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m-fsvr01\SHARE\EKONOMIK ARASTIRMALAR\SUBE\Ihracat Rakam Açıklama Dosyaları\2024\202406 - Haziran\dağıtım\tam\"/>
    </mc:Choice>
  </mc:AlternateContent>
  <xr:revisionPtr revIDLastSave="0" documentId="13_ncr:1_{6E74BB41-3B39-445A-85E6-C9D1CD8B45F7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4_AYLIK_IHR" sheetId="22" r:id="rId14"/>
  </sheets>
  <definedNames>
    <definedName name="_xlnm._FilterDatabase" localSheetId="13" hidden="1">'2002_2024_AYLIK_IHR'!$A$1:$O$84</definedName>
  </definedNames>
  <calcPr calcId="191029"/>
</workbook>
</file>

<file path=xl/calcChain.xml><?xml version="1.0" encoding="utf-8"?>
<calcChain xmlns="http://schemas.openxmlformats.org/spreadsheetml/2006/main">
  <c r="M44" i="1" l="1"/>
  <c r="M46" i="1"/>
  <c r="M37" i="1"/>
  <c r="M29" i="1"/>
  <c r="M21" i="1"/>
  <c r="M13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8" i="1"/>
  <c r="H46" i="1"/>
  <c r="D46" i="1"/>
  <c r="J45" i="1"/>
  <c r="G45" i="1"/>
  <c r="I45" i="1" s="1"/>
  <c r="F45" i="1"/>
  <c r="C45" i="1"/>
  <c r="E45" i="1" s="1"/>
  <c r="B45" i="1"/>
  <c r="M14" i="1" l="1"/>
  <c r="M22" i="1"/>
  <c r="M15" i="1"/>
  <c r="M23" i="1"/>
  <c r="M31" i="1"/>
  <c r="M39" i="1"/>
  <c r="K45" i="1"/>
  <c r="M45" i="1" s="1"/>
  <c r="M8" i="1"/>
  <c r="M16" i="1"/>
  <c r="M24" i="1"/>
  <c r="M32" i="1"/>
  <c r="M40" i="1"/>
  <c r="M30" i="1"/>
  <c r="M9" i="1"/>
  <c r="M17" i="1"/>
  <c r="M41" i="1"/>
  <c r="M10" i="1"/>
  <c r="M18" i="1"/>
  <c r="M26" i="1"/>
  <c r="M34" i="1"/>
  <c r="M42" i="1"/>
  <c r="M33" i="1"/>
  <c r="L46" i="1"/>
  <c r="M11" i="1"/>
  <c r="M19" i="1"/>
  <c r="M27" i="1"/>
  <c r="M35" i="1"/>
  <c r="M43" i="1"/>
  <c r="M38" i="1"/>
  <c r="M25" i="1"/>
  <c r="M12" i="1"/>
  <c r="M20" i="1"/>
  <c r="M28" i="1"/>
  <c r="M36" i="1"/>
  <c r="H45" i="1"/>
  <c r="D45" i="1"/>
  <c r="L45" i="1" l="1"/>
  <c r="O84" i="22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J46" i="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C2" i="22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L38" i="2" s="1"/>
  <c r="G38" i="3" s="1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L16" i="2" s="1"/>
  <c r="G16" i="3" s="1"/>
  <c r="K15" i="2"/>
  <c r="K14" i="2"/>
  <c r="K13" i="2"/>
  <c r="K12" i="2"/>
  <c r="K11" i="2"/>
  <c r="K10" i="2"/>
  <c r="J43" i="2"/>
  <c r="L43" i="2" s="1"/>
  <c r="G43" i="3" s="1"/>
  <c r="J41" i="2"/>
  <c r="L41" i="2" s="1"/>
  <c r="G41" i="3" s="1"/>
  <c r="J40" i="2"/>
  <c r="J39" i="2"/>
  <c r="J38" i="2"/>
  <c r="J37" i="2"/>
  <c r="J36" i="2"/>
  <c r="L36" i="2" s="1"/>
  <c r="G36" i="3" s="1"/>
  <c r="J35" i="2"/>
  <c r="L35" i="2" s="1"/>
  <c r="G35" i="3" s="1"/>
  <c r="J34" i="2"/>
  <c r="L34" i="2" s="1"/>
  <c r="G34" i="3" s="1"/>
  <c r="J33" i="2"/>
  <c r="J32" i="2"/>
  <c r="J31" i="2"/>
  <c r="J30" i="2"/>
  <c r="J28" i="2"/>
  <c r="J26" i="2"/>
  <c r="L26" i="2" s="1"/>
  <c r="G26" i="3" s="1"/>
  <c r="J25" i="2"/>
  <c r="J24" i="2"/>
  <c r="L24" i="2" s="1"/>
  <c r="G24" i="3" s="1"/>
  <c r="J21" i="2"/>
  <c r="L21" i="2" s="1"/>
  <c r="G21" i="3" s="1"/>
  <c r="J19" i="2"/>
  <c r="J17" i="2"/>
  <c r="J16" i="2"/>
  <c r="J15" i="2"/>
  <c r="J14" i="2"/>
  <c r="J13" i="2"/>
  <c r="L13" i="2" s="1"/>
  <c r="G13" i="3" s="1"/>
  <c r="J12" i="2"/>
  <c r="L12" i="2" s="1"/>
  <c r="G12" i="3" s="1"/>
  <c r="J11" i="2"/>
  <c r="L11" i="2" s="1"/>
  <c r="G11" i="3" s="1"/>
  <c r="J10" i="2"/>
  <c r="G43" i="2"/>
  <c r="G41" i="2"/>
  <c r="G40" i="2"/>
  <c r="G39" i="2"/>
  <c r="G38" i="2"/>
  <c r="H38" i="2" s="1"/>
  <c r="E38" i="3" s="1"/>
  <c r="G37" i="2"/>
  <c r="G36" i="2"/>
  <c r="H36" i="2" s="1"/>
  <c r="E36" i="3" s="1"/>
  <c r="G35" i="2"/>
  <c r="G34" i="2"/>
  <c r="H34" i="2" s="1"/>
  <c r="E34" i="3" s="1"/>
  <c r="G33" i="2"/>
  <c r="G32" i="2"/>
  <c r="G31" i="2"/>
  <c r="G30" i="2"/>
  <c r="H30" i="2" s="1"/>
  <c r="E30" i="3" s="1"/>
  <c r="G28" i="2"/>
  <c r="G26" i="2"/>
  <c r="H26" i="2" s="1"/>
  <c r="E26" i="3" s="1"/>
  <c r="G25" i="2"/>
  <c r="G24" i="2"/>
  <c r="G21" i="2"/>
  <c r="G19" i="2"/>
  <c r="G17" i="2"/>
  <c r="G16" i="2"/>
  <c r="H16" i="2" s="1"/>
  <c r="E16" i="3" s="1"/>
  <c r="G15" i="2"/>
  <c r="G14" i="2"/>
  <c r="H14" i="2" s="1"/>
  <c r="E14" i="3" s="1"/>
  <c r="G13" i="2"/>
  <c r="G12" i="2"/>
  <c r="G11" i="2"/>
  <c r="G10" i="2"/>
  <c r="F43" i="2"/>
  <c r="F41" i="2"/>
  <c r="F40" i="2"/>
  <c r="H40" i="2" s="1"/>
  <c r="E40" i="3" s="1"/>
  <c r="F39" i="2"/>
  <c r="H39" i="2" s="1"/>
  <c r="E39" i="3" s="1"/>
  <c r="F38" i="2"/>
  <c r="F37" i="2"/>
  <c r="F36" i="2"/>
  <c r="F35" i="2"/>
  <c r="F34" i="2"/>
  <c r="F33" i="2"/>
  <c r="F32" i="2"/>
  <c r="H32" i="2" s="1"/>
  <c r="E32" i="3" s="1"/>
  <c r="F31" i="2"/>
  <c r="F30" i="2"/>
  <c r="F28" i="2"/>
  <c r="F26" i="2"/>
  <c r="F25" i="2"/>
  <c r="F24" i="2"/>
  <c r="F21" i="2"/>
  <c r="H21" i="2" s="1"/>
  <c r="E21" i="3" s="1"/>
  <c r="F19" i="2"/>
  <c r="H19" i="2" s="1"/>
  <c r="E19" i="3" s="1"/>
  <c r="F17" i="2"/>
  <c r="H17" i="2" s="1"/>
  <c r="E17" i="3" s="1"/>
  <c r="F16" i="2"/>
  <c r="F15" i="2"/>
  <c r="F14" i="2"/>
  <c r="F13" i="2"/>
  <c r="F12" i="2"/>
  <c r="F11" i="2"/>
  <c r="H11" i="2" s="1"/>
  <c r="E11" i="3" s="1"/>
  <c r="F10" i="2"/>
  <c r="H10" i="2" s="1"/>
  <c r="E10" i="3" s="1"/>
  <c r="C43" i="2"/>
  <c r="C41" i="2"/>
  <c r="C40" i="2"/>
  <c r="C39" i="2"/>
  <c r="C38" i="2"/>
  <c r="C37" i="2"/>
  <c r="C36" i="2"/>
  <c r="C35" i="2"/>
  <c r="C34" i="2"/>
  <c r="D34" i="2" s="1"/>
  <c r="C34" i="3" s="1"/>
  <c r="C33" i="2"/>
  <c r="C32" i="2"/>
  <c r="C31" i="2"/>
  <c r="C30" i="2"/>
  <c r="C28" i="2"/>
  <c r="C26" i="2"/>
  <c r="D26" i="2" s="1"/>
  <c r="C26" i="3" s="1"/>
  <c r="C25" i="2"/>
  <c r="C24" i="2"/>
  <c r="D24" i="2" s="1"/>
  <c r="C24" i="3" s="1"/>
  <c r="C21" i="2"/>
  <c r="C19" i="2"/>
  <c r="C17" i="2"/>
  <c r="C16" i="2"/>
  <c r="C15" i="2"/>
  <c r="C14" i="2"/>
  <c r="D14" i="2" s="1"/>
  <c r="C14" i="3" s="1"/>
  <c r="C13" i="2"/>
  <c r="C12" i="2"/>
  <c r="D12" i="2" s="1"/>
  <c r="C12" i="3" s="1"/>
  <c r="C11" i="2"/>
  <c r="C10" i="2"/>
  <c r="B43" i="2"/>
  <c r="B41" i="2"/>
  <c r="B40" i="2"/>
  <c r="B39" i="2"/>
  <c r="D39" i="2" s="1"/>
  <c r="C39" i="3" s="1"/>
  <c r="B38" i="2"/>
  <c r="D38" i="2" s="1"/>
  <c r="C38" i="3" s="1"/>
  <c r="B37" i="2"/>
  <c r="D37" i="2" s="1"/>
  <c r="C37" i="3" s="1"/>
  <c r="B36" i="2"/>
  <c r="B35" i="2"/>
  <c r="B34" i="2"/>
  <c r="B33" i="2"/>
  <c r="B32" i="2"/>
  <c r="B31" i="2"/>
  <c r="D31" i="2" s="1"/>
  <c r="C31" i="3" s="1"/>
  <c r="B30" i="2"/>
  <c r="D30" i="2" s="1"/>
  <c r="C30" i="3" s="1"/>
  <c r="B28" i="2"/>
  <c r="D28" i="2" s="1"/>
  <c r="C28" i="3" s="1"/>
  <c r="B26" i="2"/>
  <c r="B25" i="2"/>
  <c r="B24" i="2"/>
  <c r="B21" i="2"/>
  <c r="B19" i="2"/>
  <c r="B17" i="2"/>
  <c r="D17" i="2" s="1"/>
  <c r="C17" i="3" s="1"/>
  <c r="B16" i="2"/>
  <c r="D16" i="2" s="1"/>
  <c r="C16" i="3" s="1"/>
  <c r="B15" i="2"/>
  <c r="D15" i="2" s="1"/>
  <c r="C15" i="3" s="1"/>
  <c r="B14" i="2"/>
  <c r="B13" i="2"/>
  <c r="D13" i="2" s="1"/>
  <c r="C13" i="3" s="1"/>
  <c r="B12" i="2"/>
  <c r="B11" i="2"/>
  <c r="B10" i="2"/>
  <c r="C7" i="2"/>
  <c r="B7" i="2"/>
  <c r="F6" i="2"/>
  <c r="B6" i="2"/>
  <c r="K42" i="1"/>
  <c r="K42" i="2" s="1"/>
  <c r="J42" i="1"/>
  <c r="J42" i="2" s="1"/>
  <c r="G42" i="1"/>
  <c r="F42" i="1"/>
  <c r="H42" i="1" s="1"/>
  <c r="D42" i="3" s="1"/>
  <c r="C42" i="1"/>
  <c r="C42" i="2" s="1"/>
  <c r="B42" i="1"/>
  <c r="B42" i="2" s="1"/>
  <c r="K29" i="1"/>
  <c r="K29" i="2" s="1"/>
  <c r="J29" i="1"/>
  <c r="J29" i="2" s="1"/>
  <c r="G29" i="1"/>
  <c r="G29" i="2" s="1"/>
  <c r="F29" i="1"/>
  <c r="C29" i="1"/>
  <c r="C29" i="2" s="1"/>
  <c r="B29" i="1"/>
  <c r="B29" i="2" s="1"/>
  <c r="K27" i="1"/>
  <c r="J27" i="1"/>
  <c r="J22" i="1" s="1"/>
  <c r="J22" i="2" s="1"/>
  <c r="G27" i="1"/>
  <c r="F27" i="1"/>
  <c r="F27" i="2" s="1"/>
  <c r="C27" i="1"/>
  <c r="B27" i="1"/>
  <c r="B27" i="2" s="1"/>
  <c r="K23" i="1"/>
  <c r="L23" i="1" s="1"/>
  <c r="F23" i="3" s="1"/>
  <c r="J23" i="1"/>
  <c r="J23" i="2" s="1"/>
  <c r="G23" i="1"/>
  <c r="F23" i="1"/>
  <c r="F23" i="2" s="1"/>
  <c r="C23" i="1"/>
  <c r="C23" i="2" s="1"/>
  <c r="B23" i="1"/>
  <c r="K20" i="1"/>
  <c r="K20" i="2" s="1"/>
  <c r="J20" i="1"/>
  <c r="G20" i="1"/>
  <c r="G20" i="2" s="1"/>
  <c r="F20" i="1"/>
  <c r="F20" i="2" s="1"/>
  <c r="C20" i="1"/>
  <c r="C20" i="2" s="1"/>
  <c r="B20" i="1"/>
  <c r="B20" i="2" s="1"/>
  <c r="K18" i="1"/>
  <c r="J18" i="1"/>
  <c r="J18" i="2" s="1"/>
  <c r="G18" i="1"/>
  <c r="F18" i="1"/>
  <c r="C18" i="1"/>
  <c r="C18" i="2" s="1"/>
  <c r="B18" i="1"/>
  <c r="B18" i="2" s="1"/>
  <c r="K9" i="1"/>
  <c r="K9" i="2" s="1"/>
  <c r="J9" i="1"/>
  <c r="G9" i="1"/>
  <c r="G9" i="2" s="1"/>
  <c r="F9" i="1"/>
  <c r="C9" i="1"/>
  <c r="C9" i="2" s="1"/>
  <c r="B9" i="1"/>
  <c r="B9" i="2" s="1"/>
  <c r="G27" i="2"/>
  <c r="H27" i="2" s="1"/>
  <c r="E27" i="3" s="1"/>
  <c r="K18" i="2"/>
  <c r="G42" i="2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4" i="2"/>
  <c r="G14" i="3" s="1"/>
  <c r="L28" i="2"/>
  <c r="G28" i="3" s="1"/>
  <c r="P5" i="23"/>
  <c r="P6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56" i="22"/>
  <c r="O24" i="22" s="1"/>
  <c r="O57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3" i="1"/>
  <c r="D43" i="3" s="1"/>
  <c r="D43" i="1"/>
  <c r="B43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/>
  <c r="H11" i="1"/>
  <c r="D11" i="3" s="1"/>
  <c r="D11" i="1"/>
  <c r="B11" i="3" s="1"/>
  <c r="H10" i="1"/>
  <c r="D10" i="3" s="1"/>
  <c r="D10" i="1"/>
  <c r="B10" i="3" s="1"/>
  <c r="H13" i="2"/>
  <c r="E13" i="3" s="1"/>
  <c r="H35" i="2"/>
  <c r="E35" i="3" s="1"/>
  <c r="D45" i="3"/>
  <c r="D11" i="2"/>
  <c r="C11" i="3" s="1"/>
  <c r="H24" i="2"/>
  <c r="E24" i="3" s="1"/>
  <c r="F46" i="3"/>
  <c r="F45" i="3"/>
  <c r="D19" i="2" l="1"/>
  <c r="C19" i="3" s="1"/>
  <c r="H12" i="2"/>
  <c r="E12" i="3" s="1"/>
  <c r="D10" i="2"/>
  <c r="C10" i="3" s="1"/>
  <c r="D32" i="2"/>
  <c r="C32" i="3" s="1"/>
  <c r="H43" i="2"/>
  <c r="E43" i="3" s="1"/>
  <c r="D35" i="2"/>
  <c r="C35" i="3" s="1"/>
  <c r="H15" i="2"/>
  <c r="E15" i="3" s="1"/>
  <c r="H28" i="2"/>
  <c r="E28" i="3" s="1"/>
  <c r="H37" i="2"/>
  <c r="E37" i="3" s="1"/>
  <c r="L17" i="2"/>
  <c r="G17" i="3" s="1"/>
  <c r="L31" i="2"/>
  <c r="G31" i="3" s="1"/>
  <c r="H18" i="1"/>
  <c r="D18" i="3" s="1"/>
  <c r="F42" i="2"/>
  <c r="H42" i="2" s="1"/>
  <c r="E42" i="3" s="1"/>
  <c r="L10" i="2"/>
  <c r="G10" i="3" s="1"/>
  <c r="L32" i="2"/>
  <c r="G32" i="3" s="1"/>
  <c r="L40" i="2"/>
  <c r="G40" i="3" s="1"/>
  <c r="D21" i="2"/>
  <c r="C21" i="3" s="1"/>
  <c r="D41" i="2"/>
  <c r="C41" i="3" s="1"/>
  <c r="L37" i="2"/>
  <c r="G37" i="3" s="1"/>
  <c r="D40" i="2"/>
  <c r="C40" i="3" s="1"/>
  <c r="L42" i="1"/>
  <c r="F42" i="3" s="1"/>
  <c r="H41" i="2"/>
  <c r="E41" i="3" s="1"/>
  <c r="G22" i="1"/>
  <c r="G22" i="2" s="1"/>
  <c r="P25" i="23"/>
  <c r="D46" i="2"/>
  <c r="C46" i="3" s="1"/>
  <c r="O25" i="23"/>
  <c r="P7" i="23"/>
  <c r="L42" i="2"/>
  <c r="G42" i="3" s="1"/>
  <c r="L29" i="1"/>
  <c r="F29" i="3" s="1"/>
  <c r="D33" i="2"/>
  <c r="C33" i="3" s="1"/>
  <c r="L29" i="2"/>
  <c r="G29" i="3" s="1"/>
  <c r="H31" i="2"/>
  <c r="E31" i="3" s="1"/>
  <c r="D29" i="2"/>
  <c r="C29" i="3" s="1"/>
  <c r="K22" i="1"/>
  <c r="K22" i="2" s="1"/>
  <c r="H25" i="2"/>
  <c r="E25" i="3" s="1"/>
  <c r="G23" i="2"/>
  <c r="H23" i="2"/>
  <c r="E23" i="3" s="1"/>
  <c r="H23" i="1"/>
  <c r="D23" i="3" s="1"/>
  <c r="H20" i="2"/>
  <c r="E20" i="3" s="1"/>
  <c r="H20" i="1"/>
  <c r="D20" i="3" s="1"/>
  <c r="F18" i="2"/>
  <c r="F8" i="1"/>
  <c r="F8" i="2" s="1"/>
  <c r="D18" i="2"/>
  <c r="C18" i="3" s="1"/>
  <c r="D9" i="2"/>
  <c r="C9" i="3" s="1"/>
  <c r="F9" i="2"/>
  <c r="H9" i="2" s="1"/>
  <c r="E9" i="3" s="1"/>
  <c r="D9" i="1"/>
  <c r="B9" i="3" s="1"/>
  <c r="L9" i="1"/>
  <c r="F9" i="3" s="1"/>
  <c r="H9" i="1"/>
  <c r="D9" i="3" s="1"/>
  <c r="D20" i="1"/>
  <c r="B20" i="3" s="1"/>
  <c r="D18" i="1"/>
  <c r="B18" i="3" s="1"/>
  <c r="H27" i="1"/>
  <c r="D27" i="3" s="1"/>
  <c r="J8" i="1"/>
  <c r="J44" i="1" s="1"/>
  <c r="J44" i="2" s="1"/>
  <c r="B8" i="1"/>
  <c r="B8" i="2" s="1"/>
  <c r="K8" i="1"/>
  <c r="J27" i="2"/>
  <c r="O3" i="22"/>
  <c r="K23" i="2"/>
  <c r="L23" i="2" s="1"/>
  <c r="G23" i="3" s="1"/>
  <c r="D43" i="2"/>
  <c r="C43" i="3" s="1"/>
  <c r="L30" i="2"/>
  <c r="G30" i="3" s="1"/>
  <c r="D20" i="2"/>
  <c r="C20" i="3" s="1"/>
  <c r="D42" i="1"/>
  <c r="B42" i="3" s="1"/>
  <c r="C8" i="1"/>
  <c r="D42" i="2"/>
  <c r="C42" i="3" s="1"/>
  <c r="D27" i="1"/>
  <c r="B27" i="3" s="1"/>
  <c r="D29" i="1"/>
  <c r="B29" i="3" s="1"/>
  <c r="D36" i="2"/>
  <c r="C36" i="3" s="1"/>
  <c r="L19" i="2"/>
  <c r="G19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O25" i="22"/>
  <c r="L18" i="2"/>
  <c r="G18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20" i="2"/>
  <c r="L20" i="2" s="1"/>
  <c r="G20" i="3" s="1"/>
  <c r="L20" i="1"/>
  <c r="F20" i="3" s="1"/>
  <c r="C27" i="2"/>
  <c r="C22" i="1"/>
  <c r="J9" i="2"/>
  <c r="L9" i="2" s="1"/>
  <c r="G9" i="3" s="1"/>
  <c r="L22" i="1" l="1"/>
  <c r="F22" i="3" s="1"/>
  <c r="K44" i="1"/>
  <c r="J8" i="2"/>
  <c r="L8" i="1"/>
  <c r="F8" i="3" s="1"/>
  <c r="K8" i="2"/>
  <c r="D8" i="1"/>
  <c r="B8" i="3" s="1"/>
  <c r="C8" i="2"/>
  <c r="D8" i="2" s="1"/>
  <c r="C8" i="3" s="1"/>
  <c r="L22" i="2"/>
  <c r="G22" i="3" s="1"/>
  <c r="G8" i="2"/>
  <c r="G44" i="1"/>
  <c r="H8" i="1"/>
  <c r="D8" i="3" s="1"/>
  <c r="D27" i="2"/>
  <c r="C27" i="3" s="1"/>
  <c r="F44" i="1"/>
  <c r="H22" i="1"/>
  <c r="D22" i="3" s="1"/>
  <c r="F22" i="2"/>
  <c r="H22" i="2" s="1"/>
  <c r="E22" i="3" s="1"/>
  <c r="L8" i="2"/>
  <c r="G8" i="3" s="1"/>
  <c r="C22" i="2"/>
  <c r="D22" i="1"/>
  <c r="B22" i="3" s="1"/>
  <c r="H18" i="2"/>
  <c r="E18" i="3" s="1"/>
  <c r="L27" i="2"/>
  <c r="G27" i="3" s="1"/>
  <c r="B44" i="1"/>
  <c r="B22" i="2"/>
  <c r="J45" i="2"/>
  <c r="C44" i="1"/>
  <c r="L44" i="1" l="1"/>
  <c r="F44" i="3" s="1"/>
  <c r="K44" i="2"/>
  <c r="M27" i="2" s="1"/>
  <c r="H44" i="1"/>
  <c r="D44" i="3" s="1"/>
  <c r="G44" i="2"/>
  <c r="B45" i="2"/>
  <c r="B44" i="2"/>
  <c r="D22" i="2"/>
  <c r="C22" i="3" s="1"/>
  <c r="F45" i="2"/>
  <c r="F44" i="2"/>
  <c r="H8" i="2"/>
  <c r="E8" i="3" s="1"/>
  <c r="D44" i="1"/>
  <c r="B44" i="3" s="1"/>
  <c r="C44" i="2"/>
  <c r="M25" i="2" l="1"/>
  <c r="M31" i="2"/>
  <c r="M20" i="2"/>
  <c r="M43" i="2"/>
  <c r="M24" i="2"/>
  <c r="M22" i="2"/>
  <c r="M11" i="2"/>
  <c r="M21" i="2"/>
  <c r="M39" i="2"/>
  <c r="M29" i="2"/>
  <c r="M38" i="2"/>
  <c r="M23" i="2"/>
  <c r="M16" i="2"/>
  <c r="M44" i="2"/>
  <c r="L44" i="2"/>
  <c r="G44" i="3" s="1"/>
  <c r="M36" i="2"/>
  <c r="M41" i="2"/>
  <c r="M26" i="2"/>
  <c r="M19" i="2"/>
  <c r="M17" i="2"/>
  <c r="M30" i="2"/>
  <c r="M15" i="2"/>
  <c r="M32" i="2"/>
  <c r="M28" i="2"/>
  <c r="M40" i="2"/>
  <c r="M18" i="2"/>
  <c r="M34" i="2"/>
  <c r="M8" i="2"/>
  <c r="M33" i="2"/>
  <c r="M10" i="2"/>
  <c r="M13" i="2"/>
  <c r="M12" i="2"/>
  <c r="M9" i="2"/>
  <c r="M37" i="2"/>
  <c r="M14" i="2"/>
  <c r="M35" i="2"/>
  <c r="M42" i="2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41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41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<sst xmlns="http://schemas.openxmlformats.org/spreadsheetml/2006/main" count="421" uniqueCount="228">
  <si>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</si>
  <si>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</si>
  <si>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</si>
  <si>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</si>
  <si>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</si>
  <si>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</si>
  <si>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</si>
  <si>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</si>
  <si>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</si>
  <si>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</si>
  <si>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</si>
  <si>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</si>
  <si>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</si>
  <si>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</si>
  <si>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</si>
  <si>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</si>
  <si>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</si>
  <si>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</si>
  <si>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</si>
  <si>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</si>
  <si>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</si>
  <si>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</si>
  <si>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</si>
  <si>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</si>
  <si>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</si>
  <si>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</si>
  <si>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</si>
  <si>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</si>
  <si>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</si>
  <si>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</si>
  <si>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</si>
  <si>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</si>
  <si>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</si>
  <si>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</si>
  <si>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</si>
  <si>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</si>
  <si>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</si>
  <si>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</si>
  <si>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</si>
  <si>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</si>
  <si>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</si>
  <si>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</si>
  <si>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</si>
  <si>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</si>
  <si>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</si>
  <si>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</si>
  <si>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</si>
  <si>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</si>
  <si>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</si>
  <si>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</si>
  <si>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</si>
  <si>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</si>
  <si>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</si>
  <si>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</si>
  <si>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</si>
  <si>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</si>
  <si>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</si>
  <si>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</si>
  <si>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</si>
  <si>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</si>
  <si>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</si>
  <si>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</si>
  <si>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</si>
  <si>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</si>
  <si>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</si>
  <si>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</si>
  <si>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</si>
  <si>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</si>
  <si>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</si>
  <si>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</si>
  <si>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</si>
  <si>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</si>
  <si>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</si>
  <si>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</si>
  <si>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</si>
  <si>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</si>
  <si>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</si>
  <si>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</si>
  <si>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</si>
  <si>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</si>
  <si>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</si>
  <si>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</si>
  <si>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</si>
  <si>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</si>
  <si>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</si>
  <si>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</si>
  <si>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</si>
  <si>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</si>
  <si>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</si>
  <si>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</si>
  <si>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</si>
  <si>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</si>
  <si>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</si>
  <si>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</si>
  <si>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</si>
  <si>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</si>
  <si>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</si>
  <si>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</si>
  <si>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</si>
  <si>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</si>
  <si>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</si>
  <si>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</si>
  <si>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</si>
  <si>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</si>
  <si>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</si>
  <si>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</si>
  <si>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</si>
  <si>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</si>
  <si>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</si>
  <si>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</si>
  <si>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</si>
  <si>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</si>
  <si>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</si>
  <si>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</si>
  <si>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</si>
  <si>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</si>
  <si>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</si>
  <si>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</si>
  <si>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('24/'23)</t>
  </si>
  <si>
    <t xml:space="preserve"> Pay(24)  (%)</t>
  </si>
  <si>
    <t>SON 12 AYLIK
(2024/2023)</t>
  </si>
  <si>
    <t>2024 YILI İHRACATIMIZDA İLK 20 ÜLKE (1.000 $)</t>
  </si>
  <si>
    <t>HAZİRAN  (2024/2023)</t>
  </si>
  <si>
    <t>OCAK - HAZİRAN (2024/2023)</t>
  </si>
  <si>
    <t>1 - 30 HAZIRAN İHRACAT RAKAMLARI</t>
  </si>
  <si>
    <t xml:space="preserve">SEKTÖREL BAZDA İHRACAT RAKAMLARI -1.000 $ </t>
  </si>
  <si>
    <t>1 - 30 HAZIRAN</t>
  </si>
  <si>
    <t>1 OCAK  -  30 HAZIRAN</t>
  </si>
  <si>
    <t>2022 - 2023</t>
  </si>
  <si>
    <t>2023 - 2024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</si>
  <si>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</si>
  <si>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</si>
  <si>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</si>
  <si>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</si>
  <si>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</si>
  <si>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</si>
  <si>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</si>
  <si>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</si>
  <si>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</si>
  <si>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</si>
  <si>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</si>
  <si>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</si>
  <si>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</si>
  <si>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</si>
  <si>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</si>
  <si>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</si>
  <si>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</si>
  <si>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</si>
  <si>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</si>
  <si>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</si>
  <si>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</si>
  <si>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</si>
  <si>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</si>
  <si>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</si>
  <si>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</si>
  <si>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</si>
  <si>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</si>
  <si>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2023  1 - 30 HAZIRAN</t>
  </si>
  <si>
    <t>2024  1 - 30 HAZIRAN</t>
  </si>
  <si>
    <t>MARŞAL ADALARI</t>
  </si>
  <si>
    <t>ERİTRE</t>
  </si>
  <si>
    <t>SAN MARİNO</t>
  </si>
  <si>
    <t>FİLİSTİN DEVLETİ</t>
  </si>
  <si>
    <t>NİJER</t>
  </si>
  <si>
    <t>ST. KİTTS VE NEVİS</t>
  </si>
  <si>
    <t>MALAVİ</t>
  </si>
  <si>
    <t>PALAU</t>
  </si>
  <si>
    <t>LAOS</t>
  </si>
  <si>
    <t>BRİTANYA VİRJİN AD.</t>
  </si>
  <si>
    <t>ALMANYA</t>
  </si>
  <si>
    <t>ABD</t>
  </si>
  <si>
    <t>BİRLEŞİK KRALLIK</t>
  </si>
  <si>
    <t>İTALYA</t>
  </si>
  <si>
    <t>İSPANYA</t>
  </si>
  <si>
    <t>FRANSA</t>
  </si>
  <si>
    <t>ROMANYA</t>
  </si>
  <si>
    <t>IRAK</t>
  </si>
  <si>
    <t>RUSYA FEDERASYONU</t>
  </si>
  <si>
    <t>HOLLANDA</t>
  </si>
  <si>
    <t>İSTANBUL</t>
  </si>
  <si>
    <t>KOCAELI</t>
  </si>
  <si>
    <t>BURSA</t>
  </si>
  <si>
    <t>ANKARA</t>
  </si>
  <si>
    <t>İZMIR</t>
  </si>
  <si>
    <t>GAZIANTEP</t>
  </si>
  <si>
    <t>SAKARYA</t>
  </si>
  <si>
    <t>MANISA</t>
  </si>
  <si>
    <t>DENIZLI</t>
  </si>
  <si>
    <t>HATAY</t>
  </si>
  <si>
    <t>MUŞ</t>
  </si>
  <si>
    <t>BAYBURT</t>
  </si>
  <si>
    <t>YOZGAT</t>
  </si>
  <si>
    <t>ERZURUM</t>
  </si>
  <si>
    <t>ÇORUM</t>
  </si>
  <si>
    <t>KARS</t>
  </si>
  <si>
    <t>BARTIN</t>
  </si>
  <si>
    <t>NIĞDE</t>
  </si>
  <si>
    <t>ZONGULDAK</t>
  </si>
  <si>
    <t>BALIKESIR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</si>
  <si>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</si>
  <si>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</si>
  <si>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</si>
  <si>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</si>
  <si>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</si>
  <si>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</si>
  <si>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</si>
  <si>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</si>
  <si>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</si>
  <si>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</si>
  <si>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</si>
  <si>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</si>
  <si>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</si>
  <si>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HİZMET</t>
  </si>
  <si>
    <t>POLONYA</t>
  </si>
  <si>
    <t>BULGARİSTAN</t>
  </si>
  <si>
    <t>BAE</t>
  </si>
  <si>
    <t>BELÇİKA</t>
  </si>
  <si>
    <t>MISIR</t>
  </si>
  <si>
    <t>YUNANİSTAN</t>
  </si>
  <si>
    <t>UKRAYNA</t>
  </si>
  <si>
    <t>ÇİN</t>
  </si>
  <si>
    <t>FAS</t>
  </si>
  <si>
    <t>İSRAİL</t>
  </si>
  <si>
    <t>İhracatçı Birlikleri Kaydından Muaf İhracat ile Antrepo ve Serbest Bölgeler Farkı</t>
  </si>
  <si>
    <t>GENEL İHRACAT TOPLAMI</t>
  </si>
  <si>
    <t>1 Haziran - 30 Haziran</t>
  </si>
  <si>
    <t>1 Ocak - 30 Haziran</t>
  </si>
  <si>
    <t>1 Temmuz - 30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</si>
</sst>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theme="1"/>
      <name val="Calibri"/>
      <family val="2"/>
      <scheme val="minor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81" fillId="0" borderId="0"/>
  </cellStyleXfs>
  <cellXfs count="16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2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171" fontId="17" fillId="0" borderId="9" xfId="0" applyNumberFormat="1" applyFont="1" applyFill="1" applyBorder="1" applyAlignment="1">
      <alignment horizontal="center"/>
    </xf>
    <xf numFmtId="3" fontId="83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8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 6" xfId="337" xr:uid="{00000000-0005-0000-0000-0000FF000000}"/>
    <cellStyle name="Normal_MAYIS_2009_İHRACAT_RAKAMLARI" xfId="2" xr:uid="{00000000-0005-0000-0000-000000010000}"/>
    <cellStyle name="Not 2" xfId="132" xr:uid="{00000000-0005-0000-0000-000001010000}"/>
    <cellStyle name="Not 3" xfId="295" xr:uid="{00000000-0005-0000-0000-000002010000}"/>
    <cellStyle name="Note 2" xfId="133" xr:uid="{00000000-0005-0000-0000-000003010000}"/>
    <cellStyle name="Note 2 2" xfId="134" xr:uid="{00000000-0005-0000-0000-000004010000}"/>
    <cellStyle name="Note 2 2 2" xfId="135" xr:uid="{00000000-0005-0000-0000-000005010000}"/>
    <cellStyle name="Note 2 2 2 2" xfId="136" xr:uid="{00000000-0005-0000-0000-000006010000}"/>
    <cellStyle name="Note 2 2 2 2 2" xfId="296" xr:uid="{00000000-0005-0000-0000-000007010000}"/>
    <cellStyle name="Note 2 2 2 3" xfId="297" xr:uid="{00000000-0005-0000-0000-000008010000}"/>
    <cellStyle name="Note 2 2 3" xfId="137" xr:uid="{00000000-0005-0000-0000-000009010000}"/>
    <cellStyle name="Note 2 2 3 2" xfId="138" xr:uid="{00000000-0005-0000-0000-00000A010000}"/>
    <cellStyle name="Note 2 2 3 2 2" xfId="139" xr:uid="{00000000-0005-0000-0000-00000B010000}"/>
    <cellStyle name="Note 2 2 3 2 2 2" xfId="298" xr:uid="{00000000-0005-0000-0000-00000C010000}"/>
    <cellStyle name="Note 2 2 3 2 3" xfId="299" xr:uid="{00000000-0005-0000-0000-00000D010000}"/>
    <cellStyle name="Note 2 2 3 3" xfId="140" xr:uid="{00000000-0005-0000-0000-00000E010000}"/>
    <cellStyle name="Note 2 2 3 3 2" xfId="141" xr:uid="{00000000-0005-0000-0000-00000F010000}"/>
    <cellStyle name="Note 2 2 3 3 2 2" xfId="300" xr:uid="{00000000-0005-0000-0000-000010010000}"/>
    <cellStyle name="Note 2 2 3 3 3" xfId="301" xr:uid="{00000000-0005-0000-0000-000011010000}"/>
    <cellStyle name="Note 2 2 3 4" xfId="302" xr:uid="{00000000-0005-0000-0000-000012010000}"/>
    <cellStyle name="Note 2 2 4" xfId="142" xr:uid="{00000000-0005-0000-0000-000013010000}"/>
    <cellStyle name="Note 2 2 4 2" xfId="143" xr:uid="{00000000-0005-0000-0000-000014010000}"/>
    <cellStyle name="Note 2 2 4 2 2" xfId="303" xr:uid="{00000000-0005-0000-0000-000015010000}"/>
    <cellStyle name="Note 2 2 4 3" xfId="304" xr:uid="{00000000-0005-0000-0000-000016010000}"/>
    <cellStyle name="Note 2 2 5" xfId="305" xr:uid="{00000000-0005-0000-0000-000017010000}"/>
    <cellStyle name="Note 2 2 6" xfId="306" xr:uid="{00000000-0005-0000-0000-000018010000}"/>
    <cellStyle name="Note 2 3" xfId="144" xr:uid="{00000000-0005-0000-0000-000019010000}"/>
    <cellStyle name="Note 2 3 2" xfId="145" xr:uid="{00000000-0005-0000-0000-00001A010000}"/>
    <cellStyle name="Note 2 3 2 2" xfId="146" xr:uid="{00000000-0005-0000-0000-00001B010000}"/>
    <cellStyle name="Note 2 3 2 2 2" xfId="307" xr:uid="{00000000-0005-0000-0000-00001C010000}"/>
    <cellStyle name="Note 2 3 2 3" xfId="308" xr:uid="{00000000-0005-0000-0000-00001D010000}"/>
    <cellStyle name="Note 2 3 3" xfId="147" xr:uid="{00000000-0005-0000-0000-00001E010000}"/>
    <cellStyle name="Note 2 3 3 2" xfId="148" xr:uid="{00000000-0005-0000-0000-00001F010000}"/>
    <cellStyle name="Note 2 3 3 2 2" xfId="309" xr:uid="{00000000-0005-0000-0000-000020010000}"/>
    <cellStyle name="Note 2 3 3 3" xfId="310" xr:uid="{00000000-0005-0000-0000-000021010000}"/>
    <cellStyle name="Note 2 3 4" xfId="311" xr:uid="{00000000-0005-0000-0000-000022010000}"/>
    <cellStyle name="Note 2 4" xfId="149" xr:uid="{00000000-0005-0000-0000-000023010000}"/>
    <cellStyle name="Note 2 4 2" xfId="150" xr:uid="{00000000-0005-0000-0000-000024010000}"/>
    <cellStyle name="Note 2 4 2 2" xfId="312" xr:uid="{00000000-0005-0000-0000-000025010000}"/>
    <cellStyle name="Note 2 4 3" xfId="313" xr:uid="{00000000-0005-0000-0000-000026010000}"/>
    <cellStyle name="Note 2 5" xfId="314" xr:uid="{00000000-0005-0000-0000-000027010000}"/>
    <cellStyle name="Note 3" xfId="151" xr:uid="{00000000-0005-0000-0000-000028010000}"/>
    <cellStyle name="Note 3 2" xfId="315" xr:uid="{00000000-0005-0000-0000-000029010000}"/>
    <cellStyle name="Nötr 2" xfId="316" xr:uid="{00000000-0005-0000-0000-00002A010000}"/>
    <cellStyle name="Output" xfId="152" xr:uid="{00000000-0005-0000-0000-00002B010000}"/>
    <cellStyle name="Output 2" xfId="153" xr:uid="{00000000-0005-0000-0000-00002C010000}"/>
    <cellStyle name="Output 2 2" xfId="154" xr:uid="{00000000-0005-0000-0000-00002D010000}"/>
    <cellStyle name="Output 2 2 2" xfId="317" xr:uid="{00000000-0005-0000-0000-00002E010000}"/>
    <cellStyle name="Output 2 3" xfId="318" xr:uid="{00000000-0005-0000-0000-00002F010000}"/>
    <cellStyle name="Output 3" xfId="319" xr:uid="{00000000-0005-0000-0000-000030010000}"/>
    <cellStyle name="Percent 2" xfId="155" xr:uid="{00000000-0005-0000-0000-000031010000}"/>
    <cellStyle name="Percent 2 2" xfId="156" xr:uid="{00000000-0005-0000-0000-000032010000}"/>
    <cellStyle name="Percent 2 2 2" xfId="320" xr:uid="{00000000-0005-0000-0000-000033010000}"/>
    <cellStyle name="Percent 2 3" xfId="321" xr:uid="{00000000-0005-0000-0000-000034010000}"/>
    <cellStyle name="Percent 3" xfId="157" xr:uid="{00000000-0005-0000-0000-000035010000}"/>
    <cellStyle name="Percent 3 2" xfId="322" xr:uid="{00000000-0005-0000-0000-000036010000}"/>
    <cellStyle name="Title" xfId="158" xr:uid="{00000000-0005-0000-0000-000037010000}"/>
    <cellStyle name="Title 2" xfId="159" xr:uid="{00000000-0005-0000-0000-000038010000}"/>
    <cellStyle name="Toplam 2" xfId="160" xr:uid="{00000000-0005-0000-0000-000039010000}"/>
    <cellStyle name="Total" xfId="161" xr:uid="{00000000-0005-0000-0000-00003A010000}"/>
    <cellStyle name="Total 2" xfId="162" xr:uid="{00000000-0005-0000-0000-00003B010000}"/>
    <cellStyle name="Total 2 2" xfId="163" xr:uid="{00000000-0005-0000-0000-00003C010000}"/>
    <cellStyle name="Total 2 2 2" xfId="323" xr:uid="{00000000-0005-0000-0000-00003D010000}"/>
    <cellStyle name="Total 2 3" xfId="324" xr:uid="{00000000-0005-0000-0000-00003E010000}"/>
    <cellStyle name="Total 3" xfId="325" xr:uid="{00000000-0005-0000-0000-00003F010000}"/>
    <cellStyle name="Uyarı Metni 2" xfId="164" xr:uid="{00000000-0005-0000-0000-000040010000}"/>
    <cellStyle name="Virgül 2" xfId="165" xr:uid="{00000000-0005-0000-0000-000042010000}"/>
    <cellStyle name="Virgül 3" xfId="326" xr:uid="{00000000-0005-0000-0000-000043010000}"/>
    <cellStyle name="Vurgu1 2" xfId="327" xr:uid="{00000000-0005-0000-0000-000044010000}"/>
    <cellStyle name="Vurgu2 2" xfId="328" xr:uid="{00000000-0005-0000-0000-000045010000}"/>
    <cellStyle name="Vurgu3 2" xfId="329" xr:uid="{00000000-0005-0000-0000-000046010000}"/>
    <cellStyle name="Vurgu4 2" xfId="330" xr:uid="{00000000-0005-0000-0000-000047010000}"/>
    <cellStyle name="Vurgu5 2" xfId="331" xr:uid="{00000000-0005-0000-0000-000048010000}"/>
    <cellStyle name="Vurgu6 2" xfId="332" xr:uid="{00000000-0005-0000-0000-000049010000}"/>
    <cellStyle name="Warning Text" xfId="166" xr:uid="{00000000-0005-0000-0000-00004A010000}"/>
    <cellStyle name="Warning Text 2" xfId="167" xr:uid="{00000000-0005-0000-0000-00004B010000}"/>
    <cellStyle name="Warning Text 2 2" xfId="168" xr:uid="{00000000-0005-0000-0000-00004C010000}"/>
    <cellStyle name="Warning Text 2 2 2" xfId="333" xr:uid="{00000000-0005-0000-0000-00004D010000}"/>
    <cellStyle name="Warning Text 2 3" xfId="334" xr:uid="{00000000-0005-0000-0000-00004E010000}"/>
    <cellStyle name="Warning Text 3" xfId="335" xr:uid="{00000000-0005-0000-0000-00004F010000}"/>
    <cellStyle name="Yüzde 2" xfId="169" xr:uid="{00000000-0005-0000-0000-000050010000}"/>
    <cellStyle name="Yüzde 3" xfId="170" xr:uid="{00000000-0005-0000-0000-000051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'2002_2024_AYLIK_IHR'!$A$25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'2002_2024_AYLIK_IHR'!$C$25:$N$25</c:f>
              <c:numCache>
                <c:formatCode>#,##0</c:formatCode>
                <c:ptCount val="12"/>
                <c:pt idx="0">
                  <c:v>13607624.567810001</c:v>
                </c:pt>
                <c:pt idx="1">
                  <c:v>13453852.546060001</c:v>
                </c:pt>
                <c:pt idx="2">
                  <c:v>17174658.8708</c:v>
                </c:pt>
                <c:pt idx="3">
                  <c:v>13783941.026659999</c:v>
                </c:pt>
                <c:pt idx="4">
                  <c:v>15338895.517139997</c:v>
                </c:pt>
                <c:pt idx="5">
                  <c:v>14879475.25859</c:v>
                </c:pt>
                <c:pt idx="6">
                  <c:v>13986815.352980001</c:v>
                </c:pt>
                <c:pt idx="7">
                  <c:v>15148803.577739999</c:v>
                </c:pt>
                <c:pt idx="8">
                  <c:v>15630051.327239998</c:v>
                </c:pt>
                <c:pt idx="9">
                  <c:v>15770827.626940003</c:v>
                </c:pt>
                <c:pt idx="10">
                  <c:v>16121990.042200003</c:v>
                </c:pt>
                <c:pt idx="11">
                  <c:v>15755688.696029996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'2002_2024_AYLIK_IHR'!$A$24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'2002_2024_AYLIK_IHR'!$C$24:$N$24</c:f>
              <c:numCache>
                <c:formatCode>#,##0</c:formatCode>
                <c:ptCount val="12"/>
                <c:pt idx="0">
                  <c:v>13622083.18148</c:v>
                </c:pt>
                <c:pt idx="1">
                  <c:v>14886404.706160001</c:v>
                </c:pt>
                <c:pt idx="2">
                  <c:v>16212878.5988</c:v>
                </c:pt>
                <c:pt idx="3">
                  <c:v>13244516.820060002</c:v>
                </c:pt>
                <c:pt idx="4">
                  <c:v>17180373.067679998</c:v>
                </c:pt>
                <c:pt idx="5">
                  <c:v>13292845.101599999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'2002_2024_AYLIK_IHR'!$C$10:$N$10</c:f>
              <c:numCache>
                <c:formatCode>#,##0</c:formatCode>
                <c:ptCount val="12"/>
                <c:pt idx="0">
                  <c:v>160689.07988999999</c:v>
                </c:pt>
                <c:pt idx="1">
                  <c:v>170626.06672</c:v>
                </c:pt>
                <c:pt idx="2">
                  <c:v>157864.83734</c:v>
                </c:pt>
                <c:pt idx="3">
                  <c:v>114894.36899</c:v>
                </c:pt>
                <c:pt idx="4">
                  <c:v>136671.21567999999</c:v>
                </c:pt>
                <c:pt idx="5">
                  <c:v>88717.119460000002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'2002_2024_AYLIK_IHR'!$A$11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'2002_2024_AYLIK_IHR'!$C$11:$N$11</c:f>
              <c:numCache>
                <c:formatCode>#,##0</c:formatCode>
                <c:ptCount val="12"/>
                <c:pt idx="0">
                  <c:v>127489.76995</c:v>
                </c:pt>
                <c:pt idx="1">
                  <c:v>106463.87293</c:v>
                </c:pt>
                <c:pt idx="2">
                  <c:v>149165.60537</c:v>
                </c:pt>
                <c:pt idx="3">
                  <c:v>108965.90999</c:v>
                </c:pt>
                <c:pt idx="4">
                  <c:v>119572.7738</c:v>
                </c:pt>
                <c:pt idx="5">
                  <c:v>111229.62955</c:v>
                </c:pt>
                <c:pt idx="6">
                  <c:v>101224.41344999999</c:v>
                </c:pt>
                <c:pt idx="7">
                  <c:v>115469.13382</c:v>
                </c:pt>
                <c:pt idx="8">
                  <c:v>134690.41097999999</c:v>
                </c:pt>
                <c:pt idx="9">
                  <c:v>183342.37807000001</c:v>
                </c:pt>
                <c:pt idx="10">
                  <c:v>181124.29435000001</c:v>
                </c:pt>
                <c:pt idx="11">
                  <c:v>169108.58473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'2002_2024_AYLIK_IHR'!$C$12:$N$12</c:f>
              <c:numCache>
                <c:formatCode>#,##0</c:formatCode>
                <c:ptCount val="12"/>
                <c:pt idx="0">
                  <c:v>206128.32986999999</c:v>
                </c:pt>
                <c:pt idx="1">
                  <c:v>196908.05376000001</c:v>
                </c:pt>
                <c:pt idx="2">
                  <c:v>201513.17144999999</c:v>
                </c:pt>
                <c:pt idx="3">
                  <c:v>177611.51678999999</c:v>
                </c:pt>
                <c:pt idx="4">
                  <c:v>235054.91266</c:v>
                </c:pt>
                <c:pt idx="5">
                  <c:v>152884.11858000001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'2002_2024_AYLIK_IHR'!$A$13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'2002_2024_AYLIK_IHR'!$C$13:$N$13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123926.16894</c:v>
                </c:pt>
                <c:pt idx="4">
                  <c:v>142783.85787000001</c:v>
                </c:pt>
                <c:pt idx="5">
                  <c:v>118585.45311</c:v>
                </c:pt>
                <c:pt idx="6">
                  <c:v>125970.1995</c:v>
                </c:pt>
                <c:pt idx="7">
                  <c:v>91383.503140000001</c:v>
                </c:pt>
                <c:pt idx="8">
                  <c:v>151342.42512</c:v>
                </c:pt>
                <c:pt idx="9">
                  <c:v>204707.87202000001</c:v>
                </c:pt>
                <c:pt idx="10">
                  <c:v>211908.38204999999</c:v>
                </c:pt>
                <c:pt idx="11">
                  <c:v>238567.38636999999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'2002_2024_AYLIK_IHR'!$C$14:$N$14</c:f>
              <c:numCache>
                <c:formatCode>#,##0</c:formatCode>
                <c:ptCount val="12"/>
                <c:pt idx="0">
                  <c:v>83462.100699999995</c:v>
                </c:pt>
                <c:pt idx="1">
                  <c:v>82661.999620000002</c:v>
                </c:pt>
                <c:pt idx="2">
                  <c:v>78460.053939999998</c:v>
                </c:pt>
                <c:pt idx="3">
                  <c:v>49249.153120000003</c:v>
                </c:pt>
                <c:pt idx="4">
                  <c:v>69882.051219999994</c:v>
                </c:pt>
                <c:pt idx="5">
                  <c:v>71182.850130000006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'2002_2024_AYLIK_IHR'!$A$15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'2002_2024_AYLIK_IHR'!$C$15:$N$15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71697.434299999994</c:v>
                </c:pt>
                <c:pt idx="7">
                  <c:v>42284.94644</c:v>
                </c:pt>
                <c:pt idx="8">
                  <c:v>53856.688920000001</c:v>
                </c:pt>
                <c:pt idx="9">
                  <c:v>41785.951780000003</c:v>
                </c:pt>
                <c:pt idx="10">
                  <c:v>47730.163439999997</c:v>
                </c:pt>
                <c:pt idx="11">
                  <c:v>54033.278680000003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'2002_2024_AYLIK_IHR'!$C$16:$N$16</c:f>
              <c:numCache>
                <c:formatCode>#,##0</c:formatCode>
                <c:ptCount val="12"/>
                <c:pt idx="0">
                  <c:v>64406.00015</c:v>
                </c:pt>
                <c:pt idx="1">
                  <c:v>76260.280750000005</c:v>
                </c:pt>
                <c:pt idx="2">
                  <c:v>83673.392269999997</c:v>
                </c:pt>
                <c:pt idx="3">
                  <c:v>67313.538589999996</c:v>
                </c:pt>
                <c:pt idx="4">
                  <c:v>77622.65956</c:v>
                </c:pt>
                <c:pt idx="5">
                  <c:v>82524.705249999999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'2002_2024_AYLIK_IHR'!$A$17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'2002_2024_AYLIK_IHR'!$C$17:$N$17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80258.621660000004</c:v>
                </c:pt>
                <c:pt idx="9">
                  <c:v>75327.552849999993</c:v>
                </c:pt>
                <c:pt idx="10">
                  <c:v>68137.909379999997</c:v>
                </c:pt>
                <c:pt idx="11">
                  <c:v>67533.291320000004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'2002_2024_AYLIK_IHR'!$C$18:$N$18</c:f>
              <c:numCache>
                <c:formatCode>#,##0</c:formatCode>
                <c:ptCount val="12"/>
                <c:pt idx="0">
                  <c:v>13984.519</c:v>
                </c:pt>
                <c:pt idx="1">
                  <c:v>17481.629799999999</c:v>
                </c:pt>
                <c:pt idx="2">
                  <c:v>17466.657169999999</c:v>
                </c:pt>
                <c:pt idx="3">
                  <c:v>14415.68665</c:v>
                </c:pt>
                <c:pt idx="4">
                  <c:v>14684.50734</c:v>
                </c:pt>
                <c:pt idx="5">
                  <c:v>7980.0996100000002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'2002_2024_AYLIK_IHR'!$A$19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'2002_2024_AYLIK_IHR'!$C$19:$N$19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7631.6759300000003</c:v>
                </c:pt>
                <c:pt idx="10">
                  <c:v>9334.0265299999992</c:v>
                </c:pt>
                <c:pt idx="11">
                  <c:v>11761.51539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'2002_2024_AYLIK_IHR'!$C$20:$N$20</c:f>
              <c:numCache>
                <c:formatCode>#,##0</c:formatCode>
                <c:ptCount val="12"/>
                <c:pt idx="0">
                  <c:v>356005.163</c:v>
                </c:pt>
                <c:pt idx="1">
                  <c:v>311514.37621000002</c:v>
                </c:pt>
                <c:pt idx="2">
                  <c:v>301918.50806999998</c:v>
                </c:pt>
                <c:pt idx="3">
                  <c:v>302663.37478000001</c:v>
                </c:pt>
                <c:pt idx="4">
                  <c:v>318496.44478999998</c:v>
                </c:pt>
                <c:pt idx="5">
                  <c:v>258658.40145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'2002_2024_AYLIK_IHR'!$A$21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'2002_2024_AYLIK_IHR'!$C$21:$N$21</c:f>
              <c:numCache>
                <c:formatCode>#,##0</c:formatCode>
                <c:ptCount val="12"/>
                <c:pt idx="0">
                  <c:v>270948.65119</c:v>
                </c:pt>
                <c:pt idx="1">
                  <c:v>242539.37667</c:v>
                </c:pt>
                <c:pt idx="2">
                  <c:v>306367.79639999999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289588.08308000001</c:v>
                </c:pt>
                <c:pt idx="6">
                  <c:v>299245.19647000002</c:v>
                </c:pt>
                <c:pt idx="7">
                  <c:v>293746.62027000001</c:v>
                </c:pt>
                <c:pt idx="8">
                  <c:v>294295.36132000003</c:v>
                </c:pt>
                <c:pt idx="9">
                  <c:v>291710.90834999998</c:v>
                </c:pt>
                <c:pt idx="10">
                  <c:v>306873.67138999997</c:v>
                </c:pt>
                <c:pt idx="11">
                  <c:v>305794.31200999999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'2002_2024_AYLIK_IHR'!$C$22:$N$22</c:f>
              <c:numCache>
                <c:formatCode>#,##0</c:formatCode>
                <c:ptCount val="12"/>
                <c:pt idx="0">
                  <c:v>601684.68539999996</c:v>
                </c:pt>
                <c:pt idx="1">
                  <c:v>652345.18590000004</c:v>
                </c:pt>
                <c:pt idx="2">
                  <c:v>675595.31269000005</c:v>
                </c:pt>
                <c:pt idx="3">
                  <c:v>583987.09727000003</c:v>
                </c:pt>
                <c:pt idx="4">
                  <c:v>737882.95762999996</c:v>
                </c:pt>
                <c:pt idx="5">
                  <c:v>546297.46771999996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'2002_2024_AYLIK_IHR'!$A$23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'2002_2024_AYLIK_IHR'!$C$23:$N$23</c:f>
              <c:numCache>
                <c:formatCode>#,##0</c:formatCode>
                <c:ptCount val="12"/>
                <c:pt idx="0">
                  <c:v>623130.25471999997</c:v>
                </c:pt>
                <c:pt idx="1">
                  <c:v>575577.48586000002</c:v>
                </c:pt>
                <c:pt idx="2">
                  <c:v>758490.48866000003</c:v>
                </c:pt>
                <c:pt idx="3">
                  <c:v>626701.69383</c:v>
                </c:pt>
                <c:pt idx="4">
                  <c:v>729119.11051999999</c:v>
                </c:pt>
                <c:pt idx="5">
                  <c:v>664169.18478999997</c:v>
                </c:pt>
                <c:pt idx="6">
                  <c:v>606940.95726000005</c:v>
                </c:pt>
                <c:pt idx="7">
                  <c:v>677182.98077999998</c:v>
                </c:pt>
                <c:pt idx="8">
                  <c:v>679545.54136000003</c:v>
                </c:pt>
                <c:pt idx="9">
                  <c:v>676116.84658999997</c:v>
                </c:pt>
                <c:pt idx="10">
                  <c:v>686891.28977999999</c:v>
                </c:pt>
                <c:pt idx="11">
                  <c:v>674514.93208000006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'2002_2024_AYLIK_IHR'!$C$26:$N$26</c:f>
              <c:numCache>
                <c:formatCode>#,##0</c:formatCode>
                <c:ptCount val="12"/>
                <c:pt idx="0">
                  <c:v>784648.78988000005</c:v>
                </c:pt>
                <c:pt idx="1">
                  <c:v>810513.99800000002</c:v>
                </c:pt>
                <c:pt idx="2">
                  <c:v>816459.05325999996</c:v>
                </c:pt>
                <c:pt idx="3">
                  <c:v>698965.01858000003</c:v>
                </c:pt>
                <c:pt idx="4">
                  <c:v>865493.40469</c:v>
                </c:pt>
                <c:pt idx="5">
                  <c:v>645627.51333999995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'2002_2024_AYLIK_IHR'!$A$27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'2002_2024_AYLIK_IHR'!$C$27:$N$27</c:f>
              <c:numCache>
                <c:formatCode>#,##0</c:formatCode>
                <c:ptCount val="12"/>
                <c:pt idx="0">
                  <c:v>815704.76081000001</c:v>
                </c:pt>
                <c:pt idx="1">
                  <c:v>714481.29041999998</c:v>
                </c:pt>
                <c:pt idx="2">
                  <c:v>899957.13335999998</c:v>
                </c:pt>
                <c:pt idx="3">
                  <c:v>756451.15873000002</c:v>
                </c:pt>
                <c:pt idx="4">
                  <c:v>846704.64538999996</c:v>
                </c:pt>
                <c:pt idx="5">
                  <c:v>768961.32241000002</c:v>
                </c:pt>
                <c:pt idx="6">
                  <c:v>694175.59667999996</c:v>
                </c:pt>
                <c:pt idx="7">
                  <c:v>781498.89589000004</c:v>
                </c:pt>
                <c:pt idx="8">
                  <c:v>870413.23851000005</c:v>
                </c:pt>
                <c:pt idx="9">
                  <c:v>839502.95163999998</c:v>
                </c:pt>
                <c:pt idx="10">
                  <c:v>801117.84048000001</c:v>
                </c:pt>
                <c:pt idx="11">
                  <c:v>763161.23971999995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'2002_2024_AYLIK_IHR'!$C$28:$N$28</c:f>
              <c:numCache>
                <c:formatCode>#,##0</c:formatCode>
                <c:ptCount val="12"/>
                <c:pt idx="0">
                  <c:v>120300.8015</c:v>
                </c:pt>
                <c:pt idx="1">
                  <c:v>142999.61929</c:v>
                </c:pt>
                <c:pt idx="2">
                  <c:v>145839.96656</c:v>
                </c:pt>
                <c:pt idx="3">
                  <c:v>105509.03112</c:v>
                </c:pt>
                <c:pt idx="4">
                  <c:v>136372.34865999999</c:v>
                </c:pt>
                <c:pt idx="5">
                  <c:v>99062.734589999993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'2002_2024_AYLIK_IHR'!$A$29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'2002_2024_AYLIK_IHR'!$C$29:$N$29</c:f>
              <c:numCache>
                <c:formatCode>#,##0</c:formatCode>
                <c:ptCount val="12"/>
                <c:pt idx="0">
                  <c:v>177671.04209999999</c:v>
                </c:pt>
                <c:pt idx="1">
                  <c:v>171390.31322000001</c:v>
                </c:pt>
                <c:pt idx="2">
                  <c:v>219443.50297999999</c:v>
                </c:pt>
                <c:pt idx="3">
                  <c:v>145812.13454</c:v>
                </c:pt>
                <c:pt idx="4">
                  <c:v>149190.87628</c:v>
                </c:pt>
                <c:pt idx="5">
                  <c:v>160182.64859</c:v>
                </c:pt>
                <c:pt idx="6">
                  <c:v>134405.81017000001</c:v>
                </c:pt>
                <c:pt idx="7">
                  <c:v>167523.91579</c:v>
                </c:pt>
                <c:pt idx="8">
                  <c:v>158945.01428</c:v>
                </c:pt>
                <c:pt idx="9">
                  <c:v>134581.27085999999</c:v>
                </c:pt>
                <c:pt idx="10">
                  <c:v>123849.95336</c:v>
                </c:pt>
                <c:pt idx="11">
                  <c:v>115720.81981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'2002_2024_AYLIK_IHR'!$C$30:$N$30</c:f>
              <c:numCache>
                <c:formatCode>#,##0</c:formatCode>
                <c:ptCount val="12"/>
                <c:pt idx="0">
                  <c:v>238965.0932</c:v>
                </c:pt>
                <c:pt idx="1">
                  <c:v>260242.26157999999</c:v>
                </c:pt>
                <c:pt idx="2">
                  <c:v>247087.64809999999</c:v>
                </c:pt>
                <c:pt idx="3">
                  <c:v>190257.94104999999</c:v>
                </c:pt>
                <c:pt idx="4">
                  <c:v>260834.45662000001</c:v>
                </c:pt>
                <c:pt idx="5">
                  <c:v>177687.03607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'2002_2024_AYLIK_IHR'!$A$31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'2002_2024_AYLIK_IHR'!$C$31:$N$31</c:f>
              <c:numCache>
                <c:formatCode>#,##0</c:formatCode>
                <c:ptCount val="12"/>
                <c:pt idx="0">
                  <c:v>209097.58167000001</c:v>
                </c:pt>
                <c:pt idx="1">
                  <c:v>130980.67225</c:v>
                </c:pt>
                <c:pt idx="2">
                  <c:v>262162.33821000002</c:v>
                </c:pt>
                <c:pt idx="3">
                  <c:v>216365.99752999999</c:v>
                </c:pt>
                <c:pt idx="4">
                  <c:v>233538.61155999999</c:v>
                </c:pt>
                <c:pt idx="5">
                  <c:v>225469.65090000001</c:v>
                </c:pt>
                <c:pt idx="6">
                  <c:v>187517.20712000001</c:v>
                </c:pt>
                <c:pt idx="7">
                  <c:v>233794.84828000001</c:v>
                </c:pt>
                <c:pt idx="8">
                  <c:v>255929.77212000001</c:v>
                </c:pt>
                <c:pt idx="9">
                  <c:v>274601.19212999998</c:v>
                </c:pt>
                <c:pt idx="10">
                  <c:v>266849.06563000003</c:v>
                </c:pt>
                <c:pt idx="11">
                  <c:v>255459.06318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'2002_2024_AYLIK_IHR'!$A$59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'2002_2024_AYLIK_IHR'!$C$59:$N$59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482339.12163000001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487056.12173999997</c:v>
                </c:pt>
                <c:pt idx="9">
                  <c:v>498694.43229999999</c:v>
                </c:pt>
                <c:pt idx="10">
                  <c:v>480879.82498999999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'2002_2024_AYLIK_IHR'!$A$58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'2002_2024_AYLIK_IHR'!$C$58:$N$58</c:f>
              <c:numCache>
                <c:formatCode>#,##0</c:formatCode>
                <c:ptCount val="12"/>
                <c:pt idx="0">
                  <c:v>445697.54333999997</c:v>
                </c:pt>
                <c:pt idx="1">
                  <c:v>452078.79314999998</c:v>
                </c:pt>
                <c:pt idx="2">
                  <c:v>499681.97928999999</c:v>
                </c:pt>
                <c:pt idx="3">
                  <c:v>466748.19133</c:v>
                </c:pt>
                <c:pt idx="4">
                  <c:v>545755.30218</c:v>
                </c:pt>
                <c:pt idx="5">
                  <c:v>433583.69818000001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'2002_2024_AYLIK_IHR'!$C$32:$N$32</c:f>
              <c:numCache>
                <c:formatCode>#,##0</c:formatCode>
                <c:ptCount val="12"/>
                <c:pt idx="0">
                  <c:v>2367573.1983699999</c:v>
                </c:pt>
                <c:pt idx="1">
                  <c:v>2616442.8495900002</c:v>
                </c:pt>
                <c:pt idx="2">
                  <c:v>3071081.3583200001</c:v>
                </c:pt>
                <c:pt idx="3">
                  <c:v>2497342.2424699999</c:v>
                </c:pt>
                <c:pt idx="4">
                  <c:v>3034401.6391400001</c:v>
                </c:pt>
                <c:pt idx="5">
                  <c:v>2229335.1610500002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'2002_2024_AYLIK_IHR'!$A$33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'2002_2024_AYLIK_IHR'!$C$33:$N$33</c:f>
              <c:numCache>
                <c:formatCode>#,##0</c:formatCode>
                <c:ptCount val="12"/>
                <c:pt idx="0">
                  <c:v>2300392.9396099998</c:v>
                </c:pt>
                <c:pt idx="1">
                  <c:v>2262953.1654500002</c:v>
                </c:pt>
                <c:pt idx="2">
                  <c:v>2881669.3517700001</c:v>
                </c:pt>
                <c:pt idx="3">
                  <c:v>2382919.8223299999</c:v>
                </c:pt>
                <c:pt idx="4">
                  <c:v>2440260.3641499998</c:v>
                </c:pt>
                <c:pt idx="5">
                  <c:v>2385084.0210899999</c:v>
                </c:pt>
                <c:pt idx="6">
                  <c:v>2173777.2908700001</c:v>
                </c:pt>
                <c:pt idx="7">
                  <c:v>2659945.8622900001</c:v>
                </c:pt>
                <c:pt idx="8">
                  <c:v>2774893.6573299998</c:v>
                </c:pt>
                <c:pt idx="9">
                  <c:v>2685817.5436900002</c:v>
                </c:pt>
                <c:pt idx="10">
                  <c:v>2850667.9391299998</c:v>
                </c:pt>
                <c:pt idx="11">
                  <c:v>2696656.6716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'2002_2024_AYLIK_IHR'!$C$42:$N$42</c:f>
              <c:numCache>
                <c:formatCode>#,##0</c:formatCode>
                <c:ptCount val="12"/>
                <c:pt idx="0">
                  <c:v>823719.74149000004</c:v>
                </c:pt>
                <c:pt idx="1">
                  <c:v>910558.14711999998</c:v>
                </c:pt>
                <c:pt idx="2">
                  <c:v>1027238.25251</c:v>
                </c:pt>
                <c:pt idx="3">
                  <c:v>846808.22884</c:v>
                </c:pt>
                <c:pt idx="4">
                  <c:v>1067962.5000799999</c:v>
                </c:pt>
                <c:pt idx="5">
                  <c:v>768444.23832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'2002_2024_AYLIK_IHR'!$A$43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'2002_2024_AYLIK_IHR'!$C$43:$N$43</c:f>
              <c:numCache>
                <c:formatCode>#,##0</c:formatCode>
                <c:ptCount val="12"/>
                <c:pt idx="0">
                  <c:v>841061.11589000002</c:v>
                </c:pt>
                <c:pt idx="1">
                  <c:v>847731.73</c:v>
                </c:pt>
                <c:pt idx="2">
                  <c:v>1049988.5858400001</c:v>
                </c:pt>
                <c:pt idx="3">
                  <c:v>882561.09407999995</c:v>
                </c:pt>
                <c:pt idx="4">
                  <c:v>921978.68250999996</c:v>
                </c:pt>
                <c:pt idx="5">
                  <c:v>975657.32883000001</c:v>
                </c:pt>
                <c:pt idx="6">
                  <c:v>831244.85592999996</c:v>
                </c:pt>
                <c:pt idx="7">
                  <c:v>972052.96383999998</c:v>
                </c:pt>
                <c:pt idx="8">
                  <c:v>1005460.48601</c:v>
                </c:pt>
                <c:pt idx="9">
                  <c:v>995163.68848000001</c:v>
                </c:pt>
                <c:pt idx="10">
                  <c:v>1016313.93772</c:v>
                </c:pt>
                <c:pt idx="11">
                  <c:v>990449.1764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'2002_2024_AYLIK_IHR'!$C$36:$N$36</c:f>
              <c:numCache>
                <c:formatCode>#,##0</c:formatCode>
                <c:ptCount val="12"/>
                <c:pt idx="0">
                  <c:v>2777152.9445099998</c:v>
                </c:pt>
                <c:pt idx="1">
                  <c:v>3128112.3218999999</c:v>
                </c:pt>
                <c:pt idx="2">
                  <c:v>3222172.7446499998</c:v>
                </c:pt>
                <c:pt idx="3">
                  <c:v>2740984.2239399999</c:v>
                </c:pt>
                <c:pt idx="4">
                  <c:v>3215877.5588600002</c:v>
                </c:pt>
                <c:pt idx="5">
                  <c:v>2616861.8214199999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'2002_2024_AYLIK_IHR'!$A$37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'2002_2024_AYLIK_IHR'!$C$37:$N$37</c:f>
              <c:numCache>
                <c:formatCode>#,##0</c:formatCode>
                <c:ptCount val="12"/>
                <c:pt idx="0">
                  <c:v>2711692.4749500002</c:v>
                </c:pt>
                <c:pt idx="1">
                  <c:v>2610306.6373399999</c:v>
                </c:pt>
                <c:pt idx="2">
                  <c:v>3284629.86993</c:v>
                </c:pt>
                <c:pt idx="3">
                  <c:v>2690023.9138199999</c:v>
                </c:pt>
                <c:pt idx="4">
                  <c:v>3025830.7464700001</c:v>
                </c:pt>
                <c:pt idx="5">
                  <c:v>2985684.47566</c:v>
                </c:pt>
                <c:pt idx="6">
                  <c:v>2722766.4316599998</c:v>
                </c:pt>
                <c:pt idx="7">
                  <c:v>2725317.7049099999</c:v>
                </c:pt>
                <c:pt idx="8">
                  <c:v>2818510.2895399998</c:v>
                </c:pt>
                <c:pt idx="9">
                  <c:v>3078095.5390400002</c:v>
                </c:pt>
                <c:pt idx="10">
                  <c:v>3167093.9240899999</c:v>
                </c:pt>
                <c:pt idx="11">
                  <c:v>3171049.6489300001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'2002_2024_AYLIK_IHR'!$C$40:$N$40</c:f>
              <c:numCache>
                <c:formatCode>#,##0</c:formatCode>
                <c:ptCount val="12"/>
                <c:pt idx="0">
                  <c:v>1208757.6900800001</c:v>
                </c:pt>
                <c:pt idx="1">
                  <c:v>1287303.40686</c:v>
                </c:pt>
                <c:pt idx="2">
                  <c:v>1463411.96263</c:v>
                </c:pt>
                <c:pt idx="3">
                  <c:v>1196178.8671200001</c:v>
                </c:pt>
                <c:pt idx="4">
                  <c:v>1496933.72716</c:v>
                </c:pt>
                <c:pt idx="5">
                  <c:v>1192858.4172400001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'2002_2024_AYLIK_IHR'!$A$41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'2002_2024_AYLIK_IHR'!$C$41:$N$41</c:f>
              <c:numCache>
                <c:formatCode>#,##0</c:formatCode>
                <c:ptCount val="12"/>
                <c:pt idx="0">
                  <c:v>1173363.98835</c:v>
                </c:pt>
                <c:pt idx="1">
                  <c:v>1303040.6584600001</c:v>
                </c:pt>
                <c:pt idx="2">
                  <c:v>1511106.8167900001</c:v>
                </c:pt>
                <c:pt idx="3">
                  <c:v>1216084.5846899999</c:v>
                </c:pt>
                <c:pt idx="4">
                  <c:v>1379703.2011800001</c:v>
                </c:pt>
                <c:pt idx="5">
                  <c:v>1337226.47003</c:v>
                </c:pt>
                <c:pt idx="6">
                  <c:v>1262246.7754800001</c:v>
                </c:pt>
                <c:pt idx="7">
                  <c:v>1397592.74419</c:v>
                </c:pt>
                <c:pt idx="8">
                  <c:v>1397079.82611</c:v>
                </c:pt>
                <c:pt idx="9">
                  <c:v>1409270.0670100001</c:v>
                </c:pt>
                <c:pt idx="10">
                  <c:v>1384236.3529300001</c:v>
                </c:pt>
                <c:pt idx="11">
                  <c:v>1431767.27357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'2002_2024_AYLIK_IHR'!$C$34:$N$34</c:f>
              <c:numCache>
                <c:formatCode>#,##0</c:formatCode>
                <c:ptCount val="12"/>
                <c:pt idx="0">
                  <c:v>1418525.3622699999</c:v>
                </c:pt>
                <c:pt idx="1">
                  <c:v>1499125.47939</c:v>
                </c:pt>
                <c:pt idx="2">
                  <c:v>1612841.9452599999</c:v>
                </c:pt>
                <c:pt idx="3">
                  <c:v>1228325.11928</c:v>
                </c:pt>
                <c:pt idx="4">
                  <c:v>1644323.0412099999</c:v>
                </c:pt>
                <c:pt idx="5">
                  <c:v>1299385.2228600001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'2002_2024_AYLIK_IHR'!$A$35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'2002_2024_AYLIK_IHR'!$C$35:$N$35</c:f>
              <c:numCache>
                <c:formatCode>#,##0</c:formatCode>
                <c:ptCount val="12"/>
                <c:pt idx="0">
                  <c:v>1623637.3663300001</c:v>
                </c:pt>
                <c:pt idx="1">
                  <c:v>1576627.2070800001</c:v>
                </c:pt>
                <c:pt idx="2">
                  <c:v>1989770.5056499999</c:v>
                </c:pt>
                <c:pt idx="3">
                  <c:v>1496644.1583799999</c:v>
                </c:pt>
                <c:pt idx="4">
                  <c:v>1647333.3454799999</c:v>
                </c:pt>
                <c:pt idx="5">
                  <c:v>1651364.36472</c:v>
                </c:pt>
                <c:pt idx="6">
                  <c:v>1549832.97004</c:v>
                </c:pt>
                <c:pt idx="7">
                  <c:v>1668133.11818</c:v>
                </c:pt>
                <c:pt idx="8">
                  <c:v>1669032.4948199999</c:v>
                </c:pt>
                <c:pt idx="9">
                  <c:v>1493021.94784</c:v>
                </c:pt>
                <c:pt idx="10">
                  <c:v>1428643.64644</c:v>
                </c:pt>
                <c:pt idx="11">
                  <c:v>1450036.25067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'2002_2024_AYLIK_IHR'!$C$44:$N$44</c:f>
              <c:numCache>
                <c:formatCode>#,##0</c:formatCode>
                <c:ptCount val="12"/>
                <c:pt idx="0">
                  <c:v>938942.13774999999</c:v>
                </c:pt>
                <c:pt idx="1">
                  <c:v>983743.17706000002</c:v>
                </c:pt>
                <c:pt idx="2">
                  <c:v>1080076.65136</c:v>
                </c:pt>
                <c:pt idx="3">
                  <c:v>917775.26199000003</c:v>
                </c:pt>
                <c:pt idx="4">
                  <c:v>1208103.4221900001</c:v>
                </c:pt>
                <c:pt idx="5">
                  <c:v>937443.78315000003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'2002_2024_AYLIK_IHR'!$A$45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'2002_2024_AYLIK_IHR'!$C$45:$N$45</c:f>
              <c:numCache>
                <c:formatCode>#,##0</c:formatCode>
                <c:ptCount val="12"/>
                <c:pt idx="0">
                  <c:v>1050029.5323600001</c:v>
                </c:pt>
                <c:pt idx="1">
                  <c:v>1000567.65611</c:v>
                </c:pt>
                <c:pt idx="2">
                  <c:v>1224109.4595699999</c:v>
                </c:pt>
                <c:pt idx="3">
                  <c:v>997122.01525000005</c:v>
                </c:pt>
                <c:pt idx="4">
                  <c:v>1142773.96322</c:v>
                </c:pt>
                <c:pt idx="5">
                  <c:v>1088772.3809499999</c:v>
                </c:pt>
                <c:pt idx="6">
                  <c:v>987698.64049999998</c:v>
                </c:pt>
                <c:pt idx="7">
                  <c:v>1064630.21609</c:v>
                </c:pt>
                <c:pt idx="8">
                  <c:v>1015957.19333</c:v>
                </c:pt>
                <c:pt idx="9">
                  <c:v>970064.63032</c:v>
                </c:pt>
                <c:pt idx="10">
                  <c:v>974574.89882</c:v>
                </c:pt>
                <c:pt idx="11">
                  <c:v>949320.05307000002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'2002_2024_AYLIK_IHR'!$C$48:$N$48</c:f>
              <c:numCache>
                <c:formatCode>#,##0</c:formatCode>
                <c:ptCount val="12"/>
                <c:pt idx="0">
                  <c:v>325017.24222999997</c:v>
                </c:pt>
                <c:pt idx="1">
                  <c:v>352221.84539999999</c:v>
                </c:pt>
                <c:pt idx="2">
                  <c:v>389000.13277999999</c:v>
                </c:pt>
                <c:pt idx="3">
                  <c:v>337890.19539000001</c:v>
                </c:pt>
                <c:pt idx="4">
                  <c:v>424070.08101999998</c:v>
                </c:pt>
                <c:pt idx="5">
                  <c:v>336493.21341000003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'2002_2024_AYLIK_IHR'!$A$49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'2002_2024_AYLIK_IHR'!$C$49:$N$49</c:f>
              <c:numCache>
                <c:formatCode>#,##0</c:formatCode>
                <c:ptCount val="12"/>
                <c:pt idx="0">
                  <c:v>360413.11416</c:v>
                </c:pt>
                <c:pt idx="1">
                  <c:v>354058.61192</c:v>
                </c:pt>
                <c:pt idx="2">
                  <c:v>438195.22230000002</c:v>
                </c:pt>
                <c:pt idx="3">
                  <c:v>373566.96041</c:v>
                </c:pt>
                <c:pt idx="4">
                  <c:v>450029.71503000002</c:v>
                </c:pt>
                <c:pt idx="5">
                  <c:v>411994.45650999999</c:v>
                </c:pt>
                <c:pt idx="6">
                  <c:v>371785.77756000002</c:v>
                </c:pt>
                <c:pt idx="7">
                  <c:v>395201.73572</c:v>
                </c:pt>
                <c:pt idx="8">
                  <c:v>382599.11609000002</c:v>
                </c:pt>
                <c:pt idx="9">
                  <c:v>363964.01906000002</c:v>
                </c:pt>
                <c:pt idx="10">
                  <c:v>345072.92265999998</c:v>
                </c:pt>
                <c:pt idx="11">
                  <c:v>352003.32900000003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'2002_2024_AYLIK_IHR'!$C$50:$N$50</c:f>
              <c:numCache>
                <c:formatCode>#,##0</c:formatCode>
                <c:ptCount val="12"/>
                <c:pt idx="0">
                  <c:v>458580.07868999999</c:v>
                </c:pt>
                <c:pt idx="1">
                  <c:v>481388.30696000002</c:v>
                </c:pt>
                <c:pt idx="2">
                  <c:v>532439.49448999995</c:v>
                </c:pt>
                <c:pt idx="3">
                  <c:v>342333.42077000003</c:v>
                </c:pt>
                <c:pt idx="4">
                  <c:v>571615.94911000005</c:v>
                </c:pt>
                <c:pt idx="5">
                  <c:v>402586.38488999999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'2002_2024_AYLIK_IHR'!$A$51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'2002_2024_AYLIK_IHR'!$C$51:$N$51</c:f>
              <c:numCache>
                <c:formatCode>#,##0</c:formatCode>
                <c:ptCount val="12"/>
                <c:pt idx="0">
                  <c:v>414228.29746999999</c:v>
                </c:pt>
                <c:pt idx="1">
                  <c:v>523866.37258999998</c:v>
                </c:pt>
                <c:pt idx="2">
                  <c:v>737409.49800999998</c:v>
                </c:pt>
                <c:pt idx="3">
                  <c:v>477350.15331000002</c:v>
                </c:pt>
                <c:pt idx="4">
                  <c:v>461385.96178999997</c:v>
                </c:pt>
                <c:pt idx="5">
                  <c:v>440293.05599999998</c:v>
                </c:pt>
                <c:pt idx="6">
                  <c:v>496791.71883000003</c:v>
                </c:pt>
                <c:pt idx="7">
                  <c:v>463347.62471</c:v>
                </c:pt>
                <c:pt idx="8">
                  <c:v>694815.83371000004</c:v>
                </c:pt>
                <c:pt idx="9">
                  <c:v>994079.42072000005</c:v>
                </c:pt>
                <c:pt idx="10">
                  <c:v>1254035.43239</c:v>
                </c:pt>
                <c:pt idx="11">
                  <c:v>694537.17312000005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'2002_2024_AYLIK_IHR'!$C$46:$N$46</c:f>
              <c:numCache>
                <c:formatCode>#,##0</c:formatCode>
                <c:ptCount val="12"/>
                <c:pt idx="0">
                  <c:v>1113659.26398</c:v>
                </c:pt>
                <c:pt idx="1">
                  <c:v>1375501.87252</c:v>
                </c:pt>
                <c:pt idx="2">
                  <c:v>1468049.21591</c:v>
                </c:pt>
                <c:pt idx="3">
                  <c:v>1202117.29938</c:v>
                </c:pt>
                <c:pt idx="4">
                  <c:v>1454321.8587799999</c:v>
                </c:pt>
                <c:pt idx="5">
                  <c:v>1323107.3367399999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'2002_2024_AYLIK_IHR'!$A$47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'2002_2024_AYLIK_IHR'!$C$47:$N$47</c:f>
              <c:numCache>
                <c:formatCode>#,##0</c:formatCode>
                <c:ptCount val="12"/>
                <c:pt idx="0">
                  <c:v>1105713.6540300001</c:v>
                </c:pt>
                <c:pt idx="1">
                  <c:v>1056019.5811099999</c:v>
                </c:pt>
                <c:pt idx="2">
                  <c:v>1388509.60445</c:v>
                </c:pt>
                <c:pt idx="3">
                  <c:v>1063435.7192800001</c:v>
                </c:pt>
                <c:pt idx="4">
                  <c:v>1249228.7747</c:v>
                </c:pt>
                <c:pt idx="5">
                  <c:v>1314429.0674399999</c:v>
                </c:pt>
                <c:pt idx="6">
                  <c:v>1145888.21206</c:v>
                </c:pt>
                <c:pt idx="7">
                  <c:v>1338819.0747</c:v>
                </c:pt>
                <c:pt idx="8">
                  <c:v>1372087.0552399999</c:v>
                </c:pt>
                <c:pt idx="9">
                  <c:v>1315243.26391</c:v>
                </c:pt>
                <c:pt idx="10">
                  <c:v>1162621.69435</c:v>
                </c:pt>
                <c:pt idx="11">
                  <c:v>1347496.15007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'2002_2024_AYLIK_IHR'!$C$60:$N$60</c:f>
              <c:numCache>
                <c:formatCode>#,##0</c:formatCode>
                <c:ptCount val="12"/>
                <c:pt idx="0">
                  <c:v>445697.54333999997</c:v>
                </c:pt>
                <c:pt idx="1">
                  <c:v>452078.79314999998</c:v>
                </c:pt>
                <c:pt idx="2">
                  <c:v>499681.97928999999</c:v>
                </c:pt>
                <c:pt idx="3">
                  <c:v>466748.19133</c:v>
                </c:pt>
                <c:pt idx="4">
                  <c:v>545755.30218</c:v>
                </c:pt>
                <c:pt idx="5">
                  <c:v>433583.69818000001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'2002_2024_AYLIK_IHR'!$A$61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'2002_2024_AYLIK_IHR'!$C$61:$N$61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482339.12163000001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487056.12173999997</c:v>
                </c:pt>
                <c:pt idx="9">
                  <c:v>498694.43229999999</c:v>
                </c:pt>
                <c:pt idx="10">
                  <c:v>480879.82498999999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'2002_2024_AYLIK_IHR'!$C$83:$N$83</c:f>
              <c:numCache>
                <c:formatCode>#,##0</c:formatCode>
                <c:ptCount val="12"/>
                <c:pt idx="0">
                  <c:v>19310983.079999998</c:v>
                </c:pt>
                <c:pt idx="1">
                  <c:v>18557674.59</c:v>
                </c:pt>
                <c:pt idx="2">
                  <c:v>23547642.309999999</c:v>
                </c:pt>
                <c:pt idx="3">
                  <c:v>19244786.68</c:v>
                </c:pt>
                <c:pt idx="4">
                  <c:v>21620822.489999998</c:v>
                </c:pt>
                <c:pt idx="5">
                  <c:v>20761700.539999999</c:v>
                </c:pt>
                <c:pt idx="6">
                  <c:v>19761870.789999999</c:v>
                </c:pt>
                <c:pt idx="7">
                  <c:v>21544172.309999999</c:v>
                </c:pt>
                <c:pt idx="8">
                  <c:v>22401709.43</c:v>
                </c:pt>
                <c:pt idx="9">
                  <c:v>22782454.670000002</c:v>
                </c:pt>
                <c:pt idx="10">
                  <c:v>22940738.440000001</c:v>
                </c:pt>
                <c:pt idx="11">
                  <c:v>22937639.100000001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ser>
          <c:idx val="0"/>
          <c:order val="1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'2002_2024_AYLIK_IHR'!$C$84:$N$84</c:f>
              <c:numCache>
                <c:formatCode>#,##0</c:formatCode>
                <c:ptCount val="12"/>
                <c:pt idx="0">
                  <c:v>19956635.870000001</c:v>
                </c:pt>
                <c:pt idx="1">
                  <c:v>21066402.859999999</c:v>
                </c:pt>
                <c:pt idx="2">
                  <c:v>22559552.260000002</c:v>
                </c:pt>
                <c:pt idx="3">
                  <c:v>19228335.68</c:v>
                </c:pt>
                <c:pt idx="4">
                  <c:v>24065928.859999999</c:v>
                </c:pt>
                <c:pt idx="5">
                  <c:v>18569470.618999999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'2002_2024_AYLIK_IHR'!$C$38:$N$38</c:f>
              <c:numCache>
                <c:formatCode>#,##0</c:formatCode>
                <c:ptCount val="12"/>
                <c:pt idx="0">
                  <c:v>167284.17989999999</c:v>
                </c:pt>
                <c:pt idx="1">
                  <c:v>141289.65002</c:v>
                </c:pt>
                <c:pt idx="2">
                  <c:v>143321.45757999999</c:v>
                </c:pt>
                <c:pt idx="3">
                  <c:v>80867.331659999996</c:v>
                </c:pt>
                <c:pt idx="4">
                  <c:v>168326.64162000001</c:v>
                </c:pt>
                <c:pt idx="5">
                  <c:v>222426.84539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'2002_2024_AYLIK_IHR'!$A$39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'2002_2024_AYLIK_IHR'!$C$39:$N$39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185343.29347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259258.75424000001</c:v>
                </c:pt>
                <c:pt idx="11">
                  <c:v>222202.09070999999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'2002_2024_AYLIK_IHR'!$C$52:$N$52</c:f>
              <c:numCache>
                <c:formatCode>#,##0</c:formatCode>
                <c:ptCount val="12"/>
                <c:pt idx="0">
                  <c:v>330243.85982999997</c:v>
                </c:pt>
                <c:pt idx="1">
                  <c:v>299897.03843999997</c:v>
                </c:pt>
                <c:pt idx="2">
                  <c:v>358223.83899000002</c:v>
                </c:pt>
                <c:pt idx="3">
                  <c:v>350390.68027999997</c:v>
                </c:pt>
                <c:pt idx="4">
                  <c:v>980506.48086999997</c:v>
                </c:pt>
                <c:pt idx="5">
                  <c:v>563362.47615999996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'2002_2024_AYLIK_IHR'!$A$53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'2002_2024_AYLIK_IHR'!$C$53:$N$53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287103.78064000001</c:v>
                </c:pt>
                <c:pt idx="2">
                  <c:v>505697.54947999999</c:v>
                </c:pt>
                <c:pt idx="3">
                  <c:v>417251.88355999999</c:v>
                </c:pt>
                <c:pt idx="4">
                  <c:v>549892.26480999996</c:v>
                </c:pt>
                <c:pt idx="5">
                  <c:v>332633.21338999999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430282.38802000001</c:v>
                </c:pt>
                <c:pt idx="9">
                  <c:v>509977.41152000002</c:v>
                </c:pt>
                <c:pt idx="10">
                  <c:v>481780.40470999997</c:v>
                </c:pt>
                <c:pt idx="11">
                  <c:v>718800.87997000001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'2002_2024_AYLIK_IHR'!$C$54:$N$54</c:f>
              <c:numCache>
                <c:formatCode>#,##0</c:formatCode>
                <c:ptCount val="12"/>
                <c:pt idx="0">
                  <c:v>548712.79779999994</c:v>
                </c:pt>
                <c:pt idx="1">
                  <c:v>597064.73202999996</c:v>
                </c:pt>
                <c:pt idx="2">
                  <c:v>635634.87639999995</c:v>
                </c:pt>
                <c:pt idx="3">
                  <c:v>508771.95818999998</c:v>
                </c:pt>
                <c:pt idx="4">
                  <c:v>651229.95767000003</c:v>
                </c:pt>
                <c:pt idx="5">
                  <c:v>478162.91697000002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'2002_2024_AYLIK_IHR'!$A$55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'2002_2024_AYLIK_IHR'!$C$55:$N$55</c:f>
              <c:numCache>
                <c:formatCode>#,##0</c:formatCode>
                <c:ptCount val="12"/>
                <c:pt idx="0">
                  <c:v>525222.67038000003</c:v>
                </c:pt>
                <c:pt idx="1">
                  <c:v>565736.86016000004</c:v>
                </c:pt>
                <c:pt idx="2">
                  <c:v>673423.66503999999</c:v>
                </c:pt>
                <c:pt idx="3">
                  <c:v>560363.73762000003</c:v>
                </c:pt>
                <c:pt idx="4">
                  <c:v>637234.89310999995</c:v>
                </c:pt>
                <c:pt idx="5">
                  <c:v>616379.50859999994</c:v>
                </c:pt>
                <c:pt idx="6">
                  <c:v>568934.99928999995</c:v>
                </c:pt>
                <c:pt idx="7">
                  <c:v>600833.61276000005</c:v>
                </c:pt>
                <c:pt idx="8">
                  <c:v>604722.77335999999</c:v>
                </c:pt>
                <c:pt idx="9">
                  <c:v>610480.86205</c:v>
                </c:pt>
                <c:pt idx="10">
                  <c:v>605873.27524999995</c:v>
                </c:pt>
                <c:pt idx="11">
                  <c:v>597028.87621000002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'2002_2024_AYLIK_IHR'!$C$3:$N$3</c:f>
              <c:numCache>
                <c:formatCode>#,##0</c:formatCode>
                <c:ptCount val="12"/>
                <c:pt idx="0">
                  <c:v>2858916.6058199997</c:v>
                </c:pt>
                <c:pt idx="1">
                  <c:v>2543081.3672600002</c:v>
                </c:pt>
                <c:pt idx="2">
                  <c:v>3180630.3338599997</c:v>
                </c:pt>
                <c:pt idx="3">
                  <c:v>2551591.7453000005</c:v>
                </c:pt>
                <c:pt idx="4">
                  <c:v>2885061.3231700002</c:v>
                </c:pt>
                <c:pt idx="5">
                  <c:v>2566452.3081900002</c:v>
                </c:pt>
                <c:pt idx="6">
                  <c:v>2786573.8779000007</c:v>
                </c:pt>
                <c:pt idx="7">
                  <c:v>2802424.8321099998</c:v>
                </c:pt>
                <c:pt idx="8">
                  <c:v>3025627.2050799998</c:v>
                </c:pt>
                <c:pt idx="9">
                  <c:v>3218365.8869200004</c:v>
                </c:pt>
                <c:pt idx="10">
                  <c:v>3302064.4712799992</c:v>
                </c:pt>
                <c:pt idx="11">
                  <c:v>3360385.84546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'2002_2024_AYLIK_IHR'!$A$2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'2002_2024_AYLIK_IHR'!$C$2:$N$2</c:f>
              <c:numCache>
                <c:formatCode>#,##0</c:formatCode>
                <c:ptCount val="12"/>
                <c:pt idx="0">
                  <c:v>3108411.6403399999</c:v>
                </c:pt>
                <c:pt idx="1">
                  <c:v>3108727.8391100001</c:v>
                </c:pt>
                <c:pt idx="2">
                  <c:v>3072465.1058900002</c:v>
                </c:pt>
                <c:pt idx="3">
                  <c:v>2591656.6970800003</c:v>
                </c:pt>
                <c:pt idx="4">
                  <c:v>3155550.89842</c:v>
                </c:pt>
                <c:pt idx="5">
                  <c:v>2451755.8551599998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2009-2024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'2002_2024_AYLIK_IHR'!$A$70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'2002_2024_AYLIK_IHR'!$C$70:$N$70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'2002_2024_AYLIK_IHR'!$A$71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'2002_2024_AYLIK_IHR'!$A$72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'2002_2024_AYLIK_IHR'!$C$72:$N$72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'2002_2024_AYLIK_IHR'!$A$73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'2002_2024_AYLIK_IHR'!$C$73:$N$73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'2002_2024_AYLIK_IHR'!$A$74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'2002_2024_AYLIK_IHR'!$C$74:$N$74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'2002_2024_AYLIK_IHR'!$A$75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'2002_2024_AYLIK_IHR'!$C$75:$N$75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'2002_2024_AYLIK_IHR'!$A$76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'2002_2024_AYLIK_IHR'!$C$76:$N$76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'2002_2024_AYLIK_IHR'!$A$77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'2002_2024_AYLIK_IHR'!$C$77:$N$77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'2002_2024_AYLIK_IHR'!$A$78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'2002_2024_AYLIK_IHR'!$C$78:$N$78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'2002_2024_AYLIK_IHR'!$A$79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'2002_2024_AYLIK_IHR'!$C$79:$N$79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'2002_2024_AYLIK_IHR'!$A$81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'2002_2024_AYLIK_IHR'!$C$81:$N$81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'2002_2024_AYLIK_IHR'!$A$82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'2002_2024_AYLIK_IHR'!$C$82:$N$82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'2002_2024_AYLIK_IHR'!$C$83:$N$83</c:f>
              <c:numCache>
                <c:formatCode>#,##0</c:formatCode>
                <c:ptCount val="12"/>
                <c:pt idx="0">
                  <c:v>19310983.079999998</c:v>
                </c:pt>
                <c:pt idx="1">
                  <c:v>18557674.59</c:v>
                </c:pt>
                <c:pt idx="2">
                  <c:v>23547642.309999999</c:v>
                </c:pt>
                <c:pt idx="3">
                  <c:v>19244786.68</c:v>
                </c:pt>
                <c:pt idx="4">
                  <c:v>21620822.489999998</c:v>
                </c:pt>
                <c:pt idx="5">
                  <c:v>20761700.539999999</c:v>
                </c:pt>
                <c:pt idx="6">
                  <c:v>19761870.789999999</c:v>
                </c:pt>
                <c:pt idx="7">
                  <c:v>21544172.309999999</c:v>
                </c:pt>
                <c:pt idx="8">
                  <c:v>22401709.43</c:v>
                </c:pt>
                <c:pt idx="9">
                  <c:v>22782454.670000002</c:v>
                </c:pt>
                <c:pt idx="10">
                  <c:v>22940738.440000001</c:v>
                </c:pt>
                <c:pt idx="11">
                  <c:v>22937639.100000001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ser>
          <c:idx val="14"/>
          <c:order val="14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val>
            <c:numRef>
              <c:f>'2002_2024_AYLIK_IHR'!$C$84:$N$84</c:f>
              <c:numCache>
                <c:formatCode>#,##0</c:formatCode>
                <c:ptCount val="12"/>
                <c:pt idx="0">
                  <c:v>19956635.870000001</c:v>
                </c:pt>
                <c:pt idx="1">
                  <c:v>21066402.859999999</c:v>
                </c:pt>
                <c:pt idx="2">
                  <c:v>22559552.260000002</c:v>
                </c:pt>
                <c:pt idx="3">
                  <c:v>19228335.68</c:v>
                </c:pt>
                <c:pt idx="4">
                  <c:v>24065928.859999999</c:v>
                </c:pt>
                <c:pt idx="5">
                  <c:v>18569470.618999999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024-98C6-37C9685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2596071733561052E-2"/>
          <c:h val="0.6960225579910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2002-2023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6953293654265"/>
          <c:y val="5.991559755864843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'2002_2024_AYLIK_IHR'!$A$62:$A$84</c:f>
              <c:strCach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1"/>
              <c:layout>
                <c:manualLayout>
                  <c:x val="0"/>
                  <c:y val="-6.35677393722685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27-4063-AEBA-8103001DB94C}"/>
                </c:ext>
              </c:extLst>
            </c:dLbl>
            <c:dLbl>
              <c:idx val="12"/>
              <c:layout>
                <c:manualLayout>
                  <c:x val="-8.7692044700059001E-17"/>
                  <c:y val="-1.9070321811680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27-4063-AEBA-8103001DB94C}"/>
                </c:ext>
              </c:extLst>
            </c:dLbl>
            <c:dLbl>
              <c:idx val="21"/>
              <c:layout>
                <c:manualLayout>
                  <c:x val="1.1958144235369422E-3"/>
                  <c:y val="-1.90703218116805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27-4063-AEBA-8103001DB94C}"/>
                </c:ext>
              </c:extLst>
            </c:dLbl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'2002_2024_AYLIK_IHR'!$A$62:$A$84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'2002_2024_AYLIK_IHR'!$O$62:$O$84</c:f>
              <c:numCache>
                <c:formatCode>#,##0</c:formatCode>
                <c:ptCount val="23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255412194.42999998</c:v>
                </c:pt>
                <c:pt idx="22">
                  <c:v>125446326.14900002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'2002_2024_AYLIK_IHR'!$C$4:$N$4</c:f>
              <c:numCache>
                <c:formatCode>#,##0</c:formatCode>
                <c:ptCount val="12"/>
                <c:pt idx="0">
                  <c:v>1023777.14958</c:v>
                </c:pt>
                <c:pt idx="1">
                  <c:v>1047322.6436900001</c:v>
                </c:pt>
                <c:pt idx="2">
                  <c:v>1038852.3917</c:v>
                </c:pt>
                <c:pt idx="3">
                  <c:v>868800.25401999999</c:v>
                </c:pt>
                <c:pt idx="4">
                  <c:v>1063864.01192</c:v>
                </c:pt>
                <c:pt idx="5">
                  <c:v>818510.04263000004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'2002_2024_AYLIK_IHR'!$A$5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'2002_2024_AYLIK_IHR'!$C$5:$N$5</c:f>
              <c:numCache>
                <c:formatCode>#,##0</c:formatCode>
                <c:ptCount val="12"/>
                <c:pt idx="0">
                  <c:v>981641.59013000003</c:v>
                </c:pt>
                <c:pt idx="1">
                  <c:v>822109.69998999999</c:v>
                </c:pt>
                <c:pt idx="2">
                  <c:v>1114253.01018</c:v>
                </c:pt>
                <c:pt idx="3">
                  <c:v>857103.11020999996</c:v>
                </c:pt>
                <c:pt idx="4">
                  <c:v>936747.82698000001</c:v>
                </c:pt>
                <c:pt idx="5">
                  <c:v>771917.26075999998</c:v>
                </c:pt>
                <c:pt idx="6">
                  <c:v>1099774.30913</c:v>
                </c:pt>
                <c:pt idx="7">
                  <c:v>1112478.9633599999</c:v>
                </c:pt>
                <c:pt idx="8">
                  <c:v>1162309.4901099999</c:v>
                </c:pt>
                <c:pt idx="9">
                  <c:v>1185778.3109800001</c:v>
                </c:pt>
                <c:pt idx="10">
                  <c:v>1164415.25813</c:v>
                </c:pt>
                <c:pt idx="11">
                  <c:v>1116057.9410600001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'2002_2024_AYLIK_IHR'!$C$6:$N$6</c:f>
              <c:numCache>
                <c:formatCode>#,##0</c:formatCode>
                <c:ptCount val="12"/>
                <c:pt idx="0">
                  <c:v>366044.94387999998</c:v>
                </c:pt>
                <c:pt idx="1">
                  <c:v>319183.63582999998</c:v>
                </c:pt>
                <c:pt idx="2">
                  <c:v>276717.98687999998</c:v>
                </c:pt>
                <c:pt idx="3">
                  <c:v>212094.21986000001</c:v>
                </c:pt>
                <c:pt idx="4">
                  <c:v>283887.05563000002</c:v>
                </c:pt>
                <c:pt idx="5">
                  <c:v>260321.17383000001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'2002_2024_AYLIK_IHR'!$A$7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'2002_2024_AYLIK_IHR'!$C$7:$N$7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307939.05497</c:v>
                </c:pt>
                <c:pt idx="2">
                  <c:v>306941.33895</c:v>
                </c:pt>
                <c:pt idx="3">
                  <c:v>234938.64133000001</c:v>
                </c:pt>
                <c:pt idx="4">
                  <c:v>248942.20541</c:v>
                </c:pt>
                <c:pt idx="5">
                  <c:v>272478.71665000002</c:v>
                </c:pt>
                <c:pt idx="6">
                  <c:v>197102.69247000001</c:v>
                </c:pt>
                <c:pt idx="7">
                  <c:v>157582.85154</c:v>
                </c:pt>
                <c:pt idx="8">
                  <c:v>244143.57071999999</c:v>
                </c:pt>
                <c:pt idx="9">
                  <c:v>313116.21402000001</c:v>
                </c:pt>
                <c:pt idx="10">
                  <c:v>395603.22714999999</c:v>
                </c:pt>
                <c:pt idx="11">
                  <c:v>487202.89428000001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'2002_2024_AYLIK_IHR'!$C$8:$N$8</c:f>
              <c:numCache>
                <c:formatCode>#,##0</c:formatCode>
                <c:ptCount val="12"/>
                <c:pt idx="0">
                  <c:v>232229.66886999999</c:v>
                </c:pt>
                <c:pt idx="1">
                  <c:v>234423.96682999999</c:v>
                </c:pt>
                <c:pt idx="2">
                  <c:v>240402.79438000001</c:v>
                </c:pt>
                <c:pt idx="3">
                  <c:v>200627.48701000001</c:v>
                </c:pt>
                <c:pt idx="4">
                  <c:v>217505.08199000001</c:v>
                </c:pt>
                <c:pt idx="5">
                  <c:v>164679.87650000001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'2002_2024_AYLIK_IHR'!$A$9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'2002_2024_AYLIK_IHR'!$C$9:$N$9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170592.85925000001</c:v>
                </c:pt>
                <c:pt idx="2">
                  <c:v>208485.47463000001</c:v>
                </c:pt>
                <c:pt idx="3">
                  <c:v>168426.20799</c:v>
                </c:pt>
                <c:pt idx="4">
                  <c:v>185263.85227</c:v>
                </c:pt>
                <c:pt idx="5">
                  <c:v>169810.66354000001</c:v>
                </c:pt>
                <c:pt idx="6">
                  <c:v>185532.45754</c:v>
                </c:pt>
                <c:pt idx="7">
                  <c:v>221574.58264000001</c:v>
                </c:pt>
                <c:pt idx="8">
                  <c:v>218653.61679</c:v>
                </c:pt>
                <c:pt idx="9">
                  <c:v>238848.17632999999</c:v>
                </c:pt>
                <c:pt idx="10">
                  <c:v>230046.24908000001</c:v>
                </c:pt>
                <c:pt idx="11">
                  <c:v>235811.70954000001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3452812</xdr:colOff>
      <xdr:row>3</xdr:row>
      <xdr:rowOff>119062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440530</xdr:colOff>
      <xdr:row>3</xdr:row>
      <xdr:rowOff>119062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38097</xdr:colOff>
      <xdr:row>22</xdr:row>
      <xdr:rowOff>38099</xdr:rowOff>
    </xdr:from>
    <xdr:to>
      <xdr:col>17</xdr:col>
      <xdr:colOff>295274</xdr:colOff>
      <xdr:row>71</xdr:row>
      <xdr:rowOff>95249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O2" sqref="O2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49" t="s">
        <v>124</v>
      </c>
      <c r="C1" s="149"/>
      <c r="D1" s="149"/>
      <c r="E1" s="149"/>
      <c r="F1" s="149"/>
      <c r="G1" s="149"/>
      <c r="H1" s="149"/>
      <c r="I1" s="149"/>
      <c r="J1" s="149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6" t="s">
        <v>125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7.399999999999999" x14ac:dyDescent="0.25">
      <c r="A6" s="3"/>
      <c r="B6" s="145" t="s">
        <v>126</v>
      </c>
      <c r="C6" s="145"/>
      <c r="D6" s="145"/>
      <c r="E6" s="145"/>
      <c r="F6" s="145" t="s">
        <v>127</v>
      </c>
      <c r="G6" s="145"/>
      <c r="H6" s="145"/>
      <c r="I6" s="145"/>
      <c r="J6" s="145" t="s">
        <v>104</v>
      </c>
      <c r="K6" s="145"/>
      <c r="L6" s="145"/>
      <c r="M6" s="145"/>
    </row>
    <row r="7" spans="1:13" ht="28.2" x14ac:dyDescent="0.3">
      <c r="A7" s="4" t="s">
        <v>1</v>
      </c>
      <c r="B7" s="5">
        <v>2023</v>
      </c>
      <c r="C7" s="6">
        <v>2024</v>
      </c>
      <c r="D7" s="7" t="s">
        <v>118</v>
      </c>
      <c r="E7" s="7" t="s">
        <v>119</v>
      </c>
      <c r="F7" s="5">
        <v>2023</v>
      </c>
      <c r="G7" s="6">
        <v>2024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8" x14ac:dyDescent="0.3">
      <c r="A8" s="83" t="s">
        <v>2</v>
      </c>
      <c r="B8" s="8">
        <f>B9+B18+B20</f>
        <v>2566452.3081900002</v>
      </c>
      <c r="C8" s="8">
        <f>C9+C18+C20</f>
        <v>2451755.8551599998</v>
      </c>
      <c r="D8" s="10">
        <f t="shared" ref="D8:D46" si="0">(C8-B8)/B8*100</f>
        <v>-4.4690662150231235</v>
      </c>
      <c r="E8" s="10">
        <f>C8/C$46*100</f>
        <v>13.203154281907212</v>
      </c>
      <c r="F8" s="8">
        <f>F9+F18+F20</f>
        <v>16585733.683600001</v>
      </c>
      <c r="G8" s="8">
        <f>G9+G18+G20</f>
        <v>17488568.036000002</v>
      </c>
      <c r="H8" s="10">
        <f t="shared" ref="H8:H46" si="1">(G8-F8)/F8*100</f>
        <v>5.4434393414427307</v>
      </c>
      <c r="I8" s="10">
        <f>G8/G$46*100</f>
        <v>13.941076293528425</v>
      </c>
      <c r="J8" s="8">
        <f>J9+J18+J20</f>
        <v>34401852.706689999</v>
      </c>
      <c r="K8" s="8">
        <f>K9+K18+K20</f>
        <v>35984010.154750004</v>
      </c>
      <c r="L8" s="10">
        <f t="shared" ref="L8:L46" si="2">(K8-J8)/J8*100</f>
        <v>4.5990472128041224</v>
      </c>
      <c r="M8" s="10">
        <f>K8/K$46*100</f>
        <v>13.957303722909813</v>
      </c>
    </row>
    <row r="9" spans="1:13" ht="15.6" x14ac:dyDescent="0.3">
      <c r="A9" s="9" t="s">
        <v>3</v>
      </c>
      <c r="B9" s="8">
        <f>B10+B11+B12+B13+B14+B15+B16+B17</f>
        <v>1612695.0403200001</v>
      </c>
      <c r="C9" s="8">
        <f>C10+C11+C12+C13+C14+C15+C16+C17</f>
        <v>1646799.98599</v>
      </c>
      <c r="D9" s="10">
        <f t="shared" si="0"/>
        <v>2.1147795967198184</v>
      </c>
      <c r="E9" s="10">
        <f t="shared" ref="E9:E46" si="3">C9/C$46*100</f>
        <v>8.8683195109774395</v>
      </c>
      <c r="F9" s="8">
        <f>F10+F11+F12+F13+F14+F15+F16+F17</f>
        <v>10914538.79056</v>
      </c>
      <c r="G9" s="8">
        <f>G10+G11+G12+G13+G14+G15+G16+G17</f>
        <v>11841519.06109</v>
      </c>
      <c r="H9" s="10">
        <f t="shared" si="1"/>
        <v>8.4930777957539263</v>
      </c>
      <c r="I9" s="10">
        <f t="shared" ref="I9:I46" si="4">G9/G$46*100</f>
        <v>9.4395104460299084</v>
      </c>
      <c r="J9" s="8">
        <f>J10+J11+J12+J13+J14+J15+J16+J17</f>
        <v>22401386.730250001</v>
      </c>
      <c r="K9" s="8">
        <f>K10+K11+K12+K13+K14+K15+K16+K17</f>
        <v>24544102.562180001</v>
      </c>
      <c r="L9" s="10">
        <f t="shared" si="2"/>
        <v>9.5651035256516348</v>
      </c>
      <c r="M9" s="10">
        <f t="shared" ref="M9:M46" si="5">K9/K$46*100</f>
        <v>9.520047726569878</v>
      </c>
    </row>
    <row r="10" spans="1:13" ht="13.8" x14ac:dyDescent="0.25">
      <c r="A10" s="11" t="s">
        <v>130</v>
      </c>
      <c r="B10" s="12">
        <v>771917.26075999998</v>
      </c>
      <c r="C10" s="12">
        <v>818510.04263000004</v>
      </c>
      <c r="D10" s="13">
        <f t="shared" si="0"/>
        <v>6.0359813465146006</v>
      </c>
      <c r="E10" s="13">
        <f t="shared" si="3"/>
        <v>4.4078264772530078</v>
      </c>
      <c r="F10" s="12">
        <v>5483772.4982500002</v>
      </c>
      <c r="G10" s="12">
        <v>5861126.4935400002</v>
      </c>
      <c r="H10" s="13">
        <f t="shared" si="1"/>
        <v>6.8812846523159461</v>
      </c>
      <c r="I10" s="13">
        <f t="shared" si="4"/>
        <v>4.6722185283701911</v>
      </c>
      <c r="J10" s="12">
        <v>11544721.018820001</v>
      </c>
      <c r="K10" s="12">
        <v>12701940.766310001</v>
      </c>
      <c r="L10" s="13">
        <f t="shared" si="2"/>
        <v>10.023800017371757</v>
      </c>
      <c r="M10" s="13">
        <f t="shared" si="5"/>
        <v>4.9267673164658756</v>
      </c>
    </row>
    <row r="11" spans="1:13" ht="13.8" x14ac:dyDescent="0.25">
      <c r="A11" s="11" t="s">
        <v>131</v>
      </c>
      <c r="B11" s="12">
        <v>272478.71665000002</v>
      </c>
      <c r="C11" s="12">
        <v>260321.17383000001</v>
      </c>
      <c r="D11" s="13">
        <f t="shared" si="0"/>
        <v>-4.4618320907670794</v>
      </c>
      <c r="E11" s="13">
        <f t="shared" si="3"/>
        <v>1.4018771949462219</v>
      </c>
      <c r="F11" s="12">
        <v>1695416.4191000001</v>
      </c>
      <c r="G11" s="12">
        <v>1718249.0159100001</v>
      </c>
      <c r="H11" s="13">
        <f t="shared" si="1"/>
        <v>1.3467250023519615</v>
      </c>
      <c r="I11" s="13">
        <f t="shared" si="4"/>
        <v>1.369708518889136</v>
      </c>
      <c r="J11" s="12">
        <v>3191478.6546399998</v>
      </c>
      <c r="K11" s="12">
        <v>3513000.4660899998</v>
      </c>
      <c r="L11" s="13">
        <f t="shared" si="2"/>
        <v>10.074383890443652</v>
      </c>
      <c r="M11" s="13">
        <f t="shared" si="5"/>
        <v>1.3626056204708323</v>
      </c>
    </row>
    <row r="12" spans="1:13" ht="13.8" x14ac:dyDescent="0.25">
      <c r="A12" s="11" t="s">
        <v>132</v>
      </c>
      <c r="B12" s="12">
        <v>169810.66354000001</v>
      </c>
      <c r="C12" s="12">
        <v>164679.87650000001</v>
      </c>
      <c r="D12" s="13">
        <f t="shared" si="0"/>
        <v>-3.0214751730190401</v>
      </c>
      <c r="E12" s="13">
        <f t="shared" si="3"/>
        <v>0.88683129357226853</v>
      </c>
      <c r="F12" s="12">
        <v>1073020.60815</v>
      </c>
      <c r="G12" s="12">
        <v>1289868.87558</v>
      </c>
      <c r="H12" s="13">
        <f t="shared" si="1"/>
        <v>20.209142842453804</v>
      </c>
      <c r="I12" s="13">
        <f t="shared" si="4"/>
        <v>1.0282237154061127</v>
      </c>
      <c r="J12" s="12">
        <v>2444991.13723</v>
      </c>
      <c r="K12" s="12">
        <v>2620335.6675</v>
      </c>
      <c r="L12" s="13">
        <f t="shared" si="2"/>
        <v>7.1715814262072453</v>
      </c>
      <c r="M12" s="13">
        <f t="shared" si="5"/>
        <v>1.0163631182291502</v>
      </c>
    </row>
    <row r="13" spans="1:13" ht="13.8" x14ac:dyDescent="0.25">
      <c r="A13" s="11" t="s">
        <v>133</v>
      </c>
      <c r="B13" s="12">
        <v>111229.62955</v>
      </c>
      <c r="C13" s="12">
        <v>88717.119460000002</v>
      </c>
      <c r="D13" s="13">
        <f t="shared" si="0"/>
        <v>-20.239670114050107</v>
      </c>
      <c r="E13" s="13">
        <f t="shared" si="3"/>
        <v>0.47775793548592604</v>
      </c>
      <c r="F13" s="12">
        <v>722887.56159000006</v>
      </c>
      <c r="G13" s="12">
        <v>829462.68807999999</v>
      </c>
      <c r="H13" s="13">
        <f t="shared" si="1"/>
        <v>14.742974170919007</v>
      </c>
      <c r="I13" s="13">
        <f t="shared" si="4"/>
        <v>0.66120923070173143</v>
      </c>
      <c r="J13" s="12">
        <v>1538821.35516</v>
      </c>
      <c r="K13" s="12">
        <v>1714421.9034800001</v>
      </c>
      <c r="L13" s="13">
        <f t="shared" si="2"/>
        <v>11.411366740601405</v>
      </c>
      <c r="M13" s="13">
        <f t="shared" si="5"/>
        <v>0.66498167139164366</v>
      </c>
    </row>
    <row r="14" spans="1:13" ht="13.8" x14ac:dyDescent="0.25">
      <c r="A14" s="11" t="s">
        <v>134</v>
      </c>
      <c r="B14" s="12">
        <v>118585.45311</v>
      </c>
      <c r="C14" s="12">
        <v>152884.11858000001</v>
      </c>
      <c r="D14" s="13">
        <f t="shared" si="0"/>
        <v>28.923164326221805</v>
      </c>
      <c r="E14" s="13">
        <f t="shared" si="3"/>
        <v>0.82330897695904859</v>
      </c>
      <c r="F14" s="12">
        <v>838602.45536000002</v>
      </c>
      <c r="G14" s="12">
        <v>1170100.10311</v>
      </c>
      <c r="H14" s="13">
        <f t="shared" si="1"/>
        <v>39.529773092268471</v>
      </c>
      <c r="I14" s="13">
        <f t="shared" si="4"/>
        <v>0.93274959819140157</v>
      </c>
      <c r="J14" s="12">
        <v>1754476.5317500001</v>
      </c>
      <c r="K14" s="12">
        <v>2193979.8713099998</v>
      </c>
      <c r="L14" s="13">
        <f t="shared" si="2"/>
        <v>25.050397175824163</v>
      </c>
      <c r="M14" s="13">
        <f t="shared" si="5"/>
        <v>0.85099029524873704</v>
      </c>
    </row>
    <row r="15" spans="1:13" ht="13.8" x14ac:dyDescent="0.25">
      <c r="A15" s="11" t="s">
        <v>135</v>
      </c>
      <c r="B15" s="12">
        <v>79520.73646</v>
      </c>
      <c r="C15" s="12">
        <v>71182.850130000006</v>
      </c>
      <c r="D15" s="13">
        <f t="shared" si="0"/>
        <v>-10.485172423162934</v>
      </c>
      <c r="E15" s="13">
        <f t="shared" si="3"/>
        <v>0.38333268400859422</v>
      </c>
      <c r="F15" s="12">
        <v>559798.64297000004</v>
      </c>
      <c r="G15" s="12">
        <v>434898.20873000001</v>
      </c>
      <c r="H15" s="13">
        <f t="shared" si="1"/>
        <v>-22.311671492689474</v>
      </c>
      <c r="I15" s="13">
        <f t="shared" si="4"/>
        <v>0.34668070566688336</v>
      </c>
      <c r="J15" s="12">
        <v>862630.72132999997</v>
      </c>
      <c r="K15" s="12">
        <v>746286.67229000002</v>
      </c>
      <c r="L15" s="13">
        <f t="shared" si="2"/>
        <v>-13.487120985051545</v>
      </c>
      <c r="M15" s="13">
        <f t="shared" si="5"/>
        <v>0.28946606297397981</v>
      </c>
    </row>
    <row r="16" spans="1:13" ht="13.8" x14ac:dyDescent="0.25">
      <c r="A16" s="11" t="s">
        <v>136</v>
      </c>
      <c r="B16" s="12">
        <v>80637.588019999996</v>
      </c>
      <c r="C16" s="12">
        <v>82524.705249999999</v>
      </c>
      <c r="D16" s="13">
        <f t="shared" si="0"/>
        <v>2.3402451342318851</v>
      </c>
      <c r="E16" s="13">
        <f t="shared" si="3"/>
        <v>0.44441065091840576</v>
      </c>
      <c r="F16" s="12">
        <v>456006.42567999999</v>
      </c>
      <c r="G16" s="12">
        <v>451800.57656999998</v>
      </c>
      <c r="H16" s="13">
        <f t="shared" si="1"/>
        <v>-0.92232233432417499</v>
      </c>
      <c r="I16" s="13">
        <f t="shared" si="4"/>
        <v>0.36015449031944408</v>
      </c>
      <c r="J16" s="12">
        <v>926726.90118000004</v>
      </c>
      <c r="K16" s="12">
        <v>918082.75257000001</v>
      </c>
      <c r="L16" s="13">
        <f t="shared" si="2"/>
        <v>-0.93276116178277013</v>
      </c>
      <c r="M16" s="13">
        <f t="shared" si="5"/>
        <v>0.35610149522740359</v>
      </c>
    </row>
    <row r="17" spans="1:13" ht="13.8" x14ac:dyDescent="0.25">
      <c r="A17" s="11" t="s">
        <v>137</v>
      </c>
      <c r="B17" s="12">
        <v>8514.9922299999998</v>
      </c>
      <c r="C17" s="12">
        <v>7980.0996100000002</v>
      </c>
      <c r="D17" s="13">
        <f t="shared" si="0"/>
        <v>-6.2817746106152299</v>
      </c>
      <c r="E17" s="13">
        <f t="shared" si="3"/>
        <v>4.2974297833966703E-2</v>
      </c>
      <c r="F17" s="12">
        <v>85034.179459999999</v>
      </c>
      <c r="G17" s="12">
        <v>86013.099570000006</v>
      </c>
      <c r="H17" s="13">
        <f t="shared" si="1"/>
        <v>1.1512078039872067</v>
      </c>
      <c r="I17" s="13">
        <f t="shared" si="4"/>
        <v>6.8565658485009368E-2</v>
      </c>
      <c r="J17" s="12">
        <v>137540.41013999999</v>
      </c>
      <c r="K17" s="12">
        <v>136054.46262999999</v>
      </c>
      <c r="L17" s="13">
        <f t="shared" si="2"/>
        <v>-1.0803715856943266</v>
      </c>
      <c r="M17" s="13">
        <f t="shared" si="5"/>
        <v>5.277214656225649E-2</v>
      </c>
    </row>
    <row r="18" spans="1:13" ht="15.6" x14ac:dyDescent="0.3">
      <c r="A18" s="9" t="s">
        <v>12</v>
      </c>
      <c r="B18" s="8">
        <f>B19</f>
        <v>289588.08308000001</v>
      </c>
      <c r="C18" s="8">
        <f>C19</f>
        <v>258658.40145</v>
      </c>
      <c r="D18" s="10">
        <f t="shared" si="0"/>
        <v>-10.680578185758957</v>
      </c>
      <c r="E18" s="10">
        <f t="shared" si="3"/>
        <v>1.392922861168399</v>
      </c>
      <c r="F18" s="8">
        <f>F19</f>
        <v>1694006.67466</v>
      </c>
      <c r="G18" s="8">
        <f>G19</f>
        <v>1849256.2683000001</v>
      </c>
      <c r="H18" s="10">
        <f t="shared" si="1"/>
        <v>9.1646388389325484</v>
      </c>
      <c r="I18" s="10">
        <f t="shared" si="4"/>
        <v>1.4741414316819352</v>
      </c>
      <c r="J18" s="8">
        <f>J19</f>
        <v>3707293.5725699998</v>
      </c>
      <c r="K18" s="8">
        <f>K19</f>
        <v>3640922.3381099999</v>
      </c>
      <c r="L18" s="10">
        <f t="shared" si="2"/>
        <v>-1.7902880675832087</v>
      </c>
      <c r="M18" s="10">
        <f t="shared" si="5"/>
        <v>1.4122233371429875</v>
      </c>
    </row>
    <row r="19" spans="1:13" ht="13.8" x14ac:dyDescent="0.25">
      <c r="A19" s="11" t="s">
        <v>138</v>
      </c>
      <c r="B19" s="12">
        <v>289588.08308000001</v>
      </c>
      <c r="C19" s="12">
        <v>258658.40145</v>
      </c>
      <c r="D19" s="13">
        <f t="shared" si="0"/>
        <v>-10.680578185758957</v>
      </c>
      <c r="E19" s="13">
        <f t="shared" si="3"/>
        <v>1.392922861168399</v>
      </c>
      <c r="F19" s="12">
        <v>1694006.67466</v>
      </c>
      <c r="G19" s="12">
        <v>1849256.2683000001</v>
      </c>
      <c r="H19" s="13">
        <f t="shared" si="1"/>
        <v>9.1646388389325484</v>
      </c>
      <c r="I19" s="13">
        <f t="shared" si="4"/>
        <v>1.4741414316819352</v>
      </c>
      <c r="J19" s="12">
        <v>3707293.5725699998</v>
      </c>
      <c r="K19" s="12">
        <v>3640922.3381099999</v>
      </c>
      <c r="L19" s="13">
        <f t="shared" si="2"/>
        <v>-1.7902880675832087</v>
      </c>
      <c r="M19" s="13">
        <f t="shared" si="5"/>
        <v>1.4122233371429875</v>
      </c>
    </row>
    <row r="20" spans="1:13" ht="15.6" x14ac:dyDescent="0.3">
      <c r="A20" s="9" t="s">
        <v>110</v>
      </c>
      <c r="B20" s="8">
        <f>B21</f>
        <v>664169.18478999997</v>
      </c>
      <c r="C20" s="8">
        <f>C21</f>
        <v>546297.46771999996</v>
      </c>
      <c r="D20" s="10">
        <f t="shared" si="0"/>
        <v>-17.747242685953463</v>
      </c>
      <c r="E20" s="10">
        <f t="shared" si="3"/>
        <v>2.9419119097613731</v>
      </c>
      <c r="F20" s="8">
        <f>F21</f>
        <v>3977188.21838</v>
      </c>
      <c r="G20" s="8">
        <f>G21</f>
        <v>3797792.7066100002</v>
      </c>
      <c r="H20" s="10">
        <f t="shared" si="1"/>
        <v>-4.510611565752642</v>
      </c>
      <c r="I20" s="10">
        <f t="shared" si="4"/>
        <v>3.0274244158165806</v>
      </c>
      <c r="J20" s="8">
        <f>J21</f>
        <v>8293172.4038699996</v>
      </c>
      <c r="K20" s="8">
        <f>K21</f>
        <v>7798985.2544600004</v>
      </c>
      <c r="L20" s="10">
        <f t="shared" si="2"/>
        <v>-5.9589638963659697</v>
      </c>
      <c r="M20" s="10">
        <f t="shared" si="5"/>
        <v>3.0250326591969459</v>
      </c>
    </row>
    <row r="21" spans="1:13" ht="13.8" x14ac:dyDescent="0.25">
      <c r="A21" s="11" t="s">
        <v>139</v>
      </c>
      <c r="B21" s="12">
        <v>664169.18478999997</v>
      </c>
      <c r="C21" s="12">
        <v>546297.46771999996</v>
      </c>
      <c r="D21" s="13">
        <f t="shared" si="0"/>
        <v>-17.747242685953463</v>
      </c>
      <c r="E21" s="13">
        <f t="shared" si="3"/>
        <v>2.9419119097613731</v>
      </c>
      <c r="F21" s="12">
        <v>3977188.21838</v>
      </c>
      <c r="G21" s="12">
        <v>3797792.7066100002</v>
      </c>
      <c r="H21" s="13">
        <f t="shared" si="1"/>
        <v>-4.510611565752642</v>
      </c>
      <c r="I21" s="13">
        <f t="shared" si="4"/>
        <v>3.0274244158165806</v>
      </c>
      <c r="J21" s="12">
        <v>8293172.4038699996</v>
      </c>
      <c r="K21" s="12">
        <v>7798985.2544600004</v>
      </c>
      <c r="L21" s="13">
        <f t="shared" si="2"/>
        <v>-5.9589638963659697</v>
      </c>
      <c r="M21" s="13">
        <f t="shared" si="5"/>
        <v>3.0250326591969459</v>
      </c>
    </row>
    <row r="22" spans="1:13" ht="16.8" x14ac:dyDescent="0.3">
      <c r="A22" s="83" t="s">
        <v>14</v>
      </c>
      <c r="B22" s="8">
        <f>B23+B27+B29</f>
        <v>14879475.25859</v>
      </c>
      <c r="C22" s="8">
        <f>C23+C27+C29</f>
        <v>13292845.101599999</v>
      </c>
      <c r="D22" s="10">
        <f t="shared" si="0"/>
        <v>-10.663213113473413</v>
      </c>
      <c r="E22" s="10">
        <f t="shared" si="3"/>
        <v>71.584405254929365</v>
      </c>
      <c r="F22" s="8">
        <f>F23+F27+F29</f>
        <v>88238447.787059993</v>
      </c>
      <c r="G22" s="8">
        <f>G23+G27+G29</f>
        <v>88439101.475779995</v>
      </c>
      <c r="H22" s="10">
        <f t="shared" si="1"/>
        <v>0.22739938626779457</v>
      </c>
      <c r="I22" s="10">
        <f t="shared" si="4"/>
        <v>70.499554821582137</v>
      </c>
      <c r="J22" s="8">
        <f>J23+J27+J29</f>
        <v>179799719.42934999</v>
      </c>
      <c r="K22" s="8">
        <f>K23+K27+K29</f>
        <v>180853278.09890997</v>
      </c>
      <c r="L22" s="10">
        <f t="shared" si="2"/>
        <v>0.58596235461533508</v>
      </c>
      <c r="M22" s="10">
        <f t="shared" si="5"/>
        <v>70.14849431330417</v>
      </c>
    </row>
    <row r="23" spans="1:13" ht="15.6" x14ac:dyDescent="0.3">
      <c r="A23" s="9" t="s">
        <v>15</v>
      </c>
      <c r="B23" s="8">
        <f>B24+B25+B26</f>
        <v>1154613.6219000001</v>
      </c>
      <c r="C23" s="8">
        <f>C24+C25+C26</f>
        <v>922377.28399999999</v>
      </c>
      <c r="D23" s="10">
        <f>(C23-B23)/B23*100</f>
        <v>-20.11377083165176</v>
      </c>
      <c r="E23" s="10">
        <f t="shared" si="3"/>
        <v>4.9671705937391533</v>
      </c>
      <c r="F23" s="8">
        <f>F24+F25+F26</f>
        <v>7103565.68095</v>
      </c>
      <c r="G23" s="8">
        <f>G24+G25+G26</f>
        <v>6746866.7160900002</v>
      </c>
      <c r="H23" s="10">
        <f t="shared" si="1"/>
        <v>-5.0214072886885219</v>
      </c>
      <c r="I23" s="10">
        <f t="shared" si="4"/>
        <v>5.3782896025369178</v>
      </c>
      <c r="J23" s="8">
        <f>J24+J25+J26</f>
        <v>14546907.13448</v>
      </c>
      <c r="K23" s="8">
        <f>K24+K25+K26</f>
        <v>13805914.411739999</v>
      </c>
      <c r="L23" s="10">
        <f t="shared" si="2"/>
        <v>-5.0938162723514768</v>
      </c>
      <c r="M23" s="10">
        <f t="shared" si="5"/>
        <v>5.354971271641797</v>
      </c>
    </row>
    <row r="24" spans="1:13" ht="13.8" x14ac:dyDescent="0.25">
      <c r="A24" s="11" t="s">
        <v>140</v>
      </c>
      <c r="B24" s="12">
        <v>768961.32241000002</v>
      </c>
      <c r="C24" s="12">
        <v>645627.51333999995</v>
      </c>
      <c r="D24" s="13">
        <f t="shared" si="0"/>
        <v>-16.039013338598078</v>
      </c>
      <c r="E24" s="13">
        <f t="shared" si="3"/>
        <v>3.476822396215236</v>
      </c>
      <c r="F24" s="12">
        <v>4802260.3111199997</v>
      </c>
      <c r="G24" s="12">
        <v>4621707.7777500004</v>
      </c>
      <c r="H24" s="13">
        <f t="shared" si="1"/>
        <v>-3.7597406569551475</v>
      </c>
      <c r="I24" s="13">
        <f t="shared" si="4"/>
        <v>3.6842113432829295</v>
      </c>
      <c r="J24" s="12">
        <v>9767066.7637600005</v>
      </c>
      <c r="K24" s="12">
        <v>9371577.54067</v>
      </c>
      <c r="L24" s="13">
        <f t="shared" si="2"/>
        <v>-4.0492118325374289</v>
      </c>
      <c r="M24" s="13">
        <f t="shared" si="5"/>
        <v>3.6350021449920336</v>
      </c>
    </row>
    <row r="25" spans="1:13" ht="13.8" x14ac:dyDescent="0.25">
      <c r="A25" s="11" t="s">
        <v>141</v>
      </c>
      <c r="B25" s="12">
        <v>160182.64859</v>
      </c>
      <c r="C25" s="12">
        <v>99062.734589999993</v>
      </c>
      <c r="D25" s="13">
        <f t="shared" si="0"/>
        <v>-38.15638868379633</v>
      </c>
      <c r="E25" s="13">
        <f t="shared" si="3"/>
        <v>0.533470967603355</v>
      </c>
      <c r="F25" s="12">
        <v>1023690.51771</v>
      </c>
      <c r="G25" s="12">
        <v>750084.50171999994</v>
      </c>
      <c r="H25" s="13">
        <f t="shared" si="1"/>
        <v>-26.727415293643425</v>
      </c>
      <c r="I25" s="13">
        <f t="shared" si="4"/>
        <v>0.5979326176703661</v>
      </c>
      <c r="J25" s="12">
        <v>2102907.7675000001</v>
      </c>
      <c r="K25" s="12">
        <v>1585111.28599</v>
      </c>
      <c r="L25" s="13">
        <f t="shared" si="2"/>
        <v>-24.622881208222083</v>
      </c>
      <c r="M25" s="13">
        <f t="shared" si="5"/>
        <v>0.6148252948470827</v>
      </c>
    </row>
    <row r="26" spans="1:13" ht="13.8" x14ac:dyDescent="0.25">
      <c r="A26" s="11" t="s">
        <v>142</v>
      </c>
      <c r="B26" s="12">
        <v>225469.65090000001</v>
      </c>
      <c r="C26" s="12">
        <v>177687.03607</v>
      </c>
      <c r="D26" s="13">
        <f t="shared" si="0"/>
        <v>-21.192481843683915</v>
      </c>
      <c r="E26" s="13">
        <f t="shared" si="3"/>
        <v>0.9568772299205629</v>
      </c>
      <c r="F26" s="12">
        <v>1277614.8521199999</v>
      </c>
      <c r="G26" s="12">
        <v>1375074.4366200001</v>
      </c>
      <c r="H26" s="13">
        <f t="shared" si="1"/>
        <v>7.6282444852829743</v>
      </c>
      <c r="I26" s="13">
        <f t="shared" si="4"/>
        <v>1.0961456415836215</v>
      </c>
      <c r="J26" s="12">
        <v>2676932.6032199999</v>
      </c>
      <c r="K26" s="12">
        <v>2849225.5850800001</v>
      </c>
      <c r="L26" s="13">
        <f t="shared" si="2"/>
        <v>6.4362091766058755</v>
      </c>
      <c r="M26" s="13">
        <f t="shared" si="5"/>
        <v>1.1051438318026803</v>
      </c>
    </row>
    <row r="27" spans="1:13" ht="15.6" x14ac:dyDescent="0.3">
      <c r="A27" s="9" t="s">
        <v>19</v>
      </c>
      <c r="B27" s="8">
        <f>B28</f>
        <v>2385084.0210899999</v>
      </c>
      <c r="C27" s="8">
        <f>C28</f>
        <v>2229335.1610500002</v>
      </c>
      <c r="D27" s="10">
        <f t="shared" si="0"/>
        <v>-6.5301204763772391</v>
      </c>
      <c r="E27" s="10">
        <f t="shared" si="3"/>
        <v>12.005378111150774</v>
      </c>
      <c r="F27" s="8">
        <f>F28</f>
        <v>14653279.6644</v>
      </c>
      <c r="G27" s="8">
        <f>G28</f>
        <v>15816176.44894</v>
      </c>
      <c r="H27" s="10">
        <f t="shared" si="1"/>
        <v>7.9360853759260861</v>
      </c>
      <c r="I27" s="10">
        <f t="shared" si="4"/>
        <v>12.607923192607581</v>
      </c>
      <c r="J27" s="8">
        <f>J28</f>
        <v>31292962.25279</v>
      </c>
      <c r="K27" s="8">
        <f>K28</f>
        <v>31657935.413849998</v>
      </c>
      <c r="L27" s="10">
        <f t="shared" si="2"/>
        <v>1.1663106806945318</v>
      </c>
      <c r="M27" s="10">
        <f t="shared" si="5"/>
        <v>12.279326787401992</v>
      </c>
    </row>
    <row r="28" spans="1:13" ht="13.8" x14ac:dyDescent="0.25">
      <c r="A28" s="11" t="s">
        <v>143</v>
      </c>
      <c r="B28" s="12">
        <v>2385084.0210899999</v>
      </c>
      <c r="C28" s="12">
        <v>2229335.1610500002</v>
      </c>
      <c r="D28" s="13">
        <f t="shared" si="0"/>
        <v>-6.5301204763772391</v>
      </c>
      <c r="E28" s="13">
        <f t="shared" si="3"/>
        <v>12.005378111150774</v>
      </c>
      <c r="F28" s="12">
        <v>14653279.6644</v>
      </c>
      <c r="G28" s="12">
        <v>15816176.44894</v>
      </c>
      <c r="H28" s="13">
        <f t="shared" si="1"/>
        <v>7.9360853759260861</v>
      </c>
      <c r="I28" s="13">
        <f t="shared" si="4"/>
        <v>12.607923192607581</v>
      </c>
      <c r="J28" s="12">
        <v>31292962.25279</v>
      </c>
      <c r="K28" s="12">
        <v>31657935.413849998</v>
      </c>
      <c r="L28" s="13">
        <f t="shared" si="2"/>
        <v>1.1663106806945318</v>
      </c>
      <c r="M28" s="13">
        <f t="shared" si="5"/>
        <v>12.279326787401992</v>
      </c>
    </row>
    <row r="29" spans="1:13" ht="15.6" x14ac:dyDescent="0.3">
      <c r="A29" s="9" t="s">
        <v>21</v>
      </c>
      <c r="B29" s="8">
        <f>B30+B31+B32+B33+B34+B35+B36+B37+B38+B39+B40+B41</f>
        <v>11339777.615599999</v>
      </c>
      <c r="C29" s="8">
        <f>C30+C31+C32+C33+C34+C35+C36+C37+C38+C39+C40+C41</f>
        <v>10141132.656549998</v>
      </c>
      <c r="D29" s="10">
        <f t="shared" si="0"/>
        <v>-10.570268656777182</v>
      </c>
      <c r="E29" s="10">
        <f t="shared" si="3"/>
        <v>54.611856550039427</v>
      </c>
      <c r="F29" s="8">
        <f>F30+F31+F32+F33+F34+F35+F36+F37+F38+F39+F40+F41</f>
        <v>66481602.441709995</v>
      </c>
      <c r="G29" s="8">
        <f>G30+G31+G32+G33+G34+G35+G36+G37+G38+G39+G40+G41</f>
        <v>65876058.310749993</v>
      </c>
      <c r="H29" s="10">
        <f t="shared" si="1"/>
        <v>-0.91084466787775453</v>
      </c>
      <c r="I29" s="10">
        <f t="shared" si="4"/>
        <v>52.513342026437648</v>
      </c>
      <c r="J29" s="8">
        <f>J30+J31+J32+J33+J34+J35+J36+J37+J38+J39+J40+J41</f>
        <v>133959850.04207999</v>
      </c>
      <c r="K29" s="8">
        <f>K30+K31+K32+K33+K34+K35+K36+K37+K38+K39+K40+K41</f>
        <v>135389428.27331999</v>
      </c>
      <c r="L29" s="10">
        <f t="shared" si="2"/>
        <v>1.067169178519489</v>
      </c>
      <c r="M29" s="10">
        <f t="shared" si="5"/>
        <v>52.514196254260384</v>
      </c>
    </row>
    <row r="30" spans="1:13" ht="13.8" x14ac:dyDescent="0.25">
      <c r="A30" s="11" t="s">
        <v>144</v>
      </c>
      <c r="B30" s="12">
        <v>1651364.36472</v>
      </c>
      <c r="C30" s="12">
        <v>1299385.2228600001</v>
      </c>
      <c r="D30" s="13">
        <f t="shared" si="0"/>
        <v>-21.314444551410695</v>
      </c>
      <c r="E30" s="13">
        <f t="shared" si="3"/>
        <v>6.9974273877817978</v>
      </c>
      <c r="F30" s="12">
        <v>9985376.9476399999</v>
      </c>
      <c r="G30" s="12">
        <v>8702526.1702699997</v>
      </c>
      <c r="H30" s="13">
        <f t="shared" si="1"/>
        <v>-12.847294439627504</v>
      </c>
      <c r="I30" s="13">
        <f t="shared" si="4"/>
        <v>6.9372507249547688</v>
      </c>
      <c r="J30" s="12">
        <v>20395744.169059999</v>
      </c>
      <c r="K30" s="12">
        <v>17961226.59826</v>
      </c>
      <c r="L30" s="13">
        <f t="shared" si="2"/>
        <v>-11.936399822533179</v>
      </c>
      <c r="M30" s="13">
        <f t="shared" si="5"/>
        <v>6.9667136539207863</v>
      </c>
    </row>
    <row r="31" spans="1:13" ht="13.8" x14ac:dyDescent="0.25">
      <c r="A31" s="11" t="s">
        <v>145</v>
      </c>
      <c r="B31" s="12">
        <v>2985684.47566</v>
      </c>
      <c r="C31" s="12">
        <v>2616861.8214199999</v>
      </c>
      <c r="D31" s="13">
        <f t="shared" si="0"/>
        <v>-12.353035200026287</v>
      </c>
      <c r="E31" s="13">
        <f t="shared" si="3"/>
        <v>14.092280146868951</v>
      </c>
      <c r="F31" s="12">
        <v>17308168.118170001</v>
      </c>
      <c r="G31" s="12">
        <v>17701161.615279999</v>
      </c>
      <c r="H31" s="13">
        <f t="shared" si="1"/>
        <v>2.2705666736472017</v>
      </c>
      <c r="I31" s="13">
        <f t="shared" si="4"/>
        <v>14.110546046692654</v>
      </c>
      <c r="J31" s="12">
        <v>33033273.435789999</v>
      </c>
      <c r="K31" s="12">
        <v>35383995.153449997</v>
      </c>
      <c r="L31" s="13">
        <f t="shared" si="2"/>
        <v>7.1162239559131981</v>
      </c>
      <c r="M31" s="13">
        <f t="shared" si="5"/>
        <v>13.724572807833054</v>
      </c>
    </row>
    <row r="32" spans="1:13" ht="13.8" x14ac:dyDescent="0.25">
      <c r="A32" s="11" t="s">
        <v>146</v>
      </c>
      <c r="B32" s="12">
        <v>185343.29347</v>
      </c>
      <c r="C32" s="12">
        <v>222426.84539</v>
      </c>
      <c r="D32" s="13">
        <f t="shared" si="0"/>
        <v>20.008035481468557</v>
      </c>
      <c r="E32" s="13">
        <f t="shared" si="3"/>
        <v>1.1978092965257516</v>
      </c>
      <c r="F32" s="12">
        <v>675225.31577999995</v>
      </c>
      <c r="G32" s="12">
        <v>923516.10617000004</v>
      </c>
      <c r="H32" s="13">
        <f t="shared" si="1"/>
        <v>36.771546413834031</v>
      </c>
      <c r="I32" s="13">
        <f t="shared" si="4"/>
        <v>0.73618425864917214</v>
      </c>
      <c r="J32" s="12">
        <v>1450079.3238900001</v>
      </c>
      <c r="K32" s="12">
        <v>2188187.5095899999</v>
      </c>
      <c r="L32" s="13">
        <f t="shared" si="2"/>
        <v>50.901228197636939</v>
      </c>
      <c r="M32" s="13">
        <f t="shared" si="5"/>
        <v>0.84874358201551714</v>
      </c>
    </row>
    <row r="33" spans="1:13" ht="13.8" x14ac:dyDescent="0.25">
      <c r="A33" s="11" t="s">
        <v>147</v>
      </c>
      <c r="B33" s="12">
        <v>1337226.47003</v>
      </c>
      <c r="C33" s="12">
        <v>1192858.4172400001</v>
      </c>
      <c r="D33" s="13">
        <f t="shared" si="0"/>
        <v>-10.796080994923848</v>
      </c>
      <c r="E33" s="13">
        <f t="shared" si="3"/>
        <v>6.4237610307505788</v>
      </c>
      <c r="F33" s="12">
        <v>7920525.7194999997</v>
      </c>
      <c r="G33" s="12">
        <v>7845444.0710899998</v>
      </c>
      <c r="H33" s="13">
        <f t="shared" si="1"/>
        <v>-0.94793768834248038</v>
      </c>
      <c r="I33" s="13">
        <f t="shared" si="4"/>
        <v>6.2540245791725804</v>
      </c>
      <c r="J33" s="12">
        <v>15750527.28974</v>
      </c>
      <c r="K33" s="12">
        <v>16127637.11038</v>
      </c>
      <c r="L33" s="13">
        <f t="shared" si="2"/>
        <v>2.3942679105457723</v>
      </c>
      <c r="M33" s="13">
        <f t="shared" si="5"/>
        <v>6.2555098365747757</v>
      </c>
    </row>
    <row r="34" spans="1:13" ht="13.8" x14ac:dyDescent="0.25">
      <c r="A34" s="11" t="s">
        <v>148</v>
      </c>
      <c r="B34" s="12">
        <v>975657.32883000001</v>
      </c>
      <c r="C34" s="12">
        <v>768444.23832</v>
      </c>
      <c r="D34" s="13">
        <f t="shared" si="0"/>
        <v>-21.238306153912479</v>
      </c>
      <c r="E34" s="13">
        <f t="shared" si="3"/>
        <v>4.1382129522515285</v>
      </c>
      <c r="F34" s="12">
        <v>5518978.5371500002</v>
      </c>
      <c r="G34" s="12">
        <v>5444731.10836</v>
      </c>
      <c r="H34" s="13">
        <f t="shared" si="1"/>
        <v>-1.345311062368103</v>
      </c>
      <c r="I34" s="13">
        <f t="shared" si="4"/>
        <v>4.3402874165079721</v>
      </c>
      <c r="J34" s="12">
        <v>10919877.476</v>
      </c>
      <c r="K34" s="12">
        <v>11255416.216739999</v>
      </c>
      <c r="L34" s="13">
        <f t="shared" si="2"/>
        <v>3.0727335675464804</v>
      </c>
      <c r="M34" s="13">
        <f t="shared" si="5"/>
        <v>4.3656963742843873</v>
      </c>
    </row>
    <row r="35" spans="1:13" ht="13.8" x14ac:dyDescent="0.25">
      <c r="A35" s="11" t="s">
        <v>149</v>
      </c>
      <c r="B35" s="12">
        <v>1088772.3809499999</v>
      </c>
      <c r="C35" s="12">
        <v>937443.78315000003</v>
      </c>
      <c r="D35" s="13">
        <f t="shared" si="0"/>
        <v>-13.899011441487824</v>
      </c>
      <c r="E35" s="13">
        <f t="shared" si="3"/>
        <v>5.048306450862535</v>
      </c>
      <c r="F35" s="12">
        <v>6503375.00746</v>
      </c>
      <c r="G35" s="12">
        <v>6066084.4335000003</v>
      </c>
      <c r="H35" s="13">
        <f t="shared" si="1"/>
        <v>-6.7240559472333237</v>
      </c>
      <c r="I35" s="13">
        <f t="shared" si="4"/>
        <v>4.8356015035837698</v>
      </c>
      <c r="J35" s="12">
        <v>13072206.54538</v>
      </c>
      <c r="K35" s="12">
        <v>12028330.06563</v>
      </c>
      <c r="L35" s="13">
        <f t="shared" si="2"/>
        <v>-7.9854650102581832</v>
      </c>
      <c r="M35" s="13">
        <f t="shared" si="5"/>
        <v>4.6654904576621945</v>
      </c>
    </row>
    <row r="36" spans="1:13" ht="13.8" x14ac:dyDescent="0.25">
      <c r="A36" s="11" t="s">
        <v>150</v>
      </c>
      <c r="B36" s="12">
        <v>1314429.0674399999</v>
      </c>
      <c r="C36" s="12">
        <v>1323107.3367399999</v>
      </c>
      <c r="D36" s="13">
        <f t="shared" si="0"/>
        <v>0.66023108549341203</v>
      </c>
      <c r="E36" s="13">
        <f t="shared" si="3"/>
        <v>7.1251753153706856</v>
      </c>
      <c r="F36" s="12">
        <v>7177336.4010100001</v>
      </c>
      <c r="G36" s="12">
        <v>7936756.8473100001</v>
      </c>
      <c r="H36" s="13">
        <f t="shared" si="1"/>
        <v>10.580811653096458</v>
      </c>
      <c r="I36" s="13">
        <f t="shared" si="4"/>
        <v>6.3268148943794316</v>
      </c>
      <c r="J36" s="12">
        <v>16374873.01911</v>
      </c>
      <c r="K36" s="12">
        <v>15618912.29764</v>
      </c>
      <c r="L36" s="13">
        <f t="shared" si="2"/>
        <v>-4.6165898238586029</v>
      </c>
      <c r="M36" s="13">
        <f t="shared" si="5"/>
        <v>6.0581881180598822</v>
      </c>
    </row>
    <row r="37" spans="1:13" ht="13.8" x14ac:dyDescent="0.25">
      <c r="A37" s="14" t="s">
        <v>151</v>
      </c>
      <c r="B37" s="12">
        <v>411994.45650999999</v>
      </c>
      <c r="C37" s="12">
        <v>336493.21341000003</v>
      </c>
      <c r="D37" s="13">
        <f t="shared" si="0"/>
        <v>-18.325791016600096</v>
      </c>
      <c r="E37" s="13">
        <f t="shared" si="3"/>
        <v>1.812077577837385</v>
      </c>
      <c r="F37" s="12">
        <v>2388258.0803299998</v>
      </c>
      <c r="G37" s="12">
        <v>2164692.7102299999</v>
      </c>
      <c r="H37" s="13">
        <f t="shared" si="1"/>
        <v>-9.3610222421652427</v>
      </c>
      <c r="I37" s="13">
        <f t="shared" si="4"/>
        <v>1.725592750832424</v>
      </c>
      <c r="J37" s="12">
        <v>5007792.8521100003</v>
      </c>
      <c r="K37" s="12">
        <v>4375319.61032</v>
      </c>
      <c r="L37" s="13">
        <f t="shared" si="2"/>
        <v>-12.629780433579874</v>
      </c>
      <c r="M37" s="13">
        <f t="shared" si="5"/>
        <v>1.6970777971498134</v>
      </c>
    </row>
    <row r="38" spans="1:13" ht="13.8" x14ac:dyDescent="0.25">
      <c r="A38" s="11" t="s">
        <v>152</v>
      </c>
      <c r="B38" s="12">
        <v>440293.05599999998</v>
      </c>
      <c r="C38" s="12">
        <v>402586.38488999999</v>
      </c>
      <c r="D38" s="13">
        <f t="shared" si="0"/>
        <v>-8.5639940480914589</v>
      </c>
      <c r="E38" s="13">
        <f t="shared" si="3"/>
        <v>2.1680014102183383</v>
      </c>
      <c r="F38" s="12">
        <v>3054533.3391700001</v>
      </c>
      <c r="G38" s="12">
        <v>2788943.63491</v>
      </c>
      <c r="H38" s="13">
        <f t="shared" si="1"/>
        <v>-8.694935519419408</v>
      </c>
      <c r="I38" s="13">
        <f t="shared" si="4"/>
        <v>2.223216670032389</v>
      </c>
      <c r="J38" s="12">
        <v>6213619.3505800003</v>
      </c>
      <c r="K38" s="12">
        <v>7386550.8383900002</v>
      </c>
      <c r="L38" s="13">
        <f t="shared" si="2"/>
        <v>18.876783749241323</v>
      </c>
      <c r="M38" s="13">
        <f t="shared" si="5"/>
        <v>2.8650595937683256</v>
      </c>
    </row>
    <row r="39" spans="1:13" ht="13.8" x14ac:dyDescent="0.25">
      <c r="A39" s="11" t="s">
        <v>153</v>
      </c>
      <c r="B39" s="12">
        <v>332633.21338999999</v>
      </c>
      <c r="C39" s="12">
        <v>563362.47615999996</v>
      </c>
      <c r="D39" s="13">
        <f>(C39-B39)/B39*100</f>
        <v>69.364469175685869</v>
      </c>
      <c r="E39" s="13">
        <f t="shared" si="3"/>
        <v>3.0338101054080457</v>
      </c>
      <c r="F39" s="12">
        <v>2371463.64059</v>
      </c>
      <c r="G39" s="12">
        <v>2882624.37457</v>
      </c>
      <c r="H39" s="13">
        <f t="shared" si="1"/>
        <v>21.554651955482967</v>
      </c>
      <c r="I39" s="13">
        <f t="shared" si="4"/>
        <v>2.2978946159994815</v>
      </c>
      <c r="J39" s="12">
        <v>4780765.6283499999</v>
      </c>
      <c r="K39" s="12">
        <v>6056401.2349399999</v>
      </c>
      <c r="L39" s="13">
        <f t="shared" si="2"/>
        <v>26.682663526224022</v>
      </c>
      <c r="M39" s="13">
        <f t="shared" si="5"/>
        <v>2.3491276025194563</v>
      </c>
    </row>
    <row r="40" spans="1:13" ht="13.8" x14ac:dyDescent="0.25">
      <c r="A40" s="11" t="s">
        <v>154</v>
      </c>
      <c r="B40" s="12">
        <v>616379.50859999994</v>
      </c>
      <c r="C40" s="12">
        <v>478162.91697000002</v>
      </c>
      <c r="D40" s="13">
        <f>(C40-B40)/B40*100</f>
        <v>-22.423943317638049</v>
      </c>
      <c r="E40" s="13">
        <f t="shared" si="3"/>
        <v>2.5749948761638417</v>
      </c>
      <c r="F40" s="12">
        <v>3578361.3349100002</v>
      </c>
      <c r="G40" s="12">
        <v>3419577.2390600001</v>
      </c>
      <c r="H40" s="13">
        <f t="shared" si="1"/>
        <v>-4.437341033755434</v>
      </c>
      <c r="I40" s="13">
        <f t="shared" si="4"/>
        <v>2.7259285656330077</v>
      </c>
      <c r="J40" s="12">
        <v>6894152.1178000001</v>
      </c>
      <c r="K40" s="12">
        <v>7007451.6379800001</v>
      </c>
      <c r="L40" s="13">
        <f t="shared" si="2"/>
        <v>1.6434148571725327</v>
      </c>
      <c r="M40" s="13">
        <f t="shared" si="5"/>
        <v>2.7180164304721925</v>
      </c>
    </row>
    <row r="41" spans="1:13" ht="13.8" hidden="1" x14ac:dyDescent="0.25">
      <c r="A41" s="11" t="s">
        <v>155</v>
      </c>
      <c r="B41" s="12">
        <v>0</v>
      </c>
      <c r="C41" s="12">
        <v>0</v>
      </c>
      <c r="D41" s="13" t="e">
        <f t="shared" si="0"/>
        <v>#DIV/0!</v>
      </c>
      <c r="E41" s="13">
        <f t="shared" si="3"/>
        <v>0</v>
      </c>
      <c r="F41" s="12">
        <v>0</v>
      </c>
      <c r="G41" s="12">
        <v>0</v>
      </c>
      <c r="H41" s="13" t="e">
        <f t="shared" si="1"/>
        <v>#DIV/0!</v>
      </c>
      <c r="I41" s="13">
        <f t="shared" si="4"/>
        <v>0</v>
      </c>
      <c r="J41" s="12">
        <v>66938.834270000007</v>
      </c>
      <c r="K41" s="12">
        <v>0</v>
      </c>
      <c r="L41" s="13">
        <f t="shared" si="2"/>
        <v>-100</v>
      </c>
      <c r="M41" s="13">
        <f t="shared" si="5"/>
        <v>0</v>
      </c>
    </row>
    <row r="42" spans="1:13" ht="15.6" x14ac:dyDescent="0.3">
      <c r="A42" s="9" t="s">
        <v>31</v>
      </c>
      <c r="B42" s="8">
        <f>B43</f>
        <v>482339.12163000001</v>
      </c>
      <c r="C42" s="8">
        <f>C43</f>
        <v>433583.69818000001</v>
      </c>
      <c r="D42" s="10">
        <f t="shared" si="0"/>
        <v>-10.108121291351534</v>
      </c>
      <c r="E42" s="10">
        <f t="shared" si="3"/>
        <v>2.3349276189724213</v>
      </c>
      <c r="F42" s="8">
        <f>F43</f>
        <v>2812811.6695300001</v>
      </c>
      <c r="G42" s="8">
        <f>G43</f>
        <v>2843545.5074700001</v>
      </c>
      <c r="H42" s="10">
        <f t="shared" si="1"/>
        <v>1.0926376007653364</v>
      </c>
      <c r="I42" s="10">
        <f t="shared" si="4"/>
        <v>2.2667427534465103</v>
      </c>
      <c r="J42" s="8">
        <f>J43</f>
        <v>5912473.8520900002</v>
      </c>
      <c r="K42" s="8">
        <f>K43</f>
        <v>5775356.8919700002</v>
      </c>
      <c r="L42" s="10">
        <f t="shared" si="2"/>
        <v>-2.3191131758076273</v>
      </c>
      <c r="M42" s="10">
        <f t="shared" si="5"/>
        <v>2.2401174828143819</v>
      </c>
    </row>
    <row r="43" spans="1:13" ht="13.8" x14ac:dyDescent="0.25">
      <c r="A43" s="11" t="s">
        <v>156</v>
      </c>
      <c r="B43" s="12">
        <v>482339.12163000001</v>
      </c>
      <c r="C43" s="12">
        <v>433583.69818000001</v>
      </c>
      <c r="D43" s="13">
        <f t="shared" si="0"/>
        <v>-10.108121291351534</v>
      </c>
      <c r="E43" s="13">
        <f t="shared" si="3"/>
        <v>2.3349276189724213</v>
      </c>
      <c r="F43" s="12">
        <v>2812811.6695300001</v>
      </c>
      <c r="G43" s="12">
        <v>2843545.5074700001</v>
      </c>
      <c r="H43" s="13">
        <f t="shared" si="1"/>
        <v>1.0926376007653364</v>
      </c>
      <c r="I43" s="13">
        <f t="shared" si="4"/>
        <v>2.2667427534465103</v>
      </c>
      <c r="J43" s="12">
        <v>5912473.8520900002</v>
      </c>
      <c r="K43" s="12">
        <v>5775356.8919700002</v>
      </c>
      <c r="L43" s="13">
        <f t="shared" si="2"/>
        <v>-2.3191131758076273</v>
      </c>
      <c r="M43" s="13">
        <f t="shared" si="5"/>
        <v>2.2401174828143819</v>
      </c>
    </row>
    <row r="44" spans="1:13" ht="15.6" x14ac:dyDescent="0.3">
      <c r="A44" s="9" t="s">
        <v>33</v>
      </c>
      <c r="B44" s="8">
        <f>B8+B22+B42</f>
        <v>17928266.688410003</v>
      </c>
      <c r="C44" s="8">
        <f>C8+C22+C42</f>
        <v>16178184.654939998</v>
      </c>
      <c r="D44" s="10">
        <f t="shared" si="0"/>
        <v>-9.7615796545539553</v>
      </c>
      <c r="E44" s="10">
        <f t="shared" si="3"/>
        <v>87.122487155808997</v>
      </c>
      <c r="F44" s="15">
        <f>F8+F22+F42</f>
        <v>107636993.14019001</v>
      </c>
      <c r="G44" s="15">
        <f>G8+G22+G42</f>
        <v>108771215.01924999</v>
      </c>
      <c r="H44" s="16">
        <f t="shared" si="1"/>
        <v>1.0537472721694641</v>
      </c>
      <c r="I44" s="16">
        <f t="shared" si="4"/>
        <v>86.707373868557085</v>
      </c>
      <c r="J44" s="15">
        <f>J8+J22+J42</f>
        <v>220114045.98812997</v>
      </c>
      <c r="K44" s="15">
        <f>K8+K22+K42</f>
        <v>222612645.14562997</v>
      </c>
      <c r="L44" s="16">
        <f t="shared" si="2"/>
        <v>1.1351384443838446</v>
      </c>
      <c r="M44" s="16">
        <f t="shared" si="5"/>
        <v>86.345915519028367</v>
      </c>
    </row>
    <row r="45" spans="1:13" ht="30" x14ac:dyDescent="0.25">
      <c r="A45" s="135" t="s">
        <v>223</v>
      </c>
      <c r="B45" s="136">
        <f>B46-B44</f>
        <v>2833433.8515899964</v>
      </c>
      <c r="C45" s="136">
        <f>C46-C44</f>
        <v>2391285.9640600011</v>
      </c>
      <c r="D45" s="137">
        <f t="shared" si="0"/>
        <v>-15.604665952652526</v>
      </c>
      <c r="E45" s="137">
        <f t="shared" si="3"/>
        <v>12.877512844191012</v>
      </c>
      <c r="F45" s="136">
        <f>F46-F44</f>
        <v>15406616.551809996</v>
      </c>
      <c r="G45" s="136">
        <f>G46-G44</f>
        <v>16675111.130750015</v>
      </c>
      <c r="H45" s="138">
        <f t="shared" si="1"/>
        <v>8.2334403188024687</v>
      </c>
      <c r="I45" s="137">
        <f t="shared" si="4"/>
        <v>13.292626131442923</v>
      </c>
      <c r="J45" s="136">
        <f>J46-J44</f>
        <v>31409307.567870021</v>
      </c>
      <c r="K45" s="136">
        <f>K46-K44</f>
        <v>35202265.736370027</v>
      </c>
      <c r="L45" s="138">
        <f t="shared" si="2"/>
        <v>12.075905081014877</v>
      </c>
      <c r="M45" s="137">
        <f t="shared" si="5"/>
        <v>13.65408448097164</v>
      </c>
    </row>
    <row r="46" spans="1:13" ht="21" x14ac:dyDescent="0.25">
      <c r="A46" s="139" t="s">
        <v>224</v>
      </c>
      <c r="B46" s="140">
        <v>20761700.539999999</v>
      </c>
      <c r="C46" s="140">
        <v>18569470.618999999</v>
      </c>
      <c r="D46" s="141">
        <f t="shared" si="0"/>
        <v>-10.559009445186806</v>
      </c>
      <c r="E46" s="142">
        <f t="shared" si="3"/>
        <v>100</v>
      </c>
      <c r="F46" s="140">
        <v>123043609.692</v>
      </c>
      <c r="G46" s="140">
        <v>125446326.15000001</v>
      </c>
      <c r="H46" s="141">
        <f t="shared" si="1"/>
        <v>1.9527356715350193</v>
      </c>
      <c r="I46" s="142">
        <f t="shared" si="4"/>
        <v>100</v>
      </c>
      <c r="J46" s="140">
        <v>251523353.55599999</v>
      </c>
      <c r="K46" s="140">
        <v>257814910.882</v>
      </c>
      <c r="L46" s="141">
        <f t="shared" si="2"/>
        <v>2.5013809799570885</v>
      </c>
      <c r="M46" s="142">
        <f t="shared" si="5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J5" sqref="J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O42" sqref="O42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I1" sqref="I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Q4" sqref="Q4"/>
    </sheetView>
  </sheetViews>
  <sheetFormatPr defaultColWidth="9.109375" defaultRowHeight="13.2" x14ac:dyDescent="0.25"/>
  <cols>
    <col min="1" max="1" width="7" customWidth="1"/>
    <col min="2" max="2" width="40.33203125" customWidth="1"/>
    <col min="3" max="3" width="11.5546875" style="33" customWidth="1"/>
    <col min="4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4"/>
      <c r="B1" s="108" t="s">
        <v>60</v>
      </c>
      <c r="C1" s="109" t="s">
        <v>44</v>
      </c>
      <c r="D1" s="109" t="s">
        <v>45</v>
      </c>
      <c r="E1" s="109" t="s">
        <v>46</v>
      </c>
      <c r="F1" s="109" t="s">
        <v>47</v>
      </c>
      <c r="G1" s="109" t="s">
        <v>48</v>
      </c>
      <c r="H1" s="109" t="s">
        <v>49</v>
      </c>
      <c r="I1" s="109" t="s">
        <v>0</v>
      </c>
      <c r="J1" s="109" t="s">
        <v>61</v>
      </c>
      <c r="K1" s="109" t="s">
        <v>50</v>
      </c>
      <c r="L1" s="109" t="s">
        <v>51</v>
      </c>
      <c r="M1" s="109" t="s">
        <v>52</v>
      </c>
      <c r="N1" s="109" t="s">
        <v>53</v>
      </c>
      <c r="O1" s="110" t="s">
        <v>42</v>
      </c>
    </row>
    <row r="2" spans="1:15" s="36" customFormat="1" ht="15" thickTop="1" thickBot="1" x14ac:dyDescent="0.3">
      <c r="A2" s="85">
        <v>2024</v>
      </c>
      <c r="B2" s="111" t="s">
        <v>2</v>
      </c>
      <c r="C2" s="112">
        <f>C4+C6+C8+C10+C12+C14+C16+C18+C20+C22</f>
        <v>3108411.6403399999</v>
      </c>
      <c r="D2" s="112">
        <f t="shared" ref="D2:O2" si="0">D4+D6+D8+D10+D12+D14+D16+D18+D20+D22</f>
        <v>3108727.8391100001</v>
      </c>
      <c r="E2" s="112">
        <f t="shared" si="0"/>
        <v>3072465.1058900002</v>
      </c>
      <c r="F2" s="112">
        <f t="shared" si="0"/>
        <v>2591656.6970800003</v>
      </c>
      <c r="G2" s="112">
        <f t="shared" si="0"/>
        <v>3155550.89842</v>
      </c>
      <c r="H2" s="112">
        <f t="shared" si="0"/>
        <v>2451755.8551599998</v>
      </c>
      <c r="I2" s="112"/>
      <c r="J2" s="112"/>
      <c r="K2" s="112"/>
      <c r="L2" s="112"/>
      <c r="M2" s="112"/>
      <c r="N2" s="112"/>
      <c r="O2" s="112">
        <f t="shared" si="0"/>
        <v>17488568.036000002</v>
      </c>
    </row>
    <row r="3" spans="1:15" ht="14.4" thickTop="1" x14ac:dyDescent="0.25">
      <c r="A3" s="84">
        <v>2023</v>
      </c>
      <c r="B3" s="111" t="s">
        <v>2</v>
      </c>
      <c r="C3" s="112">
        <f>C5+C7+C9+C11+C13+C15+C17+C19+C21+C23</f>
        <v>2858916.6058199997</v>
      </c>
      <c r="D3" s="112">
        <f t="shared" ref="D3:O3" si="1">D5+D7+D9+D11+D13+D15+D17+D19+D21+D23</f>
        <v>2543081.3672600002</v>
      </c>
      <c r="E3" s="112">
        <f t="shared" si="1"/>
        <v>3180630.3338599997</v>
      </c>
      <c r="F3" s="112">
        <f t="shared" si="1"/>
        <v>2551591.7453000005</v>
      </c>
      <c r="G3" s="112">
        <f t="shared" si="1"/>
        <v>2885061.3231700002</v>
      </c>
      <c r="H3" s="112">
        <f t="shared" si="1"/>
        <v>2566452.3081900002</v>
      </c>
      <c r="I3" s="112">
        <f t="shared" si="1"/>
        <v>2786573.8779000007</v>
      </c>
      <c r="J3" s="112">
        <f t="shared" si="1"/>
        <v>2802424.8321099998</v>
      </c>
      <c r="K3" s="112">
        <f t="shared" si="1"/>
        <v>3025627.2050799998</v>
      </c>
      <c r="L3" s="112">
        <f t="shared" si="1"/>
        <v>3218365.8869200004</v>
      </c>
      <c r="M3" s="112">
        <f t="shared" si="1"/>
        <v>3302064.4712799992</v>
      </c>
      <c r="N3" s="112">
        <f t="shared" si="1"/>
        <v>3360385.84546</v>
      </c>
      <c r="O3" s="112">
        <f t="shared" si="1"/>
        <v>35081175.802350007</v>
      </c>
    </row>
    <row r="4" spans="1:15" s="36" customFormat="1" ht="13.8" x14ac:dyDescent="0.25">
      <c r="A4" s="85">
        <v>2024</v>
      </c>
      <c r="B4" s="113" t="s">
        <v>130</v>
      </c>
      <c r="C4" s="114">
        <v>1023777.14958</v>
      </c>
      <c r="D4" s="114">
        <v>1047322.6436900001</v>
      </c>
      <c r="E4" s="114">
        <v>1038852.3917</v>
      </c>
      <c r="F4" s="114">
        <v>868800.25401999999</v>
      </c>
      <c r="G4" s="114">
        <v>1063864.01192</v>
      </c>
      <c r="H4" s="114">
        <v>818510.04263000004</v>
      </c>
      <c r="I4" s="114"/>
      <c r="J4" s="114"/>
      <c r="K4" s="114"/>
      <c r="L4" s="114"/>
      <c r="M4" s="114"/>
      <c r="N4" s="114"/>
      <c r="O4" s="115">
        <v>5861126.4935400002</v>
      </c>
    </row>
    <row r="5" spans="1:15" ht="13.8" x14ac:dyDescent="0.25">
      <c r="A5" s="84">
        <v>2023</v>
      </c>
      <c r="B5" s="113" t="s">
        <v>130</v>
      </c>
      <c r="C5" s="114">
        <v>981641.59013000003</v>
      </c>
      <c r="D5" s="114">
        <v>822109.69998999999</v>
      </c>
      <c r="E5" s="114">
        <v>1114253.01018</v>
      </c>
      <c r="F5" s="114">
        <v>857103.11020999996</v>
      </c>
      <c r="G5" s="114">
        <v>936747.82698000001</v>
      </c>
      <c r="H5" s="114">
        <v>771917.26075999998</v>
      </c>
      <c r="I5" s="114">
        <v>1099774.30913</v>
      </c>
      <c r="J5" s="114">
        <v>1112478.9633599999</v>
      </c>
      <c r="K5" s="114">
        <v>1162309.4901099999</v>
      </c>
      <c r="L5" s="114">
        <v>1185778.3109800001</v>
      </c>
      <c r="M5" s="114">
        <v>1164415.25813</v>
      </c>
      <c r="N5" s="114">
        <v>1116057.9410600001</v>
      </c>
      <c r="O5" s="115">
        <v>12324586.771020001</v>
      </c>
    </row>
    <row r="6" spans="1:15" s="36" customFormat="1" ht="13.8" x14ac:dyDescent="0.25">
      <c r="A6" s="85">
        <v>2024</v>
      </c>
      <c r="B6" s="113" t="s">
        <v>131</v>
      </c>
      <c r="C6" s="114">
        <v>366044.94387999998</v>
      </c>
      <c r="D6" s="114">
        <v>319183.63582999998</v>
      </c>
      <c r="E6" s="114">
        <v>276717.98687999998</v>
      </c>
      <c r="F6" s="114">
        <v>212094.21986000001</v>
      </c>
      <c r="G6" s="114">
        <v>283887.05563000002</v>
      </c>
      <c r="H6" s="114">
        <v>260321.17383000001</v>
      </c>
      <c r="I6" s="114"/>
      <c r="J6" s="114"/>
      <c r="K6" s="114"/>
      <c r="L6" s="114"/>
      <c r="M6" s="114"/>
      <c r="N6" s="114"/>
      <c r="O6" s="115">
        <v>1718249.0159100001</v>
      </c>
    </row>
    <row r="7" spans="1:15" ht="13.8" x14ac:dyDescent="0.25">
      <c r="A7" s="84">
        <v>2023</v>
      </c>
      <c r="B7" s="113" t="s">
        <v>131</v>
      </c>
      <c r="C7" s="114">
        <v>324176.46178999997</v>
      </c>
      <c r="D7" s="114">
        <v>307939.05497</v>
      </c>
      <c r="E7" s="114">
        <v>306941.33895</v>
      </c>
      <c r="F7" s="114">
        <v>234938.64133000001</v>
      </c>
      <c r="G7" s="114">
        <v>248942.20541</v>
      </c>
      <c r="H7" s="114">
        <v>272478.71665000002</v>
      </c>
      <c r="I7" s="114">
        <v>197102.69247000001</v>
      </c>
      <c r="J7" s="114">
        <v>157582.85154</v>
      </c>
      <c r="K7" s="114">
        <v>244143.57071999999</v>
      </c>
      <c r="L7" s="114">
        <v>313116.21402000001</v>
      </c>
      <c r="M7" s="114">
        <v>395603.22714999999</v>
      </c>
      <c r="N7" s="114">
        <v>487202.89428000001</v>
      </c>
      <c r="O7" s="115">
        <v>3490167.8692800002</v>
      </c>
    </row>
    <row r="8" spans="1:15" s="36" customFormat="1" ht="13.8" x14ac:dyDescent="0.25">
      <c r="A8" s="85">
        <v>2024</v>
      </c>
      <c r="B8" s="113" t="s">
        <v>132</v>
      </c>
      <c r="C8" s="114">
        <v>232229.66886999999</v>
      </c>
      <c r="D8" s="114">
        <v>234423.96682999999</v>
      </c>
      <c r="E8" s="114">
        <v>240402.79438000001</v>
      </c>
      <c r="F8" s="114">
        <v>200627.48701000001</v>
      </c>
      <c r="G8" s="114">
        <v>217505.08199000001</v>
      </c>
      <c r="H8" s="114">
        <v>164679.87650000001</v>
      </c>
      <c r="I8" s="114"/>
      <c r="J8" s="114"/>
      <c r="K8" s="114"/>
      <c r="L8" s="114"/>
      <c r="M8" s="114"/>
      <c r="N8" s="114"/>
      <c r="O8" s="115">
        <v>1289868.87558</v>
      </c>
    </row>
    <row r="9" spans="1:15" ht="13.8" x14ac:dyDescent="0.25">
      <c r="A9" s="84">
        <v>2023</v>
      </c>
      <c r="B9" s="113" t="s">
        <v>132</v>
      </c>
      <c r="C9" s="114">
        <v>170441.55046999999</v>
      </c>
      <c r="D9" s="114">
        <v>170592.85925000001</v>
      </c>
      <c r="E9" s="114">
        <v>208485.47463000001</v>
      </c>
      <c r="F9" s="114">
        <v>168426.20799</v>
      </c>
      <c r="G9" s="114">
        <v>185263.85227</v>
      </c>
      <c r="H9" s="114">
        <v>169810.66354000001</v>
      </c>
      <c r="I9" s="114">
        <v>185532.45754</v>
      </c>
      <c r="J9" s="114">
        <v>221574.58264000001</v>
      </c>
      <c r="K9" s="114">
        <v>218653.61679</v>
      </c>
      <c r="L9" s="114">
        <v>238848.17632999999</v>
      </c>
      <c r="M9" s="114">
        <v>230046.24908000001</v>
      </c>
      <c r="N9" s="114">
        <v>235811.70954000001</v>
      </c>
      <c r="O9" s="115">
        <v>2403487.40007</v>
      </c>
    </row>
    <row r="10" spans="1:15" s="36" customFormat="1" ht="13.8" x14ac:dyDescent="0.25">
      <c r="A10" s="85">
        <v>2024</v>
      </c>
      <c r="B10" s="113" t="s">
        <v>133</v>
      </c>
      <c r="C10" s="114">
        <v>160689.07988999999</v>
      </c>
      <c r="D10" s="114">
        <v>170626.06672</v>
      </c>
      <c r="E10" s="114">
        <v>157864.83734</v>
      </c>
      <c r="F10" s="114">
        <v>114894.36899</v>
      </c>
      <c r="G10" s="114">
        <v>136671.21567999999</v>
      </c>
      <c r="H10" s="114">
        <v>88717.119460000002</v>
      </c>
      <c r="I10" s="114"/>
      <c r="J10" s="114"/>
      <c r="K10" s="114"/>
      <c r="L10" s="114"/>
      <c r="M10" s="114"/>
      <c r="N10" s="114"/>
      <c r="O10" s="115">
        <v>829462.68807999999</v>
      </c>
    </row>
    <row r="11" spans="1:15" ht="13.8" x14ac:dyDescent="0.25">
      <c r="A11" s="84">
        <v>2023</v>
      </c>
      <c r="B11" s="113" t="s">
        <v>133</v>
      </c>
      <c r="C11" s="114">
        <v>127489.76995</v>
      </c>
      <c r="D11" s="114">
        <v>106463.87293</v>
      </c>
      <c r="E11" s="114">
        <v>149165.60537</v>
      </c>
      <c r="F11" s="114">
        <v>108965.90999</v>
      </c>
      <c r="G11" s="114">
        <v>119572.7738</v>
      </c>
      <c r="H11" s="114">
        <v>111229.62955</v>
      </c>
      <c r="I11" s="114">
        <v>101224.41344999999</v>
      </c>
      <c r="J11" s="114">
        <v>115469.13382</v>
      </c>
      <c r="K11" s="114">
        <v>134690.41097999999</v>
      </c>
      <c r="L11" s="114">
        <v>183342.37807000001</v>
      </c>
      <c r="M11" s="114">
        <v>181124.29435000001</v>
      </c>
      <c r="N11" s="114">
        <v>169108.58473</v>
      </c>
      <c r="O11" s="115">
        <v>1607846.7769899999</v>
      </c>
    </row>
    <row r="12" spans="1:15" s="36" customFormat="1" ht="13.8" x14ac:dyDescent="0.25">
      <c r="A12" s="85">
        <v>2024</v>
      </c>
      <c r="B12" s="113" t="s">
        <v>134</v>
      </c>
      <c r="C12" s="114">
        <v>206128.32986999999</v>
      </c>
      <c r="D12" s="114">
        <v>196908.05376000001</v>
      </c>
      <c r="E12" s="114">
        <v>201513.17144999999</v>
      </c>
      <c r="F12" s="114">
        <v>177611.51678999999</v>
      </c>
      <c r="G12" s="114">
        <v>235054.91266</v>
      </c>
      <c r="H12" s="114">
        <v>152884.11858000001</v>
      </c>
      <c r="I12" s="114"/>
      <c r="J12" s="114"/>
      <c r="K12" s="114"/>
      <c r="L12" s="114"/>
      <c r="M12" s="114"/>
      <c r="N12" s="114"/>
      <c r="O12" s="115">
        <v>1170100.10311</v>
      </c>
    </row>
    <row r="13" spans="1:15" ht="13.8" x14ac:dyDescent="0.25">
      <c r="A13" s="84">
        <v>2023</v>
      </c>
      <c r="B13" s="113" t="s">
        <v>134</v>
      </c>
      <c r="C13" s="114">
        <v>141954.89616</v>
      </c>
      <c r="D13" s="114">
        <v>155574.24458</v>
      </c>
      <c r="E13" s="114">
        <v>155777.83470000001</v>
      </c>
      <c r="F13" s="114">
        <v>123926.16894</v>
      </c>
      <c r="G13" s="114">
        <v>142783.85787000001</v>
      </c>
      <c r="H13" s="114">
        <v>118585.45311</v>
      </c>
      <c r="I13" s="114">
        <v>125970.1995</v>
      </c>
      <c r="J13" s="114">
        <v>91383.503140000001</v>
      </c>
      <c r="K13" s="114">
        <v>151342.42512</v>
      </c>
      <c r="L13" s="114">
        <v>204707.87202000001</v>
      </c>
      <c r="M13" s="114">
        <v>211908.38204999999</v>
      </c>
      <c r="N13" s="114">
        <v>238567.38636999999</v>
      </c>
      <c r="O13" s="115">
        <v>1862482.2235600001</v>
      </c>
    </row>
    <row r="14" spans="1:15" s="36" customFormat="1" ht="13.8" x14ac:dyDescent="0.25">
      <c r="A14" s="85">
        <v>2024</v>
      </c>
      <c r="B14" s="113" t="s">
        <v>135</v>
      </c>
      <c r="C14" s="114">
        <v>83462.100699999995</v>
      </c>
      <c r="D14" s="114">
        <v>82661.999620000002</v>
      </c>
      <c r="E14" s="114">
        <v>78460.053939999998</v>
      </c>
      <c r="F14" s="114">
        <v>49249.153120000003</v>
      </c>
      <c r="G14" s="114">
        <v>69882.051219999994</v>
      </c>
      <c r="H14" s="114">
        <v>71182.850130000006</v>
      </c>
      <c r="I14" s="114"/>
      <c r="J14" s="114"/>
      <c r="K14" s="114"/>
      <c r="L14" s="114"/>
      <c r="M14" s="114"/>
      <c r="N14" s="114"/>
      <c r="O14" s="115">
        <v>434898.20873000001</v>
      </c>
    </row>
    <row r="15" spans="1:15" ht="13.8" x14ac:dyDescent="0.25">
      <c r="A15" s="84">
        <v>2023</v>
      </c>
      <c r="B15" s="113" t="s">
        <v>135</v>
      </c>
      <c r="C15" s="114">
        <v>119104.41473999999</v>
      </c>
      <c r="D15" s="114">
        <v>81393.866899999994</v>
      </c>
      <c r="E15" s="114">
        <v>91928.388930000001</v>
      </c>
      <c r="F15" s="114">
        <v>84225.148029999997</v>
      </c>
      <c r="G15" s="114">
        <v>103626.08791</v>
      </c>
      <c r="H15" s="114">
        <v>79520.73646</v>
      </c>
      <c r="I15" s="114">
        <v>71697.434299999994</v>
      </c>
      <c r="J15" s="114">
        <v>42284.94644</v>
      </c>
      <c r="K15" s="114">
        <v>53856.688920000001</v>
      </c>
      <c r="L15" s="114">
        <v>41785.951780000003</v>
      </c>
      <c r="M15" s="114">
        <v>47730.163439999997</v>
      </c>
      <c r="N15" s="114">
        <v>54033.278680000003</v>
      </c>
      <c r="O15" s="115">
        <v>871187.10652999999</v>
      </c>
    </row>
    <row r="16" spans="1:15" ht="13.8" x14ac:dyDescent="0.25">
      <c r="A16" s="85">
        <v>2024</v>
      </c>
      <c r="B16" s="113" t="s">
        <v>136</v>
      </c>
      <c r="C16" s="114">
        <v>64406.00015</v>
      </c>
      <c r="D16" s="114">
        <v>76260.280750000005</v>
      </c>
      <c r="E16" s="114">
        <v>83673.392269999997</v>
      </c>
      <c r="F16" s="114">
        <v>67313.538589999996</v>
      </c>
      <c r="G16" s="114">
        <v>77622.65956</v>
      </c>
      <c r="H16" s="114">
        <v>82524.705249999999</v>
      </c>
      <c r="I16" s="114"/>
      <c r="J16" s="114"/>
      <c r="K16" s="114"/>
      <c r="L16" s="114"/>
      <c r="M16" s="114"/>
      <c r="N16" s="114"/>
      <c r="O16" s="115">
        <v>451800.57656999998</v>
      </c>
    </row>
    <row r="17" spans="1:15" ht="13.8" x14ac:dyDescent="0.25">
      <c r="A17" s="84">
        <v>2023</v>
      </c>
      <c r="B17" s="113" t="s">
        <v>136</v>
      </c>
      <c r="C17" s="114">
        <v>86086.110459999996</v>
      </c>
      <c r="D17" s="114">
        <v>64822.363810000003</v>
      </c>
      <c r="E17" s="114">
        <v>71187.896110000001</v>
      </c>
      <c r="F17" s="114">
        <v>58280.474829999999</v>
      </c>
      <c r="G17" s="114">
        <v>94991.992450000005</v>
      </c>
      <c r="H17" s="114">
        <v>80637.588019999996</v>
      </c>
      <c r="I17" s="114">
        <v>91732.632410000006</v>
      </c>
      <c r="J17" s="114">
        <v>83292.168380000003</v>
      </c>
      <c r="K17" s="114">
        <v>80258.621660000004</v>
      </c>
      <c r="L17" s="114">
        <v>75327.552849999993</v>
      </c>
      <c r="M17" s="114">
        <v>68137.909379999997</v>
      </c>
      <c r="N17" s="114">
        <v>67533.291320000004</v>
      </c>
      <c r="O17" s="115">
        <v>922288.60167999996</v>
      </c>
    </row>
    <row r="18" spans="1:15" ht="13.8" x14ac:dyDescent="0.25">
      <c r="A18" s="85">
        <v>2024</v>
      </c>
      <c r="B18" s="113" t="s">
        <v>137</v>
      </c>
      <c r="C18" s="114">
        <v>13984.519</v>
      </c>
      <c r="D18" s="114">
        <v>17481.629799999999</v>
      </c>
      <c r="E18" s="114">
        <v>17466.657169999999</v>
      </c>
      <c r="F18" s="114">
        <v>14415.68665</v>
      </c>
      <c r="G18" s="114">
        <v>14684.50734</v>
      </c>
      <c r="H18" s="114">
        <v>7980.0996100000002</v>
      </c>
      <c r="I18" s="114"/>
      <c r="J18" s="114"/>
      <c r="K18" s="114"/>
      <c r="L18" s="114"/>
      <c r="M18" s="114"/>
      <c r="N18" s="114"/>
      <c r="O18" s="115">
        <v>86013.099570000006</v>
      </c>
    </row>
    <row r="19" spans="1:15" ht="13.8" x14ac:dyDescent="0.25">
      <c r="A19" s="84">
        <v>2023</v>
      </c>
      <c r="B19" s="113" t="s">
        <v>137</v>
      </c>
      <c r="C19" s="114">
        <v>13942.906209999999</v>
      </c>
      <c r="D19" s="114">
        <v>16068.542299999999</v>
      </c>
      <c r="E19" s="114">
        <v>18032.499930000002</v>
      </c>
      <c r="F19" s="114">
        <v>14477.681780000001</v>
      </c>
      <c r="G19" s="114">
        <v>13997.55701</v>
      </c>
      <c r="H19" s="114">
        <v>8514.9922299999998</v>
      </c>
      <c r="I19" s="114">
        <v>7353.5853699999998</v>
      </c>
      <c r="J19" s="114">
        <v>7429.0817399999996</v>
      </c>
      <c r="K19" s="114">
        <v>6531.4781000000003</v>
      </c>
      <c r="L19" s="114">
        <v>7631.6759300000003</v>
      </c>
      <c r="M19" s="114">
        <v>9334.0265299999992</v>
      </c>
      <c r="N19" s="114">
        <v>11761.51539</v>
      </c>
      <c r="O19" s="115">
        <v>135075.54251999999</v>
      </c>
    </row>
    <row r="20" spans="1:15" ht="13.8" x14ac:dyDescent="0.25">
      <c r="A20" s="85">
        <v>2024</v>
      </c>
      <c r="B20" s="113" t="s">
        <v>138</v>
      </c>
      <c r="C20" s="116">
        <v>356005.163</v>
      </c>
      <c r="D20" s="116">
        <v>311514.37621000002</v>
      </c>
      <c r="E20" s="116">
        <v>301918.50806999998</v>
      </c>
      <c r="F20" s="116">
        <v>302663.37478000001</v>
      </c>
      <c r="G20" s="116">
        <v>318496.44478999998</v>
      </c>
      <c r="H20" s="114">
        <v>258658.40145</v>
      </c>
      <c r="I20" s="114"/>
      <c r="J20" s="114"/>
      <c r="K20" s="114"/>
      <c r="L20" s="114"/>
      <c r="M20" s="114"/>
      <c r="N20" s="114"/>
      <c r="O20" s="115">
        <v>1849256.2683000001</v>
      </c>
    </row>
    <row r="21" spans="1:15" ht="13.8" x14ac:dyDescent="0.25">
      <c r="A21" s="84">
        <v>2023</v>
      </c>
      <c r="B21" s="113" t="s">
        <v>138</v>
      </c>
      <c r="C21" s="114">
        <v>270948.65119</v>
      </c>
      <c r="D21" s="114">
        <v>242539.37667</v>
      </c>
      <c r="E21" s="114">
        <v>306367.79639999999</v>
      </c>
      <c r="F21" s="114">
        <v>274546.70837000001</v>
      </c>
      <c r="G21" s="114">
        <v>310016.05894999998</v>
      </c>
      <c r="H21" s="114">
        <v>289588.08308000001</v>
      </c>
      <c r="I21" s="114">
        <v>299245.19647000002</v>
      </c>
      <c r="J21" s="114">
        <v>293746.62027000001</v>
      </c>
      <c r="K21" s="114">
        <v>294295.36132000003</v>
      </c>
      <c r="L21" s="114">
        <v>291710.90834999998</v>
      </c>
      <c r="M21" s="114">
        <v>306873.67138999997</v>
      </c>
      <c r="N21" s="114">
        <v>305794.31200999999</v>
      </c>
      <c r="O21" s="115">
        <v>3485672.7444699998</v>
      </c>
    </row>
    <row r="22" spans="1:15" ht="13.8" x14ac:dyDescent="0.25">
      <c r="A22" s="85">
        <v>2024</v>
      </c>
      <c r="B22" s="113" t="s">
        <v>139</v>
      </c>
      <c r="C22" s="116">
        <v>601684.68539999996</v>
      </c>
      <c r="D22" s="116">
        <v>652345.18590000004</v>
      </c>
      <c r="E22" s="116">
        <v>675595.31269000005</v>
      </c>
      <c r="F22" s="116">
        <v>583987.09727000003</v>
      </c>
      <c r="G22" s="116">
        <v>737882.95762999996</v>
      </c>
      <c r="H22" s="114">
        <v>546297.46771999996</v>
      </c>
      <c r="I22" s="114"/>
      <c r="J22" s="114"/>
      <c r="K22" s="114"/>
      <c r="L22" s="114"/>
      <c r="M22" s="114"/>
      <c r="N22" s="114"/>
      <c r="O22" s="115">
        <v>3797792.7066100002</v>
      </c>
    </row>
    <row r="23" spans="1:15" ht="13.8" x14ac:dyDescent="0.25">
      <c r="A23" s="84">
        <v>2023</v>
      </c>
      <c r="B23" s="113" t="s">
        <v>139</v>
      </c>
      <c r="C23" s="114">
        <v>623130.25471999997</v>
      </c>
      <c r="D23" s="116">
        <v>575577.48586000002</v>
      </c>
      <c r="E23" s="114">
        <v>758490.48866000003</v>
      </c>
      <c r="F23" s="114">
        <v>626701.69383</v>
      </c>
      <c r="G23" s="114">
        <v>729119.11051999999</v>
      </c>
      <c r="H23" s="114">
        <v>664169.18478999997</v>
      </c>
      <c r="I23" s="114">
        <v>606940.95726000005</v>
      </c>
      <c r="J23" s="114">
        <v>677182.98077999998</v>
      </c>
      <c r="K23" s="114">
        <v>679545.54136000003</v>
      </c>
      <c r="L23" s="114">
        <v>676116.84658999997</v>
      </c>
      <c r="M23" s="114">
        <v>686891.28977999999</v>
      </c>
      <c r="N23" s="114">
        <v>674514.93208000006</v>
      </c>
      <c r="O23" s="115">
        <v>7978380.7662300002</v>
      </c>
    </row>
    <row r="24" spans="1:15" ht="13.8" x14ac:dyDescent="0.25">
      <c r="A24" s="85">
        <v>2024</v>
      </c>
      <c r="B24" s="111" t="s">
        <v>14</v>
      </c>
      <c r="C24" s="117">
        <f>C26+C28+C30+C32+C34+C36+C38+C40+C42+C44+C46+C48+C50+C52+C54+C56</f>
        <v>13622083.18148</v>
      </c>
      <c r="D24" s="117">
        <f t="shared" ref="D24:O24" si="2">D26+D28+D30+D32+D34+D36+D38+D40+D42+D44+D46+D48+D50+D52+D54+D56</f>
        <v>14886404.706160001</v>
      </c>
      <c r="E24" s="117">
        <f t="shared" si="2"/>
        <v>16212878.5988</v>
      </c>
      <c r="F24" s="117">
        <f t="shared" si="2"/>
        <v>13244516.820060002</v>
      </c>
      <c r="G24" s="117">
        <f t="shared" si="2"/>
        <v>17180373.067679998</v>
      </c>
      <c r="H24" s="117">
        <f t="shared" si="2"/>
        <v>13292845.101599999</v>
      </c>
      <c r="I24" s="117"/>
      <c r="J24" s="117"/>
      <c r="K24" s="117"/>
      <c r="L24" s="117"/>
      <c r="M24" s="117"/>
      <c r="N24" s="117"/>
      <c r="O24" s="117">
        <f t="shared" si="2"/>
        <v>88439101.475779995</v>
      </c>
    </row>
    <row r="25" spans="1:15" ht="13.8" x14ac:dyDescent="0.25">
      <c r="A25" s="84">
        <v>2023</v>
      </c>
      <c r="B25" s="111" t="s">
        <v>14</v>
      </c>
      <c r="C25" s="117">
        <f>C27+C29+C31+C33+C35+C37+C39+C41+C43+C45+C47+C49+C51+C53+C55+C57</f>
        <v>13607624.567810001</v>
      </c>
      <c r="D25" s="117">
        <f t="shared" ref="D25:O25" si="3">D27+D29+D31+D33+D35+D37+D39+D41+D43+D45+D47+D49+D51+D53+D55+D57</f>
        <v>13453852.546060001</v>
      </c>
      <c r="E25" s="117">
        <f t="shared" si="3"/>
        <v>17174658.8708</v>
      </c>
      <c r="F25" s="117">
        <f t="shared" si="3"/>
        <v>13783941.026659999</v>
      </c>
      <c r="G25" s="117">
        <f t="shared" si="3"/>
        <v>15338895.517139997</v>
      </c>
      <c r="H25" s="117">
        <f t="shared" si="3"/>
        <v>14879475.25859</v>
      </c>
      <c r="I25" s="117">
        <f t="shared" si="3"/>
        <v>13986815.352980001</v>
      </c>
      <c r="J25" s="117">
        <f t="shared" si="3"/>
        <v>15148803.577739999</v>
      </c>
      <c r="K25" s="117">
        <f t="shared" si="3"/>
        <v>15630051.327239998</v>
      </c>
      <c r="L25" s="117">
        <f t="shared" si="3"/>
        <v>15770827.626940003</v>
      </c>
      <c r="M25" s="117">
        <f t="shared" si="3"/>
        <v>16121990.042200003</v>
      </c>
      <c r="N25" s="117">
        <f t="shared" si="3"/>
        <v>15755688.696029996</v>
      </c>
      <c r="O25" s="117">
        <f t="shared" si="3"/>
        <v>180652624.41019002</v>
      </c>
    </row>
    <row r="26" spans="1:15" ht="13.8" x14ac:dyDescent="0.25">
      <c r="A26" s="85">
        <v>2024</v>
      </c>
      <c r="B26" s="113" t="s">
        <v>140</v>
      </c>
      <c r="C26" s="114">
        <v>784648.78988000005</v>
      </c>
      <c r="D26" s="114">
        <v>810513.99800000002</v>
      </c>
      <c r="E26" s="114">
        <v>816459.05325999996</v>
      </c>
      <c r="F26" s="114">
        <v>698965.01858000003</v>
      </c>
      <c r="G26" s="114">
        <v>865493.40469</v>
      </c>
      <c r="H26" s="114">
        <v>645627.51333999995</v>
      </c>
      <c r="I26" s="114"/>
      <c r="J26" s="114"/>
      <c r="K26" s="114"/>
      <c r="L26" s="114"/>
      <c r="M26" s="114"/>
      <c r="N26" s="114"/>
      <c r="O26" s="115">
        <v>4621707.7777500004</v>
      </c>
    </row>
    <row r="27" spans="1:15" ht="13.8" x14ac:dyDescent="0.25">
      <c r="A27" s="84">
        <v>2023</v>
      </c>
      <c r="B27" s="113" t="s">
        <v>140</v>
      </c>
      <c r="C27" s="114">
        <v>815704.76081000001</v>
      </c>
      <c r="D27" s="114">
        <v>714481.29041999998</v>
      </c>
      <c r="E27" s="114">
        <v>899957.13335999998</v>
      </c>
      <c r="F27" s="114">
        <v>756451.15873000002</v>
      </c>
      <c r="G27" s="114">
        <v>846704.64538999996</v>
      </c>
      <c r="H27" s="114">
        <v>768961.32241000002</v>
      </c>
      <c r="I27" s="114">
        <v>694175.59667999996</v>
      </c>
      <c r="J27" s="114">
        <v>781498.89589000004</v>
      </c>
      <c r="K27" s="114">
        <v>870413.23851000005</v>
      </c>
      <c r="L27" s="114">
        <v>839502.95163999998</v>
      </c>
      <c r="M27" s="114">
        <v>801117.84048000001</v>
      </c>
      <c r="N27" s="114">
        <v>763161.23971999995</v>
      </c>
      <c r="O27" s="115">
        <v>9552130.0740399994</v>
      </c>
    </row>
    <row r="28" spans="1:15" ht="13.8" x14ac:dyDescent="0.25">
      <c r="A28" s="85">
        <v>2024</v>
      </c>
      <c r="B28" s="113" t="s">
        <v>141</v>
      </c>
      <c r="C28" s="114">
        <v>120300.8015</v>
      </c>
      <c r="D28" s="114">
        <v>142999.61929</v>
      </c>
      <c r="E28" s="114">
        <v>145839.96656</v>
      </c>
      <c r="F28" s="114">
        <v>105509.03112</v>
      </c>
      <c r="G28" s="114">
        <v>136372.34865999999</v>
      </c>
      <c r="H28" s="114">
        <v>99062.734589999993</v>
      </c>
      <c r="I28" s="114"/>
      <c r="J28" s="114"/>
      <c r="K28" s="114"/>
      <c r="L28" s="114"/>
      <c r="M28" s="114"/>
      <c r="N28" s="114"/>
      <c r="O28" s="115">
        <v>750084.50171999994</v>
      </c>
    </row>
    <row r="29" spans="1:15" ht="13.8" x14ac:dyDescent="0.25">
      <c r="A29" s="84">
        <v>2023</v>
      </c>
      <c r="B29" s="113" t="s">
        <v>141</v>
      </c>
      <c r="C29" s="114">
        <v>177671.04209999999</v>
      </c>
      <c r="D29" s="114">
        <v>171390.31322000001</v>
      </c>
      <c r="E29" s="114">
        <v>219443.50297999999</v>
      </c>
      <c r="F29" s="114">
        <v>145812.13454</v>
      </c>
      <c r="G29" s="114">
        <v>149190.87628</v>
      </c>
      <c r="H29" s="114">
        <v>160182.64859</v>
      </c>
      <c r="I29" s="114">
        <v>134405.81017000001</v>
      </c>
      <c r="J29" s="114">
        <v>167523.91579</v>
      </c>
      <c r="K29" s="114">
        <v>158945.01428</v>
      </c>
      <c r="L29" s="114">
        <v>134581.27085999999</v>
      </c>
      <c r="M29" s="114">
        <v>123849.95336</v>
      </c>
      <c r="N29" s="114">
        <v>115720.81981</v>
      </c>
      <c r="O29" s="115">
        <v>1858717.30198</v>
      </c>
    </row>
    <row r="30" spans="1:15" s="36" customFormat="1" ht="13.8" x14ac:dyDescent="0.25">
      <c r="A30" s="85">
        <v>2024</v>
      </c>
      <c r="B30" s="113" t="s">
        <v>142</v>
      </c>
      <c r="C30" s="114">
        <v>238965.0932</v>
      </c>
      <c r="D30" s="114">
        <v>260242.26157999999</v>
      </c>
      <c r="E30" s="114">
        <v>247087.64809999999</v>
      </c>
      <c r="F30" s="114">
        <v>190257.94104999999</v>
      </c>
      <c r="G30" s="114">
        <v>260834.45662000001</v>
      </c>
      <c r="H30" s="114">
        <v>177687.03607</v>
      </c>
      <c r="I30" s="114"/>
      <c r="J30" s="114"/>
      <c r="K30" s="114"/>
      <c r="L30" s="114"/>
      <c r="M30" s="114"/>
      <c r="N30" s="114"/>
      <c r="O30" s="115">
        <v>1375074.4366200001</v>
      </c>
    </row>
    <row r="31" spans="1:15" ht="13.8" x14ac:dyDescent="0.25">
      <c r="A31" s="84">
        <v>2023</v>
      </c>
      <c r="B31" s="113" t="s">
        <v>142</v>
      </c>
      <c r="C31" s="114">
        <v>209097.58167000001</v>
      </c>
      <c r="D31" s="114">
        <v>130980.67225</v>
      </c>
      <c r="E31" s="114">
        <v>262162.33821000002</v>
      </c>
      <c r="F31" s="114">
        <v>216365.99752999999</v>
      </c>
      <c r="G31" s="114">
        <v>233538.61155999999</v>
      </c>
      <c r="H31" s="114">
        <v>225469.65090000001</v>
      </c>
      <c r="I31" s="114">
        <v>187517.20712000001</v>
      </c>
      <c r="J31" s="114">
        <v>233794.84828000001</v>
      </c>
      <c r="K31" s="114">
        <v>255929.77212000001</v>
      </c>
      <c r="L31" s="114">
        <v>274601.19212999998</v>
      </c>
      <c r="M31" s="114">
        <v>266849.06563000003</v>
      </c>
      <c r="N31" s="114">
        <v>255459.06318</v>
      </c>
      <c r="O31" s="115">
        <v>2751766.0005800002</v>
      </c>
    </row>
    <row r="32" spans="1:15" ht="13.8" x14ac:dyDescent="0.25">
      <c r="A32" s="85">
        <v>2024</v>
      </c>
      <c r="B32" s="113" t="s">
        <v>143</v>
      </c>
      <c r="C32" s="116">
        <v>2367573.1983699999</v>
      </c>
      <c r="D32" s="116">
        <v>2616442.8495900002</v>
      </c>
      <c r="E32" s="116">
        <v>3071081.3583200001</v>
      </c>
      <c r="F32" s="116">
        <v>2497342.2424699999</v>
      </c>
      <c r="G32" s="116">
        <v>3034401.6391400001</v>
      </c>
      <c r="H32" s="116">
        <v>2229335.1610500002</v>
      </c>
      <c r="I32" s="116"/>
      <c r="J32" s="116"/>
      <c r="K32" s="116"/>
      <c r="L32" s="116"/>
      <c r="M32" s="116"/>
      <c r="N32" s="116"/>
      <c r="O32" s="115">
        <v>15816176.44894</v>
      </c>
    </row>
    <row r="33" spans="1:15" ht="13.8" x14ac:dyDescent="0.25">
      <c r="A33" s="84">
        <v>2023</v>
      </c>
      <c r="B33" s="113" t="s">
        <v>143</v>
      </c>
      <c r="C33" s="114">
        <v>2300392.9396099998</v>
      </c>
      <c r="D33" s="114">
        <v>2262953.1654500002</v>
      </c>
      <c r="E33" s="114">
        <v>2881669.3517700001</v>
      </c>
      <c r="F33" s="116">
        <v>2382919.8223299999</v>
      </c>
      <c r="G33" s="116">
        <v>2440260.3641499998</v>
      </c>
      <c r="H33" s="116">
        <v>2385084.0210899999</v>
      </c>
      <c r="I33" s="116">
        <v>2173777.2908700001</v>
      </c>
      <c r="J33" s="116">
        <v>2659945.8622900001</v>
      </c>
      <c r="K33" s="116">
        <v>2774893.6573299998</v>
      </c>
      <c r="L33" s="116">
        <v>2685817.5436900002</v>
      </c>
      <c r="M33" s="116">
        <v>2850667.9391299998</v>
      </c>
      <c r="N33" s="116">
        <v>2696656.6716</v>
      </c>
      <c r="O33" s="115">
        <v>30495038.629310001</v>
      </c>
    </row>
    <row r="34" spans="1:15" ht="13.8" x14ac:dyDescent="0.25">
      <c r="A34" s="85">
        <v>2024</v>
      </c>
      <c r="B34" s="113" t="s">
        <v>144</v>
      </c>
      <c r="C34" s="114">
        <v>1418525.3622699999</v>
      </c>
      <c r="D34" s="114">
        <v>1499125.47939</v>
      </c>
      <c r="E34" s="114">
        <v>1612841.9452599999</v>
      </c>
      <c r="F34" s="114">
        <v>1228325.11928</v>
      </c>
      <c r="G34" s="114">
        <v>1644323.0412099999</v>
      </c>
      <c r="H34" s="114">
        <v>1299385.2228600001</v>
      </c>
      <c r="I34" s="114"/>
      <c r="J34" s="114"/>
      <c r="K34" s="114"/>
      <c r="L34" s="114"/>
      <c r="M34" s="114"/>
      <c r="N34" s="114"/>
      <c r="O34" s="115">
        <v>8702526.1702699997</v>
      </c>
    </row>
    <row r="35" spans="1:15" ht="13.8" x14ac:dyDescent="0.25">
      <c r="A35" s="84">
        <v>2023</v>
      </c>
      <c r="B35" s="113" t="s">
        <v>144</v>
      </c>
      <c r="C35" s="114">
        <v>1623637.3663300001</v>
      </c>
      <c r="D35" s="114">
        <v>1576627.2070800001</v>
      </c>
      <c r="E35" s="114">
        <v>1989770.5056499999</v>
      </c>
      <c r="F35" s="114">
        <v>1496644.1583799999</v>
      </c>
      <c r="G35" s="114">
        <v>1647333.3454799999</v>
      </c>
      <c r="H35" s="114">
        <v>1651364.36472</v>
      </c>
      <c r="I35" s="114">
        <v>1549832.97004</v>
      </c>
      <c r="J35" s="114">
        <v>1668133.11818</v>
      </c>
      <c r="K35" s="114">
        <v>1669032.4948199999</v>
      </c>
      <c r="L35" s="114">
        <v>1493021.94784</v>
      </c>
      <c r="M35" s="114">
        <v>1428643.64644</v>
      </c>
      <c r="N35" s="114">
        <v>1450036.25067</v>
      </c>
      <c r="O35" s="115">
        <v>19244077.375629999</v>
      </c>
    </row>
    <row r="36" spans="1:15" ht="13.8" x14ac:dyDescent="0.25">
      <c r="A36" s="85">
        <v>2024</v>
      </c>
      <c r="B36" s="113" t="s">
        <v>145</v>
      </c>
      <c r="C36" s="114">
        <v>2777152.9445099998</v>
      </c>
      <c r="D36" s="114">
        <v>3128112.3218999999</v>
      </c>
      <c r="E36" s="114">
        <v>3222172.7446499998</v>
      </c>
      <c r="F36" s="114">
        <v>2740984.2239399999</v>
      </c>
      <c r="G36" s="114">
        <v>3215877.5588600002</v>
      </c>
      <c r="H36" s="114">
        <v>2616861.8214199999</v>
      </c>
      <c r="I36" s="114"/>
      <c r="J36" s="114"/>
      <c r="K36" s="114"/>
      <c r="L36" s="114"/>
      <c r="M36" s="114"/>
      <c r="N36" s="114"/>
      <c r="O36" s="115">
        <v>17701161.615279999</v>
      </c>
    </row>
    <row r="37" spans="1:15" ht="13.8" x14ac:dyDescent="0.25">
      <c r="A37" s="84">
        <v>2023</v>
      </c>
      <c r="B37" s="113" t="s">
        <v>145</v>
      </c>
      <c r="C37" s="114">
        <v>2711692.4749500002</v>
      </c>
      <c r="D37" s="114">
        <v>2610306.6373399999</v>
      </c>
      <c r="E37" s="114">
        <v>3284629.86993</v>
      </c>
      <c r="F37" s="114">
        <v>2690023.9138199999</v>
      </c>
      <c r="G37" s="114">
        <v>3025830.7464700001</v>
      </c>
      <c r="H37" s="114">
        <v>2985684.47566</v>
      </c>
      <c r="I37" s="114">
        <v>2722766.4316599998</v>
      </c>
      <c r="J37" s="114">
        <v>2725317.7049099999</v>
      </c>
      <c r="K37" s="114">
        <v>2818510.2895399998</v>
      </c>
      <c r="L37" s="114">
        <v>3078095.5390400002</v>
      </c>
      <c r="M37" s="114">
        <v>3167093.9240899999</v>
      </c>
      <c r="N37" s="114">
        <v>3171049.6489300001</v>
      </c>
      <c r="O37" s="115">
        <v>34991001.656340003</v>
      </c>
    </row>
    <row r="38" spans="1:15" ht="13.8" x14ac:dyDescent="0.25">
      <c r="A38" s="85">
        <v>2024</v>
      </c>
      <c r="B38" s="113" t="s">
        <v>146</v>
      </c>
      <c r="C38" s="114">
        <v>167284.17989999999</v>
      </c>
      <c r="D38" s="114">
        <v>141289.65002</v>
      </c>
      <c r="E38" s="114">
        <v>143321.45757999999</v>
      </c>
      <c r="F38" s="114">
        <v>80867.331659999996</v>
      </c>
      <c r="G38" s="114">
        <v>168326.64162000001</v>
      </c>
      <c r="H38" s="114">
        <v>222426.84539</v>
      </c>
      <c r="I38" s="114"/>
      <c r="J38" s="114"/>
      <c r="K38" s="114"/>
      <c r="L38" s="114"/>
      <c r="M38" s="114"/>
      <c r="N38" s="114"/>
      <c r="O38" s="115">
        <v>923516.10617000004</v>
      </c>
    </row>
    <row r="39" spans="1:15" ht="13.8" x14ac:dyDescent="0.25">
      <c r="A39" s="84">
        <v>2023</v>
      </c>
      <c r="B39" s="113" t="s">
        <v>146</v>
      </c>
      <c r="C39" s="114">
        <v>20511.080989999999</v>
      </c>
      <c r="D39" s="114">
        <v>48988.009310000001</v>
      </c>
      <c r="E39" s="114">
        <v>108585.76742</v>
      </c>
      <c r="F39" s="114">
        <v>107987.69313</v>
      </c>
      <c r="G39" s="114">
        <v>203809.47146</v>
      </c>
      <c r="H39" s="114">
        <v>185343.29347</v>
      </c>
      <c r="I39" s="114">
        <v>202576.08718999999</v>
      </c>
      <c r="J39" s="114">
        <v>304348.46383999998</v>
      </c>
      <c r="K39" s="114">
        <v>179322.18877000001</v>
      </c>
      <c r="L39" s="114">
        <v>96963.818669999993</v>
      </c>
      <c r="M39" s="114">
        <v>259258.75424000001</v>
      </c>
      <c r="N39" s="114">
        <v>222202.09070999999</v>
      </c>
      <c r="O39" s="115">
        <v>1939896.7191999999</v>
      </c>
    </row>
    <row r="40" spans="1:15" ht="13.8" x14ac:dyDescent="0.25">
      <c r="A40" s="85">
        <v>2024</v>
      </c>
      <c r="B40" s="113" t="s">
        <v>147</v>
      </c>
      <c r="C40" s="114">
        <v>1208757.6900800001</v>
      </c>
      <c r="D40" s="114">
        <v>1287303.40686</v>
      </c>
      <c r="E40" s="114">
        <v>1463411.96263</v>
      </c>
      <c r="F40" s="114">
        <v>1196178.8671200001</v>
      </c>
      <c r="G40" s="114">
        <v>1496933.72716</v>
      </c>
      <c r="H40" s="114">
        <v>1192858.4172400001</v>
      </c>
      <c r="I40" s="114"/>
      <c r="J40" s="114"/>
      <c r="K40" s="114"/>
      <c r="L40" s="114"/>
      <c r="M40" s="114"/>
      <c r="N40" s="114"/>
      <c r="O40" s="115">
        <v>7845444.0710899998</v>
      </c>
    </row>
    <row r="41" spans="1:15" ht="13.8" x14ac:dyDescent="0.25">
      <c r="A41" s="84">
        <v>2023</v>
      </c>
      <c r="B41" s="113" t="s">
        <v>147</v>
      </c>
      <c r="C41" s="114">
        <v>1173363.98835</v>
      </c>
      <c r="D41" s="114">
        <v>1303040.6584600001</v>
      </c>
      <c r="E41" s="114">
        <v>1511106.8167900001</v>
      </c>
      <c r="F41" s="114">
        <v>1216084.5846899999</v>
      </c>
      <c r="G41" s="114">
        <v>1379703.2011800001</v>
      </c>
      <c r="H41" s="114">
        <v>1337226.47003</v>
      </c>
      <c r="I41" s="114">
        <v>1262246.7754800001</v>
      </c>
      <c r="J41" s="114">
        <v>1397592.74419</v>
      </c>
      <c r="K41" s="114">
        <v>1397079.82611</v>
      </c>
      <c r="L41" s="114">
        <v>1409270.0670100001</v>
      </c>
      <c r="M41" s="114">
        <v>1384236.3529300001</v>
      </c>
      <c r="N41" s="114">
        <v>1431767.27357</v>
      </c>
      <c r="O41" s="115">
        <v>16202718.758789999</v>
      </c>
    </row>
    <row r="42" spans="1:15" ht="13.8" x14ac:dyDescent="0.25">
      <c r="A42" s="85">
        <v>2024</v>
      </c>
      <c r="B42" s="113" t="s">
        <v>148</v>
      </c>
      <c r="C42" s="114">
        <v>823719.74149000004</v>
      </c>
      <c r="D42" s="114">
        <v>910558.14711999998</v>
      </c>
      <c r="E42" s="114">
        <v>1027238.25251</v>
      </c>
      <c r="F42" s="114">
        <v>846808.22884</v>
      </c>
      <c r="G42" s="114">
        <v>1067962.5000799999</v>
      </c>
      <c r="H42" s="114">
        <v>768444.23832</v>
      </c>
      <c r="I42" s="114"/>
      <c r="J42" s="114"/>
      <c r="K42" s="114"/>
      <c r="L42" s="114"/>
      <c r="M42" s="114"/>
      <c r="N42" s="114"/>
      <c r="O42" s="115">
        <v>5444731.10836</v>
      </c>
    </row>
    <row r="43" spans="1:15" ht="13.8" x14ac:dyDescent="0.25">
      <c r="A43" s="84">
        <v>2023</v>
      </c>
      <c r="B43" s="113" t="s">
        <v>148</v>
      </c>
      <c r="C43" s="114">
        <v>841061.11589000002</v>
      </c>
      <c r="D43" s="114">
        <v>847731.73</v>
      </c>
      <c r="E43" s="114">
        <v>1049988.5858400001</v>
      </c>
      <c r="F43" s="114">
        <v>882561.09407999995</v>
      </c>
      <c r="G43" s="114">
        <v>921978.68250999996</v>
      </c>
      <c r="H43" s="114">
        <v>975657.32883000001</v>
      </c>
      <c r="I43" s="114">
        <v>831244.85592999996</v>
      </c>
      <c r="J43" s="114">
        <v>972052.96383999998</v>
      </c>
      <c r="K43" s="114">
        <v>1005460.48601</v>
      </c>
      <c r="L43" s="114">
        <v>995163.68848000001</v>
      </c>
      <c r="M43" s="114">
        <v>1016313.93772</v>
      </c>
      <c r="N43" s="114">
        <v>990449.1764</v>
      </c>
      <c r="O43" s="115">
        <v>11329663.64553</v>
      </c>
    </row>
    <row r="44" spans="1:15" ht="13.8" x14ac:dyDescent="0.25">
      <c r="A44" s="85">
        <v>2024</v>
      </c>
      <c r="B44" s="113" t="s">
        <v>149</v>
      </c>
      <c r="C44" s="114">
        <v>938942.13774999999</v>
      </c>
      <c r="D44" s="114">
        <v>983743.17706000002</v>
      </c>
      <c r="E44" s="114">
        <v>1080076.65136</v>
      </c>
      <c r="F44" s="114">
        <v>917775.26199000003</v>
      </c>
      <c r="G44" s="114">
        <v>1208103.4221900001</v>
      </c>
      <c r="H44" s="114">
        <v>937443.78315000003</v>
      </c>
      <c r="I44" s="114"/>
      <c r="J44" s="114"/>
      <c r="K44" s="114"/>
      <c r="L44" s="114"/>
      <c r="M44" s="114"/>
      <c r="N44" s="114"/>
      <c r="O44" s="115">
        <v>6066084.4335000003</v>
      </c>
    </row>
    <row r="45" spans="1:15" ht="13.8" x14ac:dyDescent="0.25">
      <c r="A45" s="84">
        <v>2023</v>
      </c>
      <c r="B45" s="113" t="s">
        <v>149</v>
      </c>
      <c r="C45" s="114">
        <v>1050029.5323600001</v>
      </c>
      <c r="D45" s="114">
        <v>1000567.65611</v>
      </c>
      <c r="E45" s="114">
        <v>1224109.4595699999</v>
      </c>
      <c r="F45" s="114">
        <v>997122.01525000005</v>
      </c>
      <c r="G45" s="114">
        <v>1142773.96322</v>
      </c>
      <c r="H45" s="114">
        <v>1088772.3809499999</v>
      </c>
      <c r="I45" s="114">
        <v>987698.64049999998</v>
      </c>
      <c r="J45" s="114">
        <v>1064630.21609</v>
      </c>
      <c r="K45" s="114">
        <v>1015957.19333</v>
      </c>
      <c r="L45" s="114">
        <v>970064.63032</v>
      </c>
      <c r="M45" s="114">
        <v>974574.89882</v>
      </c>
      <c r="N45" s="114">
        <v>949320.05307000002</v>
      </c>
      <c r="O45" s="115">
        <v>12465620.639590001</v>
      </c>
    </row>
    <row r="46" spans="1:15" ht="13.8" x14ac:dyDescent="0.25">
      <c r="A46" s="85">
        <v>2024</v>
      </c>
      <c r="B46" s="113" t="s">
        <v>150</v>
      </c>
      <c r="C46" s="114">
        <v>1113659.26398</v>
      </c>
      <c r="D46" s="114">
        <v>1375501.87252</v>
      </c>
      <c r="E46" s="114">
        <v>1468049.21591</v>
      </c>
      <c r="F46" s="114">
        <v>1202117.29938</v>
      </c>
      <c r="G46" s="114">
        <v>1454321.8587799999</v>
      </c>
      <c r="H46" s="114">
        <v>1323107.3367399999</v>
      </c>
      <c r="I46" s="114"/>
      <c r="J46" s="114"/>
      <c r="K46" s="114"/>
      <c r="L46" s="114"/>
      <c r="M46" s="114"/>
      <c r="N46" s="114"/>
      <c r="O46" s="115">
        <v>7936756.8473100001</v>
      </c>
    </row>
    <row r="47" spans="1:15" ht="13.8" x14ac:dyDescent="0.25">
      <c r="A47" s="84">
        <v>2023</v>
      </c>
      <c r="B47" s="113" t="s">
        <v>150</v>
      </c>
      <c r="C47" s="114">
        <v>1105713.6540300001</v>
      </c>
      <c r="D47" s="114">
        <v>1056019.5811099999</v>
      </c>
      <c r="E47" s="114">
        <v>1388509.60445</v>
      </c>
      <c r="F47" s="114">
        <v>1063435.7192800001</v>
      </c>
      <c r="G47" s="114">
        <v>1249228.7747</v>
      </c>
      <c r="H47" s="114">
        <v>1314429.0674399999</v>
      </c>
      <c r="I47" s="114">
        <v>1145888.21206</v>
      </c>
      <c r="J47" s="114">
        <v>1338819.0747</v>
      </c>
      <c r="K47" s="114">
        <v>1372087.0552399999</v>
      </c>
      <c r="L47" s="114">
        <v>1315243.26391</v>
      </c>
      <c r="M47" s="114">
        <v>1162621.69435</v>
      </c>
      <c r="N47" s="114">
        <v>1347496.15007</v>
      </c>
      <c r="O47" s="115">
        <v>14859491.85134</v>
      </c>
    </row>
    <row r="48" spans="1:15" ht="13.8" x14ac:dyDescent="0.25">
      <c r="A48" s="85">
        <v>2024</v>
      </c>
      <c r="B48" s="113" t="s">
        <v>151</v>
      </c>
      <c r="C48" s="114">
        <v>325017.24222999997</v>
      </c>
      <c r="D48" s="114">
        <v>352221.84539999999</v>
      </c>
      <c r="E48" s="114">
        <v>389000.13277999999</v>
      </c>
      <c r="F48" s="114">
        <v>337890.19539000001</v>
      </c>
      <c r="G48" s="114">
        <v>424070.08101999998</v>
      </c>
      <c r="H48" s="114">
        <v>336493.21341000003</v>
      </c>
      <c r="I48" s="114"/>
      <c r="J48" s="114"/>
      <c r="K48" s="114"/>
      <c r="L48" s="114"/>
      <c r="M48" s="114"/>
      <c r="N48" s="114"/>
      <c r="O48" s="115">
        <v>2164692.7102299999</v>
      </c>
    </row>
    <row r="49" spans="1:15" ht="13.8" x14ac:dyDescent="0.25">
      <c r="A49" s="84">
        <v>2023</v>
      </c>
      <c r="B49" s="113" t="s">
        <v>151</v>
      </c>
      <c r="C49" s="114">
        <v>360413.11416</v>
      </c>
      <c r="D49" s="114">
        <v>354058.61192</v>
      </c>
      <c r="E49" s="114">
        <v>438195.22230000002</v>
      </c>
      <c r="F49" s="114">
        <v>373566.96041</v>
      </c>
      <c r="G49" s="114">
        <v>450029.71503000002</v>
      </c>
      <c r="H49" s="114">
        <v>411994.45650999999</v>
      </c>
      <c r="I49" s="114">
        <v>371785.77756000002</v>
      </c>
      <c r="J49" s="114">
        <v>395201.73572</v>
      </c>
      <c r="K49" s="114">
        <v>382599.11609000002</v>
      </c>
      <c r="L49" s="114">
        <v>363964.01906000002</v>
      </c>
      <c r="M49" s="114">
        <v>345072.92265999998</v>
      </c>
      <c r="N49" s="114">
        <v>352003.32900000003</v>
      </c>
      <c r="O49" s="115">
        <v>4598884.9804199999</v>
      </c>
    </row>
    <row r="50" spans="1:15" ht="13.8" x14ac:dyDescent="0.25">
      <c r="A50" s="85">
        <v>2024</v>
      </c>
      <c r="B50" s="113" t="s">
        <v>152</v>
      </c>
      <c r="C50" s="114">
        <v>458580.07868999999</v>
      </c>
      <c r="D50" s="114">
        <v>481388.30696000002</v>
      </c>
      <c r="E50" s="114">
        <v>532439.49448999995</v>
      </c>
      <c r="F50" s="114">
        <v>342333.42077000003</v>
      </c>
      <c r="G50" s="114">
        <v>571615.94911000005</v>
      </c>
      <c r="H50" s="114">
        <v>402586.38488999999</v>
      </c>
      <c r="I50" s="114"/>
      <c r="J50" s="114"/>
      <c r="K50" s="114"/>
      <c r="L50" s="114"/>
      <c r="M50" s="114"/>
      <c r="N50" s="114"/>
      <c r="O50" s="115">
        <v>2788943.63491</v>
      </c>
    </row>
    <row r="51" spans="1:15" ht="13.8" x14ac:dyDescent="0.25">
      <c r="A51" s="84">
        <v>2023</v>
      </c>
      <c r="B51" s="113" t="s">
        <v>152</v>
      </c>
      <c r="C51" s="114">
        <v>414228.29746999999</v>
      </c>
      <c r="D51" s="114">
        <v>523866.37258999998</v>
      </c>
      <c r="E51" s="114">
        <v>737409.49800999998</v>
      </c>
      <c r="F51" s="114">
        <v>477350.15331000002</v>
      </c>
      <c r="G51" s="114">
        <v>461385.96178999997</v>
      </c>
      <c r="H51" s="114">
        <v>440293.05599999998</v>
      </c>
      <c r="I51" s="114">
        <v>496791.71883000003</v>
      </c>
      <c r="J51" s="114">
        <v>463347.62471</v>
      </c>
      <c r="K51" s="114">
        <v>694815.83371000004</v>
      </c>
      <c r="L51" s="114">
        <v>994079.42072000005</v>
      </c>
      <c r="M51" s="114">
        <v>1254035.43239</v>
      </c>
      <c r="N51" s="114">
        <v>694537.17312000005</v>
      </c>
      <c r="O51" s="115">
        <v>7652140.5426500002</v>
      </c>
    </row>
    <row r="52" spans="1:15" ht="13.8" x14ac:dyDescent="0.25">
      <c r="A52" s="85">
        <v>2024</v>
      </c>
      <c r="B52" s="113" t="s">
        <v>153</v>
      </c>
      <c r="C52" s="114">
        <v>330243.85982999997</v>
      </c>
      <c r="D52" s="114">
        <v>299897.03843999997</v>
      </c>
      <c r="E52" s="114">
        <v>358223.83899000002</v>
      </c>
      <c r="F52" s="114">
        <v>350390.68027999997</v>
      </c>
      <c r="G52" s="114">
        <v>980506.48086999997</v>
      </c>
      <c r="H52" s="114">
        <v>563362.47615999996</v>
      </c>
      <c r="I52" s="114"/>
      <c r="J52" s="114"/>
      <c r="K52" s="114"/>
      <c r="L52" s="114"/>
      <c r="M52" s="114"/>
      <c r="N52" s="114"/>
      <c r="O52" s="115">
        <v>2882624.37457</v>
      </c>
    </row>
    <row r="53" spans="1:15" ht="13.8" x14ac:dyDescent="0.25">
      <c r="A53" s="84">
        <v>2023</v>
      </c>
      <c r="B53" s="113" t="s">
        <v>153</v>
      </c>
      <c r="C53" s="114">
        <v>278884.94871000003</v>
      </c>
      <c r="D53" s="114">
        <v>287103.78064000001</v>
      </c>
      <c r="E53" s="114">
        <v>505697.54947999999</v>
      </c>
      <c r="F53" s="114">
        <v>417251.88355999999</v>
      </c>
      <c r="G53" s="114">
        <v>549892.26480999996</v>
      </c>
      <c r="H53" s="114">
        <v>332633.21338999999</v>
      </c>
      <c r="I53" s="114">
        <v>657172.97959999996</v>
      </c>
      <c r="J53" s="114">
        <v>375762.79655000003</v>
      </c>
      <c r="K53" s="114">
        <v>430282.38802000001</v>
      </c>
      <c r="L53" s="114">
        <v>509977.41152000002</v>
      </c>
      <c r="M53" s="114">
        <v>481780.40470999997</v>
      </c>
      <c r="N53" s="114">
        <v>718800.87997000001</v>
      </c>
      <c r="O53" s="115">
        <v>5545240.5009599999</v>
      </c>
    </row>
    <row r="54" spans="1:15" ht="13.8" x14ac:dyDescent="0.25">
      <c r="A54" s="85">
        <v>2024</v>
      </c>
      <c r="B54" s="113" t="s">
        <v>154</v>
      </c>
      <c r="C54" s="114">
        <v>548712.79779999994</v>
      </c>
      <c r="D54" s="114">
        <v>597064.73202999996</v>
      </c>
      <c r="E54" s="114">
        <v>635634.87639999995</v>
      </c>
      <c r="F54" s="114">
        <v>508771.95818999998</v>
      </c>
      <c r="G54" s="114">
        <v>651229.95767000003</v>
      </c>
      <c r="H54" s="114">
        <v>478162.91697000002</v>
      </c>
      <c r="I54" s="114"/>
      <c r="J54" s="114"/>
      <c r="K54" s="114"/>
      <c r="L54" s="114"/>
      <c r="M54" s="114"/>
      <c r="N54" s="114"/>
      <c r="O54" s="115">
        <v>3419577.2390600001</v>
      </c>
    </row>
    <row r="55" spans="1:15" ht="13.8" x14ac:dyDescent="0.25">
      <c r="A55" s="84">
        <v>2023</v>
      </c>
      <c r="B55" s="113" t="s">
        <v>154</v>
      </c>
      <c r="C55" s="114">
        <v>525222.67038000003</v>
      </c>
      <c r="D55" s="114">
        <v>565736.86016000004</v>
      </c>
      <c r="E55" s="114">
        <v>673423.66503999999</v>
      </c>
      <c r="F55" s="114">
        <v>560363.73762000003</v>
      </c>
      <c r="G55" s="114">
        <v>637234.89310999995</v>
      </c>
      <c r="H55" s="114">
        <v>616379.50859999994</v>
      </c>
      <c r="I55" s="114">
        <v>568934.99928999995</v>
      </c>
      <c r="J55" s="114">
        <v>600833.61276000005</v>
      </c>
      <c r="K55" s="114">
        <v>604722.77335999999</v>
      </c>
      <c r="L55" s="114">
        <v>610480.86205</v>
      </c>
      <c r="M55" s="114">
        <v>605873.27524999995</v>
      </c>
      <c r="N55" s="114">
        <v>597028.87621000002</v>
      </c>
      <c r="O55" s="115">
        <v>7166235.7338300003</v>
      </c>
    </row>
    <row r="56" spans="1:15" ht="13.8" x14ac:dyDescent="0.25">
      <c r="A56" s="85">
        <v>2024</v>
      </c>
      <c r="B56" s="113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5">
        <f t="shared" ref="O56:O57" si="4">SUM(C56:N56)</f>
        <v>0</v>
      </c>
    </row>
    <row r="57" spans="1:15" ht="13.8" x14ac:dyDescent="0.25">
      <c r="A57" s="84">
        <v>2023</v>
      </c>
      <c r="B57" s="113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5">
        <f t="shared" si="4"/>
        <v>0</v>
      </c>
    </row>
    <row r="58" spans="1:15" ht="13.8" x14ac:dyDescent="0.25">
      <c r="A58" s="85">
        <v>2024</v>
      </c>
      <c r="B58" s="111" t="s">
        <v>31</v>
      </c>
      <c r="C58" s="117">
        <f>C60</f>
        <v>445697.54333999997</v>
      </c>
      <c r="D58" s="117">
        <f t="shared" ref="D58:O58" si="5">D60</f>
        <v>452078.79314999998</v>
      </c>
      <c r="E58" s="117">
        <f t="shared" si="5"/>
        <v>499681.97928999999</v>
      </c>
      <c r="F58" s="117">
        <f t="shared" si="5"/>
        <v>466748.19133</v>
      </c>
      <c r="G58" s="117">
        <f t="shared" si="5"/>
        <v>545755.30218</v>
      </c>
      <c r="H58" s="117">
        <f t="shared" si="5"/>
        <v>433583.69818000001</v>
      </c>
      <c r="I58" s="117"/>
      <c r="J58" s="117"/>
      <c r="K58" s="117"/>
      <c r="L58" s="117"/>
      <c r="M58" s="117"/>
      <c r="N58" s="117"/>
      <c r="O58" s="117">
        <f t="shared" si="5"/>
        <v>2843545.5074700001</v>
      </c>
    </row>
    <row r="59" spans="1:15" ht="13.8" x14ac:dyDescent="0.25">
      <c r="A59" s="84">
        <v>2023</v>
      </c>
      <c r="B59" s="111" t="s">
        <v>31</v>
      </c>
      <c r="C59" s="117">
        <f>C61</f>
        <v>441308.16873999999</v>
      </c>
      <c r="D59" s="117">
        <f t="shared" ref="D59:O59" si="6">D61</f>
        <v>397254.84522000002</v>
      </c>
      <c r="E59" s="117">
        <f t="shared" si="6"/>
        <v>478536.44981999998</v>
      </c>
      <c r="F59" s="117">
        <f t="shared" si="6"/>
        <v>467161.27383999998</v>
      </c>
      <c r="G59" s="117">
        <f t="shared" si="6"/>
        <v>546211.81027999998</v>
      </c>
      <c r="H59" s="117">
        <f t="shared" si="6"/>
        <v>482339.12163000001</v>
      </c>
      <c r="I59" s="117">
        <f t="shared" si="6"/>
        <v>462881.67216000002</v>
      </c>
      <c r="J59" s="117">
        <f t="shared" si="6"/>
        <v>495645.61102000001</v>
      </c>
      <c r="K59" s="117">
        <f t="shared" si="6"/>
        <v>487056.12173999997</v>
      </c>
      <c r="L59" s="117">
        <f t="shared" si="6"/>
        <v>498694.43229999999</v>
      </c>
      <c r="M59" s="117">
        <f t="shared" si="6"/>
        <v>480879.82498999999</v>
      </c>
      <c r="N59" s="117">
        <f t="shared" si="6"/>
        <v>506653.72229000001</v>
      </c>
      <c r="O59" s="117">
        <f t="shared" si="6"/>
        <v>5744623.0540300002</v>
      </c>
    </row>
    <row r="60" spans="1:15" ht="13.8" x14ac:dyDescent="0.25">
      <c r="A60" s="85">
        <v>2024</v>
      </c>
      <c r="B60" s="113" t="s">
        <v>156</v>
      </c>
      <c r="C60" s="114">
        <v>445697.54333999997</v>
      </c>
      <c r="D60" s="114">
        <v>452078.79314999998</v>
      </c>
      <c r="E60" s="114">
        <v>499681.97928999999</v>
      </c>
      <c r="F60" s="114">
        <v>466748.19133</v>
      </c>
      <c r="G60" s="114">
        <v>545755.30218</v>
      </c>
      <c r="H60" s="114">
        <v>433583.69818000001</v>
      </c>
      <c r="I60" s="114"/>
      <c r="J60" s="114"/>
      <c r="K60" s="114"/>
      <c r="L60" s="114"/>
      <c r="M60" s="114"/>
      <c r="N60" s="114"/>
      <c r="O60" s="115">
        <v>2843545.5074700001</v>
      </c>
    </row>
    <row r="61" spans="1:15" ht="14.4" thickBot="1" x14ac:dyDescent="0.3">
      <c r="A61" s="84">
        <v>2023</v>
      </c>
      <c r="B61" s="113" t="s">
        <v>156</v>
      </c>
      <c r="C61" s="114">
        <v>441308.16873999999</v>
      </c>
      <c r="D61" s="114">
        <v>397254.84522000002</v>
      </c>
      <c r="E61" s="114">
        <v>478536.44981999998</v>
      </c>
      <c r="F61" s="114">
        <v>467161.27383999998</v>
      </c>
      <c r="G61" s="114">
        <v>546211.81027999998</v>
      </c>
      <c r="H61" s="114">
        <v>482339.12163000001</v>
      </c>
      <c r="I61" s="114">
        <v>462881.67216000002</v>
      </c>
      <c r="J61" s="114">
        <v>495645.61102000001</v>
      </c>
      <c r="K61" s="114">
        <v>487056.12173999997</v>
      </c>
      <c r="L61" s="114">
        <v>498694.43229999999</v>
      </c>
      <c r="M61" s="114">
        <v>480879.82498999999</v>
      </c>
      <c r="N61" s="114">
        <v>506653.72229000001</v>
      </c>
      <c r="O61" s="115">
        <v>5744623.0540300002</v>
      </c>
    </row>
    <row r="62" spans="1:15" s="32" customFormat="1" ht="15" customHeight="1" thickBot="1" x14ac:dyDescent="0.25">
      <c r="A62" s="118">
        <v>2002</v>
      </c>
      <c r="B62" s="119" t="s">
        <v>40</v>
      </c>
      <c r="C62" s="120">
        <v>2607319.6609999998</v>
      </c>
      <c r="D62" s="120">
        <v>2383772.9539999999</v>
      </c>
      <c r="E62" s="120">
        <v>2918943.5210000002</v>
      </c>
      <c r="F62" s="120">
        <v>2742857.9219999998</v>
      </c>
      <c r="G62" s="120">
        <v>3000325.2429999998</v>
      </c>
      <c r="H62" s="120">
        <v>2770693.8810000001</v>
      </c>
      <c r="I62" s="120">
        <v>3103851.8620000002</v>
      </c>
      <c r="J62" s="120">
        <v>2975888.9739999999</v>
      </c>
      <c r="K62" s="120">
        <v>3218206.861</v>
      </c>
      <c r="L62" s="120">
        <v>3501128.02</v>
      </c>
      <c r="M62" s="120">
        <v>3593604.8960000002</v>
      </c>
      <c r="N62" s="120">
        <v>3242495.2340000002</v>
      </c>
      <c r="O62" s="121">
        <f>SUM(C62:N62)</f>
        <v>36059089.028999999</v>
      </c>
    </row>
    <row r="63" spans="1:15" s="32" customFormat="1" ht="15" customHeight="1" thickBot="1" x14ac:dyDescent="0.25">
      <c r="A63" s="118">
        <v>2003</v>
      </c>
      <c r="B63" s="119" t="s">
        <v>40</v>
      </c>
      <c r="C63" s="120">
        <v>3533705.5819999999</v>
      </c>
      <c r="D63" s="120">
        <v>2923460.39</v>
      </c>
      <c r="E63" s="120">
        <v>3908255.9909999999</v>
      </c>
      <c r="F63" s="120">
        <v>3662183.449</v>
      </c>
      <c r="G63" s="120">
        <v>3860471.3</v>
      </c>
      <c r="H63" s="120">
        <v>3796113.5219999999</v>
      </c>
      <c r="I63" s="120">
        <v>4236114.2640000004</v>
      </c>
      <c r="J63" s="120">
        <v>3828726.17</v>
      </c>
      <c r="K63" s="120">
        <v>4114677.523</v>
      </c>
      <c r="L63" s="120">
        <v>4824388.2589999996</v>
      </c>
      <c r="M63" s="120">
        <v>3969697.4580000001</v>
      </c>
      <c r="N63" s="120">
        <v>4595042.3940000003</v>
      </c>
      <c r="O63" s="121">
        <f t="shared" ref="O63:O81" si="7">SUM(C63:N63)</f>
        <v>47252836.302000001</v>
      </c>
    </row>
    <row r="64" spans="1:15" s="32" customFormat="1" ht="15" customHeight="1" thickBot="1" x14ac:dyDescent="0.25">
      <c r="A64" s="118">
        <v>2004</v>
      </c>
      <c r="B64" s="119" t="s">
        <v>40</v>
      </c>
      <c r="C64" s="120">
        <v>4619660.84</v>
      </c>
      <c r="D64" s="120">
        <v>3664503.0430000001</v>
      </c>
      <c r="E64" s="120">
        <v>5218042.1770000001</v>
      </c>
      <c r="F64" s="120">
        <v>5072462.9939999999</v>
      </c>
      <c r="G64" s="120">
        <v>5170061.6050000004</v>
      </c>
      <c r="H64" s="120">
        <v>5284383.2860000003</v>
      </c>
      <c r="I64" s="120">
        <v>5632138.7980000004</v>
      </c>
      <c r="J64" s="120">
        <v>4707491.284</v>
      </c>
      <c r="K64" s="120">
        <v>5656283.5209999997</v>
      </c>
      <c r="L64" s="120">
        <v>5867342.1210000003</v>
      </c>
      <c r="M64" s="120">
        <v>5733908.9759999998</v>
      </c>
      <c r="N64" s="120">
        <v>6540874.1749999998</v>
      </c>
      <c r="O64" s="121">
        <f t="shared" si="7"/>
        <v>63167152.819999993</v>
      </c>
    </row>
    <row r="65" spans="1:15" s="32" customFormat="1" ht="15" customHeight="1" thickBot="1" x14ac:dyDescent="0.25">
      <c r="A65" s="118">
        <v>2005</v>
      </c>
      <c r="B65" s="119" t="s">
        <v>40</v>
      </c>
      <c r="C65" s="120">
        <v>4997279.7240000004</v>
      </c>
      <c r="D65" s="120">
        <v>5651741.2520000003</v>
      </c>
      <c r="E65" s="120">
        <v>6591859.2180000003</v>
      </c>
      <c r="F65" s="120">
        <v>6128131.8779999996</v>
      </c>
      <c r="G65" s="120">
        <v>5977226.2170000002</v>
      </c>
      <c r="H65" s="120">
        <v>6038534.3669999996</v>
      </c>
      <c r="I65" s="120">
        <v>5763466.3530000001</v>
      </c>
      <c r="J65" s="120">
        <v>5552867.2120000003</v>
      </c>
      <c r="K65" s="120">
        <v>6814268.9409999996</v>
      </c>
      <c r="L65" s="120">
        <v>6772178.5690000001</v>
      </c>
      <c r="M65" s="120">
        <v>5942575.7819999997</v>
      </c>
      <c r="N65" s="120">
        <v>7246278.6299999999</v>
      </c>
      <c r="O65" s="121">
        <f t="shared" si="7"/>
        <v>73476408.142999992</v>
      </c>
    </row>
    <row r="66" spans="1:15" s="32" customFormat="1" ht="15" customHeight="1" thickBot="1" x14ac:dyDescent="0.25">
      <c r="A66" s="118">
        <v>2006</v>
      </c>
      <c r="B66" s="119" t="s">
        <v>40</v>
      </c>
      <c r="C66" s="120">
        <v>5133048.8810000001</v>
      </c>
      <c r="D66" s="120">
        <v>6058251.2790000001</v>
      </c>
      <c r="E66" s="120">
        <v>7411101.659</v>
      </c>
      <c r="F66" s="120">
        <v>6456090.2609999999</v>
      </c>
      <c r="G66" s="120">
        <v>7041543.2470000004</v>
      </c>
      <c r="H66" s="120">
        <v>7815434.6220000004</v>
      </c>
      <c r="I66" s="120">
        <v>7067411.4790000003</v>
      </c>
      <c r="J66" s="120">
        <v>6811202.4100000001</v>
      </c>
      <c r="K66" s="120">
        <v>7606551.0949999997</v>
      </c>
      <c r="L66" s="120">
        <v>6888812.5489999996</v>
      </c>
      <c r="M66" s="120">
        <v>8641474.5559999999</v>
      </c>
      <c r="N66" s="120">
        <v>8603753.4800000004</v>
      </c>
      <c r="O66" s="121">
        <f t="shared" si="7"/>
        <v>85534675.517999992</v>
      </c>
    </row>
    <row r="67" spans="1:15" s="32" customFormat="1" ht="15" customHeight="1" thickBot="1" x14ac:dyDescent="0.25">
      <c r="A67" s="118">
        <v>2007</v>
      </c>
      <c r="B67" s="119" t="s">
        <v>40</v>
      </c>
      <c r="C67" s="120">
        <v>6564559.7929999996</v>
      </c>
      <c r="D67" s="120">
        <v>7656951.608</v>
      </c>
      <c r="E67" s="120">
        <v>8957851.6209999993</v>
      </c>
      <c r="F67" s="120">
        <v>8313312.0049999999</v>
      </c>
      <c r="G67" s="120">
        <v>9147620.0419999994</v>
      </c>
      <c r="H67" s="120">
        <v>8980247.4370000008</v>
      </c>
      <c r="I67" s="120">
        <v>8937741.591</v>
      </c>
      <c r="J67" s="120">
        <v>8736689.0920000002</v>
      </c>
      <c r="K67" s="120">
        <v>9038743.8959999997</v>
      </c>
      <c r="L67" s="120">
        <v>9895216.6219999995</v>
      </c>
      <c r="M67" s="120">
        <v>11318798.220000001</v>
      </c>
      <c r="N67" s="120">
        <v>9724017.977</v>
      </c>
      <c r="O67" s="121">
        <f t="shared" si="7"/>
        <v>107271749.90399998</v>
      </c>
    </row>
    <row r="68" spans="1:15" s="32" customFormat="1" ht="15" customHeight="1" thickBot="1" x14ac:dyDescent="0.25">
      <c r="A68" s="118">
        <v>2008</v>
      </c>
      <c r="B68" s="119" t="s">
        <v>40</v>
      </c>
      <c r="C68" s="120">
        <v>10632207.040999999</v>
      </c>
      <c r="D68" s="120">
        <v>11077899.119999999</v>
      </c>
      <c r="E68" s="120">
        <v>11428587.233999999</v>
      </c>
      <c r="F68" s="120">
        <v>11363963.503</v>
      </c>
      <c r="G68" s="120">
        <v>12477968.699999999</v>
      </c>
      <c r="H68" s="120">
        <v>11770634.384</v>
      </c>
      <c r="I68" s="120">
        <v>12595426.863</v>
      </c>
      <c r="J68" s="120">
        <v>11046830.085999999</v>
      </c>
      <c r="K68" s="120">
        <v>12793148.034</v>
      </c>
      <c r="L68" s="120">
        <v>9722708.7899999991</v>
      </c>
      <c r="M68" s="120">
        <v>9395872.8969999999</v>
      </c>
      <c r="N68" s="120">
        <v>7721948.9740000004</v>
      </c>
      <c r="O68" s="121">
        <f t="shared" si="7"/>
        <v>132027195.626</v>
      </c>
    </row>
    <row r="69" spans="1:15" s="32" customFormat="1" ht="15" customHeight="1" thickBot="1" x14ac:dyDescent="0.25">
      <c r="A69" s="118">
        <v>2009</v>
      </c>
      <c r="B69" s="119" t="s">
        <v>40</v>
      </c>
      <c r="C69" s="120">
        <v>7884493.5240000002</v>
      </c>
      <c r="D69" s="120">
        <v>8435115.8340000007</v>
      </c>
      <c r="E69" s="120">
        <v>8155485.0810000002</v>
      </c>
      <c r="F69" s="120">
        <v>7561696.2829999998</v>
      </c>
      <c r="G69" s="120">
        <v>7346407.5279999999</v>
      </c>
      <c r="H69" s="120">
        <v>8329692.7829999998</v>
      </c>
      <c r="I69" s="120">
        <v>9055733.6710000001</v>
      </c>
      <c r="J69" s="120">
        <v>7839908.8420000002</v>
      </c>
      <c r="K69" s="120">
        <v>8480708.3870000001</v>
      </c>
      <c r="L69" s="120">
        <v>10095768.029999999</v>
      </c>
      <c r="M69" s="120">
        <v>8903010.773</v>
      </c>
      <c r="N69" s="120">
        <v>10054591.867000001</v>
      </c>
      <c r="O69" s="121">
        <f t="shared" si="7"/>
        <v>102142612.603</v>
      </c>
    </row>
    <row r="70" spans="1:15" s="32" customFormat="1" ht="15" customHeight="1" thickBot="1" x14ac:dyDescent="0.25">
      <c r="A70" s="118">
        <v>2010</v>
      </c>
      <c r="B70" s="119" t="s">
        <v>40</v>
      </c>
      <c r="C70" s="120">
        <v>7828748.0580000002</v>
      </c>
      <c r="D70" s="120">
        <v>8263237.8140000002</v>
      </c>
      <c r="E70" s="120">
        <v>9886488.1710000001</v>
      </c>
      <c r="F70" s="120">
        <v>9396006.6539999992</v>
      </c>
      <c r="G70" s="120">
        <v>9799958.1170000006</v>
      </c>
      <c r="H70" s="120">
        <v>9542907.6439999994</v>
      </c>
      <c r="I70" s="120">
        <v>9564682.5449999999</v>
      </c>
      <c r="J70" s="120">
        <v>8523451.9729999993</v>
      </c>
      <c r="K70" s="120">
        <v>8909230.5209999997</v>
      </c>
      <c r="L70" s="120">
        <v>10963586.27</v>
      </c>
      <c r="M70" s="120">
        <v>9382369.7180000003</v>
      </c>
      <c r="N70" s="120">
        <v>11822551.698999999</v>
      </c>
      <c r="O70" s="121">
        <f t="shared" si="7"/>
        <v>113883219.18399999</v>
      </c>
    </row>
    <row r="71" spans="1:15" s="32" customFormat="1" ht="15" customHeight="1" thickBot="1" x14ac:dyDescent="0.25">
      <c r="A71" s="118">
        <v>2011</v>
      </c>
      <c r="B71" s="119" t="s">
        <v>40</v>
      </c>
      <c r="C71" s="120">
        <v>9551084.6390000004</v>
      </c>
      <c r="D71" s="120">
        <v>10059126.307</v>
      </c>
      <c r="E71" s="120">
        <v>11811085.16</v>
      </c>
      <c r="F71" s="120">
        <v>11873269.447000001</v>
      </c>
      <c r="G71" s="120">
        <v>10943364.372</v>
      </c>
      <c r="H71" s="120">
        <v>11349953.558</v>
      </c>
      <c r="I71" s="120">
        <v>11860004.271</v>
      </c>
      <c r="J71" s="120">
        <v>11245124.657</v>
      </c>
      <c r="K71" s="120">
        <v>10750626.098999999</v>
      </c>
      <c r="L71" s="120">
        <v>11907219.297</v>
      </c>
      <c r="M71" s="120">
        <v>11078524.743000001</v>
      </c>
      <c r="N71" s="120">
        <v>12477486.279999999</v>
      </c>
      <c r="O71" s="121">
        <f t="shared" si="7"/>
        <v>134906868.83000001</v>
      </c>
    </row>
    <row r="72" spans="1:15" ht="13.8" thickBot="1" x14ac:dyDescent="0.3">
      <c r="A72" s="118">
        <v>2012</v>
      </c>
      <c r="B72" s="119" t="s">
        <v>40</v>
      </c>
      <c r="C72" s="120">
        <v>10348187.165999999</v>
      </c>
      <c r="D72" s="120">
        <v>11748000.124</v>
      </c>
      <c r="E72" s="120">
        <v>13208572.977</v>
      </c>
      <c r="F72" s="120">
        <v>12630226.718</v>
      </c>
      <c r="G72" s="120">
        <v>13131530.960999999</v>
      </c>
      <c r="H72" s="120">
        <v>13231198.687999999</v>
      </c>
      <c r="I72" s="120">
        <v>12830675.307</v>
      </c>
      <c r="J72" s="120">
        <v>12831394.572000001</v>
      </c>
      <c r="K72" s="120">
        <v>12952651.721999999</v>
      </c>
      <c r="L72" s="120">
        <v>13190769.654999999</v>
      </c>
      <c r="M72" s="120">
        <v>13753052.493000001</v>
      </c>
      <c r="N72" s="120">
        <v>12605476.173</v>
      </c>
      <c r="O72" s="121">
        <f t="shared" si="7"/>
        <v>152461736.55599999</v>
      </c>
    </row>
    <row r="73" spans="1:15" ht="13.8" thickBot="1" x14ac:dyDescent="0.3">
      <c r="A73" s="118">
        <v>2013</v>
      </c>
      <c r="B73" s="119" t="s">
        <v>40</v>
      </c>
      <c r="C73" s="120">
        <v>11481521.079</v>
      </c>
      <c r="D73" s="120">
        <v>12385690.909</v>
      </c>
      <c r="E73" s="120">
        <v>13122058.141000001</v>
      </c>
      <c r="F73" s="120">
        <v>12468202.903000001</v>
      </c>
      <c r="G73" s="120">
        <v>13277209.017000001</v>
      </c>
      <c r="H73" s="120">
        <v>12399973.961999999</v>
      </c>
      <c r="I73" s="120">
        <v>13059519.685000001</v>
      </c>
      <c r="J73" s="120">
        <v>11118300.903000001</v>
      </c>
      <c r="K73" s="120">
        <v>13060371.039000001</v>
      </c>
      <c r="L73" s="120">
        <v>12053704.638</v>
      </c>
      <c r="M73" s="120">
        <v>14201227.351</v>
      </c>
      <c r="N73" s="120">
        <v>13174857.460000001</v>
      </c>
      <c r="O73" s="121">
        <f t="shared" si="7"/>
        <v>151802637.08700001</v>
      </c>
    </row>
    <row r="74" spans="1:15" ht="13.8" thickBot="1" x14ac:dyDescent="0.3">
      <c r="A74" s="118">
        <v>2014</v>
      </c>
      <c r="B74" s="119" t="s">
        <v>40</v>
      </c>
      <c r="C74" s="120">
        <v>12399761.948000001</v>
      </c>
      <c r="D74" s="120">
        <v>13053292.493000001</v>
      </c>
      <c r="E74" s="120">
        <v>14680110.779999999</v>
      </c>
      <c r="F74" s="120">
        <v>13371185.664000001</v>
      </c>
      <c r="G74" s="120">
        <v>13681906.159</v>
      </c>
      <c r="H74" s="120">
        <v>12880924.245999999</v>
      </c>
      <c r="I74" s="120">
        <v>13344776.958000001</v>
      </c>
      <c r="J74" s="120">
        <v>11386828.925000001</v>
      </c>
      <c r="K74" s="120">
        <v>13583120.905999999</v>
      </c>
      <c r="L74" s="120">
        <v>12891630.102</v>
      </c>
      <c r="M74" s="120">
        <v>13067348.107000001</v>
      </c>
      <c r="N74" s="120">
        <v>13269271.402000001</v>
      </c>
      <c r="O74" s="121">
        <f t="shared" si="7"/>
        <v>157610157.69</v>
      </c>
    </row>
    <row r="75" spans="1:15" ht="13.8" thickBot="1" x14ac:dyDescent="0.3">
      <c r="A75" s="118">
        <v>2015</v>
      </c>
      <c r="B75" s="119" t="s">
        <v>40</v>
      </c>
      <c r="C75" s="120">
        <v>12301766.75</v>
      </c>
      <c r="D75" s="120">
        <v>12231860.140000001</v>
      </c>
      <c r="E75" s="120">
        <v>12519910.437999999</v>
      </c>
      <c r="F75" s="120">
        <v>13349346.866</v>
      </c>
      <c r="G75" s="120">
        <v>11080385.127</v>
      </c>
      <c r="H75" s="120">
        <v>11949647.085999999</v>
      </c>
      <c r="I75" s="120">
        <v>11129358.973999999</v>
      </c>
      <c r="J75" s="120">
        <v>11022045.344000001</v>
      </c>
      <c r="K75" s="120">
        <v>11581703.842</v>
      </c>
      <c r="L75" s="120">
        <v>13240039.088</v>
      </c>
      <c r="M75" s="120">
        <v>11681989.013</v>
      </c>
      <c r="N75" s="120">
        <v>11750818.76</v>
      </c>
      <c r="O75" s="121">
        <f t="shared" si="7"/>
        <v>143838871.428</v>
      </c>
    </row>
    <row r="76" spans="1:15" ht="13.8" thickBot="1" x14ac:dyDescent="0.3">
      <c r="A76" s="118">
        <v>2016</v>
      </c>
      <c r="B76" s="119" t="s">
        <v>40</v>
      </c>
      <c r="C76" s="120">
        <v>9546115.4000000004</v>
      </c>
      <c r="D76" s="120">
        <v>12366388.057</v>
      </c>
      <c r="E76" s="120">
        <v>12757672.093</v>
      </c>
      <c r="F76" s="120">
        <v>11950497.685000001</v>
      </c>
      <c r="G76" s="120">
        <v>12098611.067</v>
      </c>
      <c r="H76" s="120">
        <v>12864154.060000001</v>
      </c>
      <c r="I76" s="120">
        <v>9850124.8719999995</v>
      </c>
      <c r="J76" s="120">
        <v>11830762.82</v>
      </c>
      <c r="K76" s="120">
        <v>10901638.452</v>
      </c>
      <c r="L76" s="120">
        <v>12796159.91</v>
      </c>
      <c r="M76" s="120">
        <v>12786936.247</v>
      </c>
      <c r="N76" s="120">
        <v>12780523.145</v>
      </c>
      <c r="O76" s="121">
        <f t="shared" si="7"/>
        <v>142529583.80799997</v>
      </c>
    </row>
    <row r="77" spans="1:15" ht="13.8" thickBot="1" x14ac:dyDescent="0.3">
      <c r="A77" s="118">
        <v>2017</v>
      </c>
      <c r="B77" s="119" t="s">
        <v>40</v>
      </c>
      <c r="C77" s="120">
        <v>11247585.677000133</v>
      </c>
      <c r="D77" s="120">
        <v>12089908.933999483</v>
      </c>
      <c r="E77" s="120">
        <v>14470814.05899963</v>
      </c>
      <c r="F77" s="120">
        <v>12859938.790999187</v>
      </c>
      <c r="G77" s="120">
        <v>13582079.73099998</v>
      </c>
      <c r="H77" s="120">
        <v>13125306.943999315</v>
      </c>
      <c r="I77" s="120">
        <v>12612074.05599888</v>
      </c>
      <c r="J77" s="120">
        <v>13248462.990000026</v>
      </c>
      <c r="K77" s="120">
        <v>11810080.804999635</v>
      </c>
      <c r="L77" s="120">
        <v>13912699.49399944</v>
      </c>
      <c r="M77" s="120">
        <v>14188323.115998682</v>
      </c>
      <c r="N77" s="120">
        <v>13845665.816998869</v>
      </c>
      <c r="O77" s="121">
        <f t="shared" si="7"/>
        <v>156992940.41399324</v>
      </c>
    </row>
    <row r="78" spans="1:15" ht="13.8" thickBot="1" x14ac:dyDescent="0.3">
      <c r="A78" s="118">
        <v>2018</v>
      </c>
      <c r="B78" s="119" t="s">
        <v>40</v>
      </c>
      <c r="C78" s="120">
        <v>13080096.762</v>
      </c>
      <c r="D78" s="120">
        <v>13827132.654999999</v>
      </c>
      <c r="E78" s="120">
        <v>16338253.918</v>
      </c>
      <c r="F78" s="120">
        <v>14530822.873</v>
      </c>
      <c r="G78" s="120">
        <v>15166648.044</v>
      </c>
      <c r="H78" s="120">
        <v>13657091.159</v>
      </c>
      <c r="I78" s="120">
        <v>14771360.698000001</v>
      </c>
      <c r="J78" s="120">
        <v>12926754.198999999</v>
      </c>
      <c r="K78" s="120">
        <v>15247368.846000001</v>
      </c>
      <c r="L78" s="120">
        <v>16590652.49</v>
      </c>
      <c r="M78" s="120">
        <v>16386878.392999999</v>
      </c>
      <c r="N78" s="120">
        <v>14645696.251</v>
      </c>
      <c r="O78" s="121">
        <f t="shared" si="7"/>
        <v>177168756.28799999</v>
      </c>
    </row>
    <row r="79" spans="1:15" ht="13.8" thickBot="1" x14ac:dyDescent="0.3">
      <c r="A79" s="118">
        <v>2019</v>
      </c>
      <c r="B79" s="119" t="s">
        <v>40</v>
      </c>
      <c r="C79" s="120">
        <v>13874826.012</v>
      </c>
      <c r="D79" s="120">
        <v>14323043.041999999</v>
      </c>
      <c r="E79" s="120">
        <v>16335862.397</v>
      </c>
      <c r="F79" s="120">
        <v>15340619.824999999</v>
      </c>
      <c r="G79" s="120">
        <v>16855105.096999999</v>
      </c>
      <c r="H79" s="120">
        <v>11634653.880999999</v>
      </c>
      <c r="I79" s="120">
        <v>15932004.723999999</v>
      </c>
      <c r="J79" s="120">
        <v>13222876.222999999</v>
      </c>
      <c r="K79" s="120">
        <v>15273579.960999999</v>
      </c>
      <c r="L79" s="120">
        <v>16410781.68</v>
      </c>
      <c r="M79" s="120">
        <v>16242650.391000001</v>
      </c>
      <c r="N79" s="120">
        <v>15386718.469000001</v>
      </c>
      <c r="O79" s="120">
        <f t="shared" si="7"/>
        <v>180832721.70199999</v>
      </c>
    </row>
    <row r="80" spans="1:15" ht="13.8" thickBot="1" x14ac:dyDescent="0.3">
      <c r="A80" s="118">
        <v>2020</v>
      </c>
      <c r="B80" s="119" t="s">
        <v>40</v>
      </c>
      <c r="C80" s="120">
        <v>14701346.982000001</v>
      </c>
      <c r="D80" s="120">
        <v>14608289.785</v>
      </c>
      <c r="E80" s="120">
        <v>13353075.963</v>
      </c>
      <c r="F80" s="120">
        <v>8978290.7589999996</v>
      </c>
      <c r="G80" s="120">
        <v>9957512.1809999999</v>
      </c>
      <c r="H80" s="120">
        <v>13460251.822000001</v>
      </c>
      <c r="I80" s="120">
        <v>14890653.468</v>
      </c>
      <c r="J80" s="120">
        <v>12456453.472999999</v>
      </c>
      <c r="K80" s="120">
        <v>15990797.705</v>
      </c>
      <c r="L80" s="120">
        <v>17315266.203000002</v>
      </c>
      <c r="M80" s="120">
        <v>16088682.231000001</v>
      </c>
      <c r="N80" s="120">
        <v>17837134.738000002</v>
      </c>
      <c r="O80" s="120">
        <f t="shared" si="7"/>
        <v>169637755.31000003</v>
      </c>
    </row>
    <row r="81" spans="1:15" ht="13.8" thickBot="1" x14ac:dyDescent="0.3">
      <c r="A81" s="118">
        <v>2021</v>
      </c>
      <c r="B81" s="119" t="s">
        <v>40</v>
      </c>
      <c r="C81" s="120">
        <v>15306487.643915899</v>
      </c>
      <c r="D81" s="120">
        <v>15777151.373676499</v>
      </c>
      <c r="E81" s="120">
        <v>18125533.345878098</v>
      </c>
      <c r="F81" s="120">
        <v>18106582.520971801</v>
      </c>
      <c r="G81" s="120">
        <v>18587253.5966384</v>
      </c>
      <c r="H81" s="120">
        <v>19036800.670268498</v>
      </c>
      <c r="I81" s="120">
        <v>19020902.292177301</v>
      </c>
      <c r="J81" s="120">
        <v>18681996.8976386</v>
      </c>
      <c r="K81" s="120">
        <v>19984264.497713201</v>
      </c>
      <c r="L81" s="120">
        <v>21100833.1277362</v>
      </c>
      <c r="M81" s="120">
        <v>20749365.9948617</v>
      </c>
      <c r="N81" s="120">
        <v>21316881.481321499</v>
      </c>
      <c r="O81" s="120">
        <f t="shared" si="7"/>
        <v>225794053.44279772</v>
      </c>
    </row>
    <row r="82" spans="1:15" ht="13.8" thickBot="1" x14ac:dyDescent="0.3">
      <c r="A82" s="118">
        <v>2022</v>
      </c>
      <c r="B82" s="119" t="s">
        <v>40</v>
      </c>
      <c r="C82" s="120">
        <v>17553745.067000002</v>
      </c>
      <c r="D82" s="120">
        <v>19904331.120000001</v>
      </c>
      <c r="E82" s="120">
        <v>22609642.478</v>
      </c>
      <c r="F82" s="120">
        <v>23330991.125</v>
      </c>
      <c r="G82" s="120">
        <v>18931811.633000001</v>
      </c>
      <c r="H82" s="120">
        <v>23359482.375999998</v>
      </c>
      <c r="I82" s="120">
        <v>18536547.530999999</v>
      </c>
      <c r="J82" s="120">
        <v>21275849.662</v>
      </c>
      <c r="K82" s="120">
        <v>22596774.302000001</v>
      </c>
      <c r="L82" s="120">
        <v>21300785.131999999</v>
      </c>
      <c r="M82" s="120">
        <v>21871038.612</v>
      </c>
      <c r="N82" s="120">
        <v>22898748.625</v>
      </c>
      <c r="O82" s="120">
        <f t="shared" ref="O82" si="8">SUM(C82:N82)</f>
        <v>254169747.66300002</v>
      </c>
    </row>
    <row r="83" spans="1:15" ht="13.8" thickBot="1" x14ac:dyDescent="0.3">
      <c r="A83" s="118">
        <v>2023</v>
      </c>
      <c r="B83" s="119" t="s">
        <v>40</v>
      </c>
      <c r="C83" s="120">
        <v>19310983.079999998</v>
      </c>
      <c r="D83" s="120">
        <v>18557674.59</v>
      </c>
      <c r="E83" s="120">
        <v>23547642.309999999</v>
      </c>
      <c r="F83" s="120">
        <v>19244786.68</v>
      </c>
      <c r="G83" s="120">
        <v>21620822.489999998</v>
      </c>
      <c r="H83" s="120">
        <v>20761700.539999999</v>
      </c>
      <c r="I83" s="120">
        <v>19761870.789999999</v>
      </c>
      <c r="J83" s="120">
        <v>21544172.309999999</v>
      </c>
      <c r="K83" s="120">
        <v>22401709.43</v>
      </c>
      <c r="L83" s="120">
        <v>22782454.670000002</v>
      </c>
      <c r="M83" s="120">
        <v>22940738.440000001</v>
      </c>
      <c r="N83" s="120">
        <v>22937639.100000001</v>
      </c>
      <c r="O83" s="120">
        <f t="shared" ref="O83" si="9">SUM(C83:N83)</f>
        <v>255412194.42999998</v>
      </c>
    </row>
    <row r="84" spans="1:15" ht="13.8" thickBot="1" x14ac:dyDescent="0.3">
      <c r="A84" s="118">
        <v>2024</v>
      </c>
      <c r="B84" s="119" t="s">
        <v>40</v>
      </c>
      <c r="C84" s="120">
        <v>19956635.870000001</v>
      </c>
      <c r="D84" s="120">
        <v>21066402.859999999</v>
      </c>
      <c r="E84" s="120">
        <v>22559552.260000002</v>
      </c>
      <c r="F84" s="120">
        <v>19228335.68</v>
      </c>
      <c r="G84" s="120">
        <v>24065928.859999999</v>
      </c>
      <c r="H84" s="144">
        <v>18569470.618999999</v>
      </c>
      <c r="I84" s="120"/>
      <c r="J84" s="120"/>
      <c r="K84" s="120"/>
      <c r="L84" s="120"/>
      <c r="M84" s="120"/>
      <c r="N84" s="120"/>
      <c r="O84" s="120">
        <f t="shared" ref="O84" si="10">SUM(C84:N84)</f>
        <v>125446326.14900002</v>
      </c>
    </row>
  </sheetData>
  <autoFilter ref="A1:O84" xr:uid="{23169B34-E70F-44B7-AD70-93CF4675DC3C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F5" sqref="F5"/>
    </sheetView>
  </sheetViews>
  <sheetFormatPr defaultColWidth="9.109375" defaultRowHeight="13.2" x14ac:dyDescent="0.25"/>
  <cols>
    <col min="1" max="1" width="29.109375" customWidth="1"/>
    <col min="2" max="2" width="20" style="35" customWidth="1"/>
    <col min="3" max="3" width="17.5546875" style="35" customWidth="1"/>
    <col min="4" max="4" width="9.33203125" bestFit="1" customWidth="1"/>
  </cols>
  <sheetData>
    <row r="2" spans="1:4" ht="24.6" customHeight="1" x14ac:dyDescent="0.35">
      <c r="A2" s="151" t="s">
        <v>62</v>
      </c>
      <c r="B2" s="151"/>
      <c r="C2" s="151"/>
      <c r="D2" s="151"/>
    </row>
    <row r="3" spans="1:4" ht="15.6" x14ac:dyDescent="0.3">
      <c r="A3" s="150" t="s">
        <v>63</v>
      </c>
      <c r="B3" s="150"/>
      <c r="C3" s="150"/>
      <c r="D3" s="150"/>
    </row>
    <row r="4" spans="1:4" x14ac:dyDescent="0.25">
      <c r="A4" s="122"/>
      <c r="B4" s="123"/>
      <c r="C4" s="123"/>
      <c r="D4" s="122"/>
    </row>
    <row r="5" spans="1:4" x14ac:dyDescent="0.25">
      <c r="A5" s="124" t="s">
        <v>64</v>
      </c>
      <c r="B5" s="125" t="s">
        <v>157</v>
      </c>
      <c r="C5" s="125" t="s">
        <v>158</v>
      </c>
      <c r="D5" s="126" t="s">
        <v>65</v>
      </c>
    </row>
    <row r="6" spans="1:4" x14ac:dyDescent="0.25">
      <c r="A6" s="127" t="s">
        <v>159</v>
      </c>
      <c r="B6" s="128">
        <v>2168.94931</v>
      </c>
      <c r="C6" s="128">
        <v>48274.839209999998</v>
      </c>
      <c r="D6" s="134">
        <f t="shared" ref="D6:D15" si="0">(C6-B6)/B6</f>
        <v>21.257246394568803</v>
      </c>
    </row>
    <row r="7" spans="1:4" x14ac:dyDescent="0.25">
      <c r="A7" s="127" t="s">
        <v>160</v>
      </c>
      <c r="B7" s="128">
        <v>95.336820000000003</v>
      </c>
      <c r="C7" s="128">
        <v>1111.5</v>
      </c>
      <c r="D7" s="134">
        <f t="shared" si="0"/>
        <v>10.658664511780444</v>
      </c>
    </row>
    <row r="8" spans="1:4" x14ac:dyDescent="0.25">
      <c r="A8" s="127" t="s">
        <v>161</v>
      </c>
      <c r="B8" s="128">
        <v>8.6714900000000004</v>
      </c>
      <c r="C8" s="128">
        <v>84.598119999999994</v>
      </c>
      <c r="D8" s="134">
        <f t="shared" si="0"/>
        <v>8.7558920093317276</v>
      </c>
    </row>
    <row r="9" spans="1:4" x14ac:dyDescent="0.25">
      <c r="A9" s="127" t="s">
        <v>162</v>
      </c>
      <c r="B9" s="128">
        <v>9200.7973899999997</v>
      </c>
      <c r="C9" s="128">
        <v>58573.040560000001</v>
      </c>
      <c r="D9" s="134">
        <f t="shared" si="0"/>
        <v>5.3660830770668673</v>
      </c>
    </row>
    <row r="10" spans="1:4" x14ac:dyDescent="0.25">
      <c r="A10" s="127" t="s">
        <v>163</v>
      </c>
      <c r="B10" s="128">
        <v>6286.6822000000002</v>
      </c>
      <c r="C10" s="128">
        <v>38584.19472</v>
      </c>
      <c r="D10" s="134">
        <f t="shared" si="0"/>
        <v>5.1374495310101729</v>
      </c>
    </row>
    <row r="11" spans="1:4" x14ac:dyDescent="0.25">
      <c r="A11" s="127" t="s">
        <v>164</v>
      </c>
      <c r="B11" s="128">
        <v>37.05574</v>
      </c>
      <c r="C11" s="128">
        <v>221.06075999999999</v>
      </c>
      <c r="D11" s="134">
        <f t="shared" si="0"/>
        <v>4.9656279971739874</v>
      </c>
    </row>
    <row r="12" spans="1:4" x14ac:dyDescent="0.25">
      <c r="A12" s="127" t="s">
        <v>165</v>
      </c>
      <c r="B12" s="128">
        <v>261.26033000000001</v>
      </c>
      <c r="C12" s="128">
        <v>1505.56701</v>
      </c>
      <c r="D12" s="134">
        <f t="shared" si="0"/>
        <v>4.7627080621080129</v>
      </c>
    </row>
    <row r="13" spans="1:4" x14ac:dyDescent="0.25">
      <c r="A13" s="127" t="s">
        <v>166</v>
      </c>
      <c r="B13" s="128">
        <v>57.093859999999999</v>
      </c>
      <c r="C13" s="128">
        <v>312.16196000000002</v>
      </c>
      <c r="D13" s="134">
        <f t="shared" si="0"/>
        <v>4.4675224271051217</v>
      </c>
    </row>
    <row r="14" spans="1:4" x14ac:dyDescent="0.25">
      <c r="A14" s="127" t="s">
        <v>167</v>
      </c>
      <c r="B14" s="128">
        <v>101.10298</v>
      </c>
      <c r="C14" s="128">
        <v>461.71111000000002</v>
      </c>
      <c r="D14" s="134">
        <f t="shared" si="0"/>
        <v>3.5667408616442366</v>
      </c>
    </row>
    <row r="15" spans="1:4" x14ac:dyDescent="0.25">
      <c r="A15" s="127" t="s">
        <v>168</v>
      </c>
      <c r="B15" s="128">
        <v>68.045699999999997</v>
      </c>
      <c r="C15" s="128">
        <v>272.65508999999997</v>
      </c>
      <c r="D15" s="134">
        <f t="shared" si="0"/>
        <v>3.0069407765663367</v>
      </c>
    </row>
    <row r="16" spans="1:4" x14ac:dyDescent="0.25">
      <c r="A16" s="129"/>
      <c r="B16" s="123"/>
      <c r="C16" s="123"/>
      <c r="D16" s="130"/>
    </row>
    <row r="17" spans="1:4" x14ac:dyDescent="0.25">
      <c r="A17" s="131"/>
      <c r="B17" s="123"/>
      <c r="C17" s="123"/>
      <c r="D17" s="122"/>
    </row>
    <row r="18" spans="1:4" ht="19.2" x14ac:dyDescent="0.35">
      <c r="A18" s="151" t="s">
        <v>66</v>
      </c>
      <c r="B18" s="151"/>
      <c r="C18" s="151"/>
      <c r="D18" s="151"/>
    </row>
    <row r="19" spans="1:4" ht="15.6" x14ac:dyDescent="0.3">
      <c r="A19" s="150" t="s">
        <v>67</v>
      </c>
      <c r="B19" s="150"/>
      <c r="C19" s="150"/>
      <c r="D19" s="150"/>
    </row>
    <row r="20" spans="1:4" x14ac:dyDescent="0.25">
      <c r="A20" s="132"/>
      <c r="B20" s="123"/>
      <c r="C20" s="123"/>
      <c r="D20" s="122"/>
    </row>
    <row r="21" spans="1:4" x14ac:dyDescent="0.25">
      <c r="A21" s="124" t="s">
        <v>64</v>
      </c>
      <c r="B21" s="125" t="s">
        <v>157</v>
      </c>
      <c r="C21" s="125" t="s">
        <v>158</v>
      </c>
      <c r="D21" s="126" t="s">
        <v>65</v>
      </c>
    </row>
    <row r="22" spans="1:4" x14ac:dyDescent="0.25">
      <c r="A22" s="127" t="s">
        <v>169</v>
      </c>
      <c r="B22" s="128">
        <v>1582083.14384</v>
      </c>
      <c r="C22" s="128">
        <v>1298598.8020800001</v>
      </c>
      <c r="D22" s="134">
        <f t="shared" ref="D22:D31" si="1">(C22-B22)/B22</f>
        <v>-0.17918422483911467</v>
      </c>
    </row>
    <row r="23" spans="1:4" x14ac:dyDescent="0.25">
      <c r="A23" s="127" t="s">
        <v>170</v>
      </c>
      <c r="B23" s="128">
        <v>1121443.9533200001</v>
      </c>
      <c r="C23" s="128">
        <v>1018401.15263</v>
      </c>
      <c r="D23" s="134">
        <f t="shared" si="1"/>
        <v>-9.1884039665954806E-2</v>
      </c>
    </row>
    <row r="24" spans="1:4" x14ac:dyDescent="0.25">
      <c r="A24" s="127" t="s">
        <v>171</v>
      </c>
      <c r="B24" s="128">
        <v>943469.16480999999</v>
      </c>
      <c r="C24" s="128">
        <v>948773.75511000003</v>
      </c>
      <c r="D24" s="134">
        <f t="shared" si="1"/>
        <v>5.62243102144022E-3</v>
      </c>
    </row>
    <row r="25" spans="1:4" x14ac:dyDescent="0.25">
      <c r="A25" s="127" t="s">
        <v>172</v>
      </c>
      <c r="B25" s="128">
        <v>893712.60282999999</v>
      </c>
      <c r="C25" s="128">
        <v>914688.48647999996</v>
      </c>
      <c r="D25" s="134">
        <f t="shared" si="1"/>
        <v>2.3470502243762091E-2</v>
      </c>
    </row>
    <row r="26" spans="1:4" x14ac:dyDescent="0.25">
      <c r="A26" s="127" t="s">
        <v>173</v>
      </c>
      <c r="B26" s="128">
        <v>861573.45226000005</v>
      </c>
      <c r="C26" s="128">
        <v>720954.29833999998</v>
      </c>
      <c r="D26" s="134">
        <f t="shared" si="1"/>
        <v>-0.16321203206893256</v>
      </c>
    </row>
    <row r="27" spans="1:4" x14ac:dyDescent="0.25">
      <c r="A27" s="127" t="s">
        <v>174</v>
      </c>
      <c r="B27" s="128">
        <v>848682.91529000003</v>
      </c>
      <c r="C27" s="128">
        <v>690748.12973000004</v>
      </c>
      <c r="D27" s="134">
        <f t="shared" si="1"/>
        <v>-0.1860939848259261</v>
      </c>
    </row>
    <row r="28" spans="1:4" x14ac:dyDescent="0.25">
      <c r="A28" s="127" t="s">
        <v>175</v>
      </c>
      <c r="B28" s="128">
        <v>524255.51363</v>
      </c>
      <c r="C28" s="128">
        <v>683278.16108999995</v>
      </c>
      <c r="D28" s="134">
        <f t="shared" si="1"/>
        <v>0.30333042443161068</v>
      </c>
    </row>
    <row r="29" spans="1:4" x14ac:dyDescent="0.25">
      <c r="A29" s="127" t="s">
        <v>176</v>
      </c>
      <c r="B29" s="128">
        <v>712570.84953000001</v>
      </c>
      <c r="C29" s="128">
        <v>665798.51226999995</v>
      </c>
      <c r="D29" s="134">
        <f t="shared" si="1"/>
        <v>-6.5638858635390887E-2</v>
      </c>
    </row>
    <row r="30" spans="1:4" x14ac:dyDescent="0.25">
      <c r="A30" s="127" t="s">
        <v>177</v>
      </c>
      <c r="B30" s="128">
        <v>843737.85094000003</v>
      </c>
      <c r="C30" s="128">
        <v>615714.37328000006</v>
      </c>
      <c r="D30" s="134">
        <f t="shared" si="1"/>
        <v>-0.27025393895267502</v>
      </c>
    </row>
    <row r="31" spans="1:4" x14ac:dyDescent="0.25">
      <c r="A31" s="127" t="s">
        <v>178</v>
      </c>
      <c r="B31" s="128">
        <v>524113.89012</v>
      </c>
      <c r="C31" s="128">
        <v>559778.08545000001</v>
      </c>
      <c r="D31" s="134">
        <f t="shared" si="1"/>
        <v>6.8046651695940402E-2</v>
      </c>
    </row>
    <row r="32" spans="1:4" x14ac:dyDescent="0.25">
      <c r="A32" s="122"/>
      <c r="B32" s="123"/>
      <c r="C32" s="123"/>
      <c r="D32" s="122"/>
    </row>
    <row r="33" spans="1:4" ht="19.2" x14ac:dyDescent="0.35">
      <c r="A33" s="151" t="s">
        <v>68</v>
      </c>
      <c r="B33" s="151"/>
      <c r="C33" s="151"/>
      <c r="D33" s="151"/>
    </row>
    <row r="34" spans="1:4" ht="15.6" x14ac:dyDescent="0.3">
      <c r="A34" s="150" t="s">
        <v>72</v>
      </c>
      <c r="B34" s="150"/>
      <c r="C34" s="150"/>
      <c r="D34" s="150"/>
    </row>
    <row r="35" spans="1:4" x14ac:dyDescent="0.25">
      <c r="A35" s="122"/>
      <c r="B35" s="123"/>
      <c r="C35" s="123"/>
      <c r="D35" s="122"/>
    </row>
    <row r="36" spans="1:4" x14ac:dyDescent="0.25">
      <c r="A36" s="124" t="s">
        <v>70</v>
      </c>
      <c r="B36" s="125" t="s">
        <v>157</v>
      </c>
      <c r="C36" s="125" t="s">
        <v>158</v>
      </c>
      <c r="D36" s="126" t="s">
        <v>65</v>
      </c>
    </row>
    <row r="37" spans="1:4" x14ac:dyDescent="0.25">
      <c r="A37" s="127" t="s">
        <v>153</v>
      </c>
      <c r="B37" s="128">
        <v>332633.21338999999</v>
      </c>
      <c r="C37" s="128">
        <v>563362.47615999996</v>
      </c>
      <c r="D37" s="134">
        <f t="shared" ref="D37:D46" si="2">(C37-B37)/B37</f>
        <v>0.69364469175685872</v>
      </c>
    </row>
    <row r="38" spans="1:4" x14ac:dyDescent="0.25">
      <c r="A38" s="127" t="s">
        <v>134</v>
      </c>
      <c r="B38" s="128">
        <v>118585.45311</v>
      </c>
      <c r="C38" s="128">
        <v>152884.11858000001</v>
      </c>
      <c r="D38" s="134">
        <f t="shared" si="2"/>
        <v>0.28923164326221806</v>
      </c>
    </row>
    <row r="39" spans="1:4" x14ac:dyDescent="0.25">
      <c r="A39" s="127" t="s">
        <v>146</v>
      </c>
      <c r="B39" s="128">
        <v>185343.29347</v>
      </c>
      <c r="C39" s="128">
        <v>222426.84539</v>
      </c>
      <c r="D39" s="134">
        <f t="shared" si="2"/>
        <v>0.20008035481468558</v>
      </c>
    </row>
    <row r="40" spans="1:4" x14ac:dyDescent="0.25">
      <c r="A40" s="127" t="s">
        <v>130</v>
      </c>
      <c r="B40" s="128">
        <v>771917.26075999998</v>
      </c>
      <c r="C40" s="128">
        <v>818510.04263000004</v>
      </c>
      <c r="D40" s="134">
        <f t="shared" si="2"/>
        <v>6.0359813465146003E-2</v>
      </c>
    </row>
    <row r="41" spans="1:4" x14ac:dyDescent="0.25">
      <c r="A41" s="127" t="s">
        <v>136</v>
      </c>
      <c r="B41" s="128">
        <v>80637.588019999996</v>
      </c>
      <c r="C41" s="128">
        <v>82524.705249999999</v>
      </c>
      <c r="D41" s="134">
        <f t="shared" si="2"/>
        <v>2.3402451342318852E-2</v>
      </c>
    </row>
    <row r="42" spans="1:4" x14ac:dyDescent="0.25">
      <c r="A42" s="127" t="s">
        <v>150</v>
      </c>
      <c r="B42" s="128">
        <v>1314429.0674399999</v>
      </c>
      <c r="C42" s="128">
        <v>1323107.3367399999</v>
      </c>
      <c r="D42" s="134">
        <f t="shared" si="2"/>
        <v>6.6023108549341201E-3</v>
      </c>
    </row>
    <row r="43" spans="1:4" x14ac:dyDescent="0.25">
      <c r="A43" s="129" t="s">
        <v>132</v>
      </c>
      <c r="B43" s="128">
        <v>169810.66354000001</v>
      </c>
      <c r="C43" s="128">
        <v>164679.87650000001</v>
      </c>
      <c r="D43" s="134">
        <f t="shared" si="2"/>
        <v>-3.0214751730190403E-2</v>
      </c>
    </row>
    <row r="44" spans="1:4" x14ac:dyDescent="0.25">
      <c r="A44" s="127" t="s">
        <v>131</v>
      </c>
      <c r="B44" s="128">
        <v>272478.71665000002</v>
      </c>
      <c r="C44" s="128">
        <v>260321.17383000001</v>
      </c>
      <c r="D44" s="134">
        <f t="shared" si="2"/>
        <v>-4.4618320907670796E-2</v>
      </c>
    </row>
    <row r="45" spans="1:4" x14ac:dyDescent="0.25">
      <c r="A45" s="127" t="s">
        <v>137</v>
      </c>
      <c r="B45" s="128">
        <v>8514.9922299999998</v>
      </c>
      <c r="C45" s="128">
        <v>7980.0996100000002</v>
      </c>
      <c r="D45" s="134">
        <f t="shared" si="2"/>
        <v>-6.2817746106152303E-2</v>
      </c>
    </row>
    <row r="46" spans="1:4" x14ac:dyDescent="0.25">
      <c r="A46" s="127" t="s">
        <v>143</v>
      </c>
      <c r="B46" s="128">
        <v>2385084.0210899999</v>
      </c>
      <c r="C46" s="128">
        <v>2229335.1610500002</v>
      </c>
      <c r="D46" s="134">
        <f t="shared" si="2"/>
        <v>-6.5301204763772394E-2</v>
      </c>
    </row>
    <row r="47" spans="1:4" x14ac:dyDescent="0.25">
      <c r="A47" s="122"/>
      <c r="B47" s="123"/>
      <c r="C47" s="123"/>
      <c r="D47" s="122"/>
    </row>
    <row r="48" spans="1:4" ht="19.2" x14ac:dyDescent="0.35">
      <c r="A48" s="151" t="s">
        <v>71</v>
      </c>
      <c r="B48" s="151"/>
      <c r="C48" s="151"/>
      <c r="D48" s="151"/>
    </row>
    <row r="49" spans="1:4" ht="15.6" x14ac:dyDescent="0.3">
      <c r="A49" s="150" t="s">
        <v>69</v>
      </c>
      <c r="B49" s="150"/>
      <c r="C49" s="150"/>
      <c r="D49" s="150"/>
    </row>
    <row r="50" spans="1:4" x14ac:dyDescent="0.25">
      <c r="A50" s="122"/>
      <c r="B50" s="123"/>
      <c r="C50" s="123"/>
      <c r="D50" s="122"/>
    </row>
    <row r="51" spans="1:4" x14ac:dyDescent="0.25">
      <c r="A51" s="124" t="s">
        <v>70</v>
      </c>
      <c r="B51" s="125" t="s">
        <v>157</v>
      </c>
      <c r="C51" s="125" t="s">
        <v>158</v>
      </c>
      <c r="D51" s="126" t="s">
        <v>65</v>
      </c>
    </row>
    <row r="52" spans="1:4" x14ac:dyDescent="0.25">
      <c r="A52" s="127" t="s">
        <v>145</v>
      </c>
      <c r="B52" s="128">
        <v>2985684.47566</v>
      </c>
      <c r="C52" s="128">
        <v>2616861.8214199999</v>
      </c>
      <c r="D52" s="134">
        <f t="shared" ref="D52:D61" si="3">(C52-B52)/B52</f>
        <v>-0.12353035200026287</v>
      </c>
    </row>
    <row r="53" spans="1:4" x14ac:dyDescent="0.25">
      <c r="A53" s="127" t="s">
        <v>143</v>
      </c>
      <c r="B53" s="128">
        <v>2385084.0210899999</v>
      </c>
      <c r="C53" s="128">
        <v>2229335.1610500002</v>
      </c>
      <c r="D53" s="134">
        <f t="shared" si="3"/>
        <v>-6.5301204763772394E-2</v>
      </c>
    </row>
    <row r="54" spans="1:4" x14ac:dyDescent="0.25">
      <c r="A54" s="127" t="s">
        <v>150</v>
      </c>
      <c r="B54" s="128">
        <v>1314429.0674399999</v>
      </c>
      <c r="C54" s="128">
        <v>1323107.3367399999</v>
      </c>
      <c r="D54" s="134">
        <f t="shared" si="3"/>
        <v>6.6023108549341201E-3</v>
      </c>
    </row>
    <row r="55" spans="1:4" x14ac:dyDescent="0.25">
      <c r="A55" s="127" t="s">
        <v>144</v>
      </c>
      <c r="B55" s="128">
        <v>1651364.36472</v>
      </c>
      <c r="C55" s="128">
        <v>1299385.2228600001</v>
      </c>
      <c r="D55" s="134">
        <f t="shared" si="3"/>
        <v>-0.21314444551410694</v>
      </c>
    </row>
    <row r="56" spans="1:4" x14ac:dyDescent="0.25">
      <c r="A56" s="127" t="s">
        <v>147</v>
      </c>
      <c r="B56" s="128">
        <v>1337226.47003</v>
      </c>
      <c r="C56" s="128">
        <v>1192858.4172400001</v>
      </c>
      <c r="D56" s="134">
        <f t="shared" si="3"/>
        <v>-0.10796080994923848</v>
      </c>
    </row>
    <row r="57" spans="1:4" x14ac:dyDescent="0.25">
      <c r="A57" s="127" t="s">
        <v>149</v>
      </c>
      <c r="B57" s="128">
        <v>1088772.3809499999</v>
      </c>
      <c r="C57" s="128">
        <v>937443.78315000003</v>
      </c>
      <c r="D57" s="134">
        <f t="shared" si="3"/>
        <v>-0.13899011441487824</v>
      </c>
    </row>
    <row r="58" spans="1:4" x14ac:dyDescent="0.25">
      <c r="A58" s="127" t="s">
        <v>130</v>
      </c>
      <c r="B58" s="128">
        <v>771917.26075999998</v>
      </c>
      <c r="C58" s="128">
        <v>818510.04263000004</v>
      </c>
      <c r="D58" s="134">
        <f t="shared" si="3"/>
        <v>6.0359813465146003E-2</v>
      </c>
    </row>
    <row r="59" spans="1:4" x14ac:dyDescent="0.25">
      <c r="A59" s="127" t="s">
        <v>148</v>
      </c>
      <c r="B59" s="128">
        <v>975657.32883000001</v>
      </c>
      <c r="C59" s="128">
        <v>768444.23832</v>
      </c>
      <c r="D59" s="134">
        <f t="shared" si="3"/>
        <v>-0.21238306153912478</v>
      </c>
    </row>
    <row r="60" spans="1:4" x14ac:dyDescent="0.25">
      <c r="A60" s="127" t="s">
        <v>140</v>
      </c>
      <c r="B60" s="128">
        <v>768961.32241000002</v>
      </c>
      <c r="C60" s="128">
        <v>645627.51333999995</v>
      </c>
      <c r="D60" s="134">
        <f t="shared" si="3"/>
        <v>-0.16039013338598079</v>
      </c>
    </row>
    <row r="61" spans="1:4" x14ac:dyDescent="0.25">
      <c r="A61" s="127" t="s">
        <v>153</v>
      </c>
      <c r="B61" s="128">
        <v>332633.21338999999</v>
      </c>
      <c r="C61" s="128">
        <v>563362.47615999996</v>
      </c>
      <c r="D61" s="134">
        <f t="shared" si="3"/>
        <v>0.69364469175685872</v>
      </c>
    </row>
    <row r="62" spans="1:4" x14ac:dyDescent="0.25">
      <c r="A62" s="122"/>
      <c r="B62" s="123"/>
      <c r="C62" s="123"/>
      <c r="D62" s="122"/>
    </row>
    <row r="63" spans="1:4" ht="19.2" x14ac:dyDescent="0.35">
      <c r="A63" s="151" t="s">
        <v>73</v>
      </c>
      <c r="B63" s="151"/>
      <c r="C63" s="151"/>
      <c r="D63" s="151"/>
    </row>
    <row r="64" spans="1:4" ht="15.6" x14ac:dyDescent="0.3">
      <c r="A64" s="150" t="s">
        <v>74</v>
      </c>
      <c r="B64" s="150"/>
      <c r="C64" s="150"/>
      <c r="D64" s="150"/>
    </row>
    <row r="65" spans="1:4" x14ac:dyDescent="0.25">
      <c r="A65" s="122"/>
      <c r="B65" s="123"/>
      <c r="C65" s="123"/>
      <c r="D65" s="122"/>
    </row>
    <row r="66" spans="1:4" x14ac:dyDescent="0.25">
      <c r="A66" s="124" t="s">
        <v>75</v>
      </c>
      <c r="B66" s="125" t="s">
        <v>157</v>
      </c>
      <c r="C66" s="125" t="s">
        <v>158</v>
      </c>
      <c r="D66" s="126" t="s">
        <v>65</v>
      </c>
    </row>
    <row r="67" spans="1:4" x14ac:dyDescent="0.25">
      <c r="A67" s="127" t="s">
        <v>179</v>
      </c>
      <c r="B67" s="133">
        <v>7649054.2379999999</v>
      </c>
      <c r="C67" s="133">
        <v>6669989.1093100002</v>
      </c>
      <c r="D67" s="134">
        <f t="shared" ref="D67:D76" si="4">(C67-B67)/B67</f>
        <v>-0.12799819405464122</v>
      </c>
    </row>
    <row r="68" spans="1:4" x14ac:dyDescent="0.25">
      <c r="A68" s="127" t="s">
        <v>180</v>
      </c>
      <c r="B68" s="133">
        <v>1541929.43099</v>
      </c>
      <c r="C68" s="133">
        <v>1408961.2908399999</v>
      </c>
      <c r="D68" s="134">
        <f t="shared" si="4"/>
        <v>-8.6234906395571909E-2</v>
      </c>
    </row>
    <row r="69" spans="1:4" x14ac:dyDescent="0.25">
      <c r="A69" s="127" t="s">
        <v>181</v>
      </c>
      <c r="B69" s="133">
        <v>1512148.8123999999</v>
      </c>
      <c r="C69" s="133">
        <v>1222885.0116399999</v>
      </c>
      <c r="D69" s="134">
        <f t="shared" si="4"/>
        <v>-0.19129321028986315</v>
      </c>
    </row>
    <row r="70" spans="1:4" x14ac:dyDescent="0.25">
      <c r="A70" s="127" t="s">
        <v>182</v>
      </c>
      <c r="B70" s="133">
        <v>974341.05585999996</v>
      </c>
      <c r="C70" s="133">
        <v>1051881.1293299999</v>
      </c>
      <c r="D70" s="134">
        <f t="shared" si="4"/>
        <v>7.9582065236447799E-2</v>
      </c>
    </row>
    <row r="71" spans="1:4" x14ac:dyDescent="0.25">
      <c r="A71" s="127" t="s">
        <v>183</v>
      </c>
      <c r="B71" s="133">
        <v>1143847.4754600001</v>
      </c>
      <c r="C71" s="133">
        <v>992251.55938999995</v>
      </c>
      <c r="D71" s="134">
        <f t="shared" si="4"/>
        <v>-0.1325315825075678</v>
      </c>
    </row>
    <row r="72" spans="1:4" x14ac:dyDescent="0.25">
      <c r="A72" s="127" t="s">
        <v>184</v>
      </c>
      <c r="B72" s="133">
        <v>765379.71995000006</v>
      </c>
      <c r="C72" s="133">
        <v>651930.83823999995</v>
      </c>
      <c r="D72" s="134">
        <f t="shared" si="4"/>
        <v>-0.14822561762860842</v>
      </c>
    </row>
    <row r="73" spans="1:4" x14ac:dyDescent="0.25">
      <c r="A73" s="127" t="s">
        <v>185</v>
      </c>
      <c r="B73" s="133">
        <v>475561.79184000002</v>
      </c>
      <c r="C73" s="133">
        <v>491833.95686999999</v>
      </c>
      <c r="D73" s="134">
        <f t="shared" si="4"/>
        <v>3.4216720748404129E-2</v>
      </c>
    </row>
    <row r="74" spans="1:4" x14ac:dyDescent="0.25">
      <c r="A74" s="127" t="s">
        <v>186</v>
      </c>
      <c r="B74" s="133">
        <v>459037.25929000002</v>
      </c>
      <c r="C74" s="133">
        <v>355456.27097999997</v>
      </c>
      <c r="D74" s="134">
        <f t="shared" si="4"/>
        <v>-0.2256483242127455</v>
      </c>
    </row>
    <row r="75" spans="1:4" x14ac:dyDescent="0.25">
      <c r="A75" s="127" t="s">
        <v>187</v>
      </c>
      <c r="B75" s="133">
        <v>350726.60939</v>
      </c>
      <c r="C75" s="133">
        <v>344096.77746000001</v>
      </c>
      <c r="D75" s="134">
        <f t="shared" si="4"/>
        <v>-1.8903133530503709E-2</v>
      </c>
    </row>
    <row r="76" spans="1:4" x14ac:dyDescent="0.25">
      <c r="A76" s="127" t="s">
        <v>188</v>
      </c>
      <c r="B76" s="133">
        <v>215696.62935</v>
      </c>
      <c r="C76" s="133">
        <v>275435.05338</v>
      </c>
      <c r="D76" s="134">
        <f t="shared" si="4"/>
        <v>0.27695576055138754</v>
      </c>
    </row>
    <row r="77" spans="1:4" x14ac:dyDescent="0.25">
      <c r="A77" s="122"/>
      <c r="B77" s="123"/>
      <c r="C77" s="123"/>
      <c r="D77" s="122"/>
    </row>
    <row r="78" spans="1:4" ht="19.2" x14ac:dyDescent="0.35">
      <c r="A78" s="151" t="s">
        <v>76</v>
      </c>
      <c r="B78" s="151"/>
      <c r="C78" s="151"/>
      <c r="D78" s="151"/>
    </row>
    <row r="79" spans="1:4" ht="15.6" x14ac:dyDescent="0.3">
      <c r="A79" s="150" t="s">
        <v>77</v>
      </c>
      <c r="B79" s="150"/>
      <c r="C79" s="150"/>
      <c r="D79" s="150"/>
    </row>
    <row r="80" spans="1:4" x14ac:dyDescent="0.25">
      <c r="A80" s="122"/>
      <c r="B80" s="123"/>
      <c r="C80" s="123"/>
      <c r="D80" s="122"/>
    </row>
    <row r="81" spans="1:4" x14ac:dyDescent="0.25">
      <c r="A81" s="124" t="s">
        <v>75</v>
      </c>
      <c r="B81" s="125" t="s">
        <v>157</v>
      </c>
      <c r="C81" s="125" t="s">
        <v>158</v>
      </c>
      <c r="D81" s="126" t="s">
        <v>65</v>
      </c>
    </row>
    <row r="82" spans="1:4" x14ac:dyDescent="0.25">
      <c r="A82" s="127" t="s">
        <v>189</v>
      </c>
      <c r="B82" s="133">
        <v>135.87419</v>
      </c>
      <c r="C82" s="133">
        <v>914.87831000000006</v>
      </c>
      <c r="D82" s="134">
        <f t="shared" ref="D82:D91" si="5">(C82-B82)/B82</f>
        <v>5.7332751716863966</v>
      </c>
    </row>
    <row r="83" spans="1:4" x14ac:dyDescent="0.25">
      <c r="A83" s="127" t="s">
        <v>190</v>
      </c>
      <c r="B83" s="133">
        <v>3.7591999999999999</v>
      </c>
      <c r="C83" s="133">
        <v>24.474460000000001</v>
      </c>
      <c r="D83" s="134">
        <f t="shared" si="5"/>
        <v>5.5105501170461801</v>
      </c>
    </row>
    <row r="84" spans="1:4" x14ac:dyDescent="0.25">
      <c r="A84" s="127" t="s">
        <v>191</v>
      </c>
      <c r="B84" s="133">
        <v>1709.1692</v>
      </c>
      <c r="C84" s="133">
        <v>11093.096299999999</v>
      </c>
      <c r="D84" s="134">
        <f t="shared" si="5"/>
        <v>5.4903441391291157</v>
      </c>
    </row>
    <row r="85" spans="1:4" x14ac:dyDescent="0.25">
      <c r="A85" s="127" t="s">
        <v>192</v>
      </c>
      <c r="B85" s="133">
        <v>2588.9432700000002</v>
      </c>
      <c r="C85" s="133">
        <v>8281.6889800000008</v>
      </c>
      <c r="D85" s="134">
        <f t="shared" si="5"/>
        <v>2.1988684634252338</v>
      </c>
    </row>
    <row r="86" spans="1:4" x14ac:dyDescent="0.25">
      <c r="A86" s="127" t="s">
        <v>193</v>
      </c>
      <c r="B86" s="133">
        <v>29851.827600000001</v>
      </c>
      <c r="C86" s="133">
        <v>65998.606839999993</v>
      </c>
      <c r="D86" s="134">
        <f t="shared" si="5"/>
        <v>1.2108732411411887</v>
      </c>
    </row>
    <row r="87" spans="1:4" x14ac:dyDescent="0.25">
      <c r="A87" s="127" t="s">
        <v>194</v>
      </c>
      <c r="B87" s="133">
        <v>207.13403</v>
      </c>
      <c r="C87" s="133">
        <v>417.04149999999998</v>
      </c>
      <c r="D87" s="134">
        <f t="shared" si="5"/>
        <v>1.0133895912709272</v>
      </c>
    </row>
    <row r="88" spans="1:4" x14ac:dyDescent="0.25">
      <c r="A88" s="127" t="s">
        <v>195</v>
      </c>
      <c r="B88" s="133">
        <v>1509.81161</v>
      </c>
      <c r="C88" s="133">
        <v>2996.9206399999998</v>
      </c>
      <c r="D88" s="134">
        <f t="shared" si="5"/>
        <v>0.98496330280570554</v>
      </c>
    </row>
    <row r="89" spans="1:4" x14ac:dyDescent="0.25">
      <c r="A89" s="127" t="s">
        <v>196</v>
      </c>
      <c r="B89" s="133">
        <v>3854.9990299999999</v>
      </c>
      <c r="C89" s="133">
        <v>6424.2992999999997</v>
      </c>
      <c r="D89" s="134">
        <f t="shared" si="5"/>
        <v>0.66648532204689026</v>
      </c>
    </row>
    <row r="90" spans="1:4" x14ac:dyDescent="0.25">
      <c r="A90" s="127" t="s">
        <v>197</v>
      </c>
      <c r="B90" s="133">
        <v>35689.560859999998</v>
      </c>
      <c r="C90" s="133">
        <v>55261.989179999997</v>
      </c>
      <c r="D90" s="134">
        <f t="shared" si="5"/>
        <v>0.54840765334090469</v>
      </c>
    </row>
    <row r="91" spans="1:4" x14ac:dyDescent="0.25">
      <c r="A91" s="127" t="s">
        <v>198</v>
      </c>
      <c r="B91" s="133">
        <v>81140.868180000005</v>
      </c>
      <c r="C91" s="133">
        <v>117132.95612</v>
      </c>
      <c r="D91" s="134">
        <f t="shared" si="5"/>
        <v>0.4435753369086024</v>
      </c>
    </row>
    <row r="92" spans="1:4" x14ac:dyDescent="0.25">
      <c r="A92" s="122" t="s">
        <v>116</v>
      </c>
      <c r="B92" s="123"/>
      <c r="C92" s="123"/>
      <c r="D92" s="122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8.88671875" style="17" customWidth="1"/>
    <col min="8" max="8" width="10.5546875" style="17" bestFit="1" customWidth="1"/>
    <col min="9" max="9" width="14" style="17" bestFit="1" customWidth="1"/>
    <col min="10" max="11" width="18.5546875" style="17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49" t="s">
        <v>117</v>
      </c>
      <c r="C1" s="149"/>
      <c r="D1" s="149"/>
      <c r="E1" s="149"/>
      <c r="F1" s="149"/>
      <c r="G1" s="149"/>
      <c r="H1" s="149"/>
      <c r="I1" s="149"/>
      <c r="J1" s="149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3" t="s">
        <v>112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5"/>
    </row>
    <row r="6" spans="1:13" ht="17.399999999999999" x14ac:dyDescent="0.25">
      <c r="A6" s="86"/>
      <c r="B6" s="152" t="str">
        <f>SEKTOR_USD!B6</f>
        <v>1 - 30 HAZIRAN</v>
      </c>
      <c r="C6" s="152"/>
      <c r="D6" s="152"/>
      <c r="E6" s="152"/>
      <c r="F6" s="152" t="str">
        <f>SEKTOR_USD!F6</f>
        <v>1 OCAK  -  30 HAZIRAN</v>
      </c>
      <c r="G6" s="152"/>
      <c r="H6" s="152"/>
      <c r="I6" s="152"/>
      <c r="J6" s="152" t="s">
        <v>104</v>
      </c>
      <c r="K6" s="152"/>
      <c r="L6" s="152"/>
      <c r="M6" s="152"/>
    </row>
    <row r="7" spans="1:13" ht="28.2" x14ac:dyDescent="0.3">
      <c r="A7" s="87" t="s">
        <v>1</v>
      </c>
      <c r="B7" s="88">
        <f>SEKTOR_USD!B7</f>
        <v>2023</v>
      </c>
      <c r="C7" s="89">
        <f>SEKTOR_USD!C7</f>
        <v>2024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0" t="s">
        <v>2</v>
      </c>
      <c r="B8" s="91">
        <f>SEKTOR_USD!B8*$B$53</f>
        <v>60418462.95269803</v>
      </c>
      <c r="C8" s="91">
        <f>SEKTOR_USD!C8*$C$53</f>
        <v>79905219.207124949</v>
      </c>
      <c r="D8" s="92">
        <f t="shared" ref="D8:D43" si="0">(C8-B8)/B8*100</f>
        <v>32.252982452869112</v>
      </c>
      <c r="E8" s="92">
        <f>C8/C$44*100</f>
        <v>15.154703123080981</v>
      </c>
      <c r="F8" s="91">
        <f>SEKTOR_USD!F8*$B$54</f>
        <v>329597120.53112483</v>
      </c>
      <c r="G8" s="91">
        <f>SEKTOR_USD!G8*$C$54</f>
        <v>554091927.52141535</v>
      </c>
      <c r="H8" s="92">
        <f t="shared" ref="H8:H43" si="1">(G8-F8)/F8*100</f>
        <v>68.111883571231274</v>
      </c>
      <c r="I8" s="92">
        <f>G8/G$44*100</f>
        <v>16.078305306146419</v>
      </c>
      <c r="J8" s="91">
        <f>SEKTOR_USD!J8*$B$55</f>
        <v>655915668.70800483</v>
      </c>
      <c r="K8" s="91">
        <f>SEKTOR_USD!K8*$C$55</f>
        <v>1067607588.1740443</v>
      </c>
      <c r="L8" s="92">
        <f t="shared" ref="L8:L43" si="2">(K8-J8)/J8*100</f>
        <v>62.765983358344357</v>
      </c>
      <c r="M8" s="92">
        <f>K8/K$44*100</f>
        <v>16.164405275005734</v>
      </c>
    </row>
    <row r="9" spans="1:13" s="21" customFormat="1" ht="15.6" x14ac:dyDescent="0.3">
      <c r="A9" s="93" t="s">
        <v>3</v>
      </c>
      <c r="B9" s="91">
        <f>SEKTOR_USD!B9*$B$53</f>
        <v>37965465.103963405</v>
      </c>
      <c r="C9" s="91">
        <f>SEKTOR_USD!C9*$C$53</f>
        <v>53670887.985799834</v>
      </c>
      <c r="D9" s="94">
        <f t="shared" si="0"/>
        <v>41.367655680838375</v>
      </c>
      <c r="E9" s="94">
        <f t="shared" ref="E9:E44" si="3">C9/C$44*100</f>
        <v>10.1791395086293</v>
      </c>
      <c r="F9" s="91">
        <f>SEKTOR_USD!F9*$B$54</f>
        <v>216897282.08110306</v>
      </c>
      <c r="G9" s="91">
        <f>SEKTOR_USD!G9*$C$54</f>
        <v>375175949.67378712</v>
      </c>
      <c r="H9" s="94">
        <f t="shared" si="1"/>
        <v>72.974020731850345</v>
      </c>
      <c r="I9" s="94">
        <f t="shared" ref="I9:I44" si="4">G9/G$44*100</f>
        <v>10.886629389029371</v>
      </c>
      <c r="J9" s="91">
        <f>SEKTOR_USD!J9*$B$55</f>
        <v>427111315.2664938</v>
      </c>
      <c r="K9" s="91">
        <f>SEKTOR_USD!K9*$C$55</f>
        <v>728197608.53825867</v>
      </c>
      <c r="L9" s="94">
        <f t="shared" si="2"/>
        <v>70.493635384935587</v>
      </c>
      <c r="M9" s="94">
        <f t="shared" ref="M9:M44" si="5">K9/K$44*100</f>
        <v>11.025475460355635</v>
      </c>
    </row>
    <row r="10" spans="1:13" ht="13.8" x14ac:dyDescent="0.25">
      <c r="A10" s="95" t="str">
        <f>SEKTOR_USD!A10</f>
        <v xml:space="preserve"> Hububat, Bakliyat, Yağlı Tohumlar ve Mamulleri </v>
      </c>
      <c r="B10" s="96">
        <f>SEKTOR_USD!B10*$B$53</f>
        <v>18172188.227673654</v>
      </c>
      <c r="C10" s="96">
        <f>SEKTOR_USD!C10*$C$53</f>
        <v>26676075.532535098</v>
      </c>
      <c r="D10" s="97">
        <f t="shared" si="0"/>
        <v>46.796165647851019</v>
      </c>
      <c r="E10" s="97">
        <f t="shared" si="3"/>
        <v>5.0593441729574318</v>
      </c>
      <c r="F10" s="96">
        <f>SEKTOR_USD!F10*$B$54</f>
        <v>108975319.36486886</v>
      </c>
      <c r="G10" s="96">
        <f>SEKTOR_USD!G10*$C$54</f>
        <v>185698615.77959171</v>
      </c>
      <c r="H10" s="97">
        <f t="shared" si="1"/>
        <v>70.40428682556967</v>
      </c>
      <c r="I10" s="97">
        <f t="shared" si="4"/>
        <v>5.3884904131140905</v>
      </c>
      <c r="J10" s="96">
        <f>SEKTOR_USD!J10*$B$55</f>
        <v>220114988.33125666</v>
      </c>
      <c r="K10" s="96">
        <f>SEKTOR_USD!K10*$C$55</f>
        <v>376853171.40395862</v>
      </c>
      <c r="L10" s="97">
        <f t="shared" si="2"/>
        <v>71.207410390801144</v>
      </c>
      <c r="M10" s="97">
        <f t="shared" si="5"/>
        <v>5.7058487212173308</v>
      </c>
    </row>
    <row r="11" spans="1:13" ht="13.8" x14ac:dyDescent="0.25">
      <c r="A11" s="95" t="str">
        <f>SEKTOR_USD!A11</f>
        <v xml:space="preserve"> Yaş Meyve ve Sebze  </v>
      </c>
      <c r="B11" s="96">
        <f>SEKTOR_USD!B11*$B$53</f>
        <v>6414592.3128129896</v>
      </c>
      <c r="C11" s="96">
        <f>SEKTOR_USD!C11*$C$53</f>
        <v>8484132.0620746594</v>
      </c>
      <c r="D11" s="97">
        <f t="shared" si="0"/>
        <v>32.262997371287575</v>
      </c>
      <c r="E11" s="97">
        <f t="shared" si="3"/>
        <v>1.6090876657815323</v>
      </c>
      <c r="F11" s="96">
        <f>SEKTOR_USD!F11*$B$54</f>
        <v>33691869.19895485</v>
      </c>
      <c r="G11" s="96">
        <f>SEKTOR_USD!G11*$C$54</f>
        <v>54439443.368235014</v>
      </c>
      <c r="H11" s="97">
        <f t="shared" si="1"/>
        <v>61.58035948306415</v>
      </c>
      <c r="I11" s="97">
        <f t="shared" si="4"/>
        <v>1.5796909279775075</v>
      </c>
      <c r="J11" s="96">
        <f>SEKTOR_USD!J11*$B$55</f>
        <v>60849654.632653989</v>
      </c>
      <c r="K11" s="96">
        <f>SEKTOR_USD!K11*$C$55</f>
        <v>104227014.68589818</v>
      </c>
      <c r="L11" s="97">
        <f t="shared" si="2"/>
        <v>71.286123668426598</v>
      </c>
      <c r="M11" s="97">
        <f t="shared" si="5"/>
        <v>1.5780776800849952</v>
      </c>
    </row>
    <row r="12" spans="1:13" ht="13.8" x14ac:dyDescent="0.25">
      <c r="A12" s="95" t="str">
        <f>SEKTOR_USD!A12</f>
        <v xml:space="preserve"> Meyve Sebze Mamulleri </v>
      </c>
      <c r="B12" s="96">
        <f>SEKTOR_USD!B12*$B$53</f>
        <v>3997619.3016811796</v>
      </c>
      <c r="C12" s="96">
        <f>SEKTOR_USD!C12*$C$53</f>
        <v>5367084.819249277</v>
      </c>
      <c r="D12" s="97">
        <f t="shared" si="0"/>
        <v>34.257026850760283</v>
      </c>
      <c r="E12" s="97">
        <f t="shared" si="3"/>
        <v>1.0179131961490817</v>
      </c>
      <c r="F12" s="96">
        <f>SEKTOR_USD!F12*$B$54</f>
        <v>21323416.2240589</v>
      </c>
      <c r="G12" s="96">
        <f>SEKTOR_USD!G12*$C$54</f>
        <v>40867035.542806566</v>
      </c>
      <c r="H12" s="97">
        <f t="shared" si="1"/>
        <v>91.65332193204992</v>
      </c>
      <c r="I12" s="97">
        <f t="shared" si="4"/>
        <v>1.1858549850268041</v>
      </c>
      <c r="J12" s="96">
        <f>SEKTOR_USD!J12*$B$55</f>
        <v>46616907.828615107</v>
      </c>
      <c r="K12" s="96">
        <f>SEKTOR_USD!K12*$C$55</f>
        <v>77742592.616982728</v>
      </c>
      <c r="L12" s="97">
        <f t="shared" si="2"/>
        <v>66.769089238607918</v>
      </c>
      <c r="M12" s="97">
        <f t="shared" si="5"/>
        <v>1.1770830294864043</v>
      </c>
    </row>
    <row r="13" spans="1:13" ht="13.8" x14ac:dyDescent="0.25">
      <c r="A13" s="95" t="str">
        <f>SEKTOR_USD!A13</f>
        <v xml:space="preserve"> Kuru Meyve ve Mamulleri  </v>
      </c>
      <c r="B13" s="96">
        <f>SEKTOR_USD!B13*$B$53</f>
        <v>2618526.4502142775</v>
      </c>
      <c r="C13" s="96">
        <f>SEKTOR_USD!C13*$C$53</f>
        <v>2891381.2372290101</v>
      </c>
      <c r="D13" s="97">
        <f t="shared" si="0"/>
        <v>10.420165394640353</v>
      </c>
      <c r="E13" s="97">
        <f t="shared" si="3"/>
        <v>0.54837499603461559</v>
      </c>
      <c r="F13" s="96">
        <f>SEKTOR_USD!F13*$B$54</f>
        <v>14365457.887667863</v>
      </c>
      <c r="G13" s="96">
        <f>SEKTOR_USD!G13*$C$54</f>
        <v>26279943.486468632</v>
      </c>
      <c r="H13" s="97">
        <f t="shared" si="1"/>
        <v>82.938432537043255</v>
      </c>
      <c r="I13" s="97">
        <f t="shared" si="4"/>
        <v>0.762575547154828</v>
      </c>
      <c r="J13" s="96">
        <f>SEKTOR_USD!J13*$B$55</f>
        <v>29339612.805087317</v>
      </c>
      <c r="K13" s="96">
        <f>SEKTOR_USD!K13*$C$55</f>
        <v>50865087.73245851</v>
      </c>
      <c r="L13" s="97">
        <f t="shared" si="2"/>
        <v>73.366595088939974</v>
      </c>
      <c r="M13" s="97">
        <f t="shared" si="5"/>
        <v>0.77013680079065139</v>
      </c>
    </row>
    <row r="14" spans="1:13" ht="13.8" x14ac:dyDescent="0.25">
      <c r="A14" s="95" t="str">
        <f>SEKTOR_USD!A14</f>
        <v xml:space="preserve"> Fındık ve Mamulleri </v>
      </c>
      <c r="B14" s="96">
        <f>SEKTOR_USD!B14*$B$53</f>
        <v>2791694.50474161</v>
      </c>
      <c r="C14" s="96">
        <f>SEKTOR_USD!C14*$C$53</f>
        <v>4982649.0605549142</v>
      </c>
      <c r="D14" s="97">
        <f t="shared" si="0"/>
        <v>78.481171635794425</v>
      </c>
      <c r="E14" s="97">
        <f t="shared" si="3"/>
        <v>0.94500169110949639</v>
      </c>
      <c r="F14" s="96">
        <f>SEKTOR_USD!F14*$B$54</f>
        <v>16664982.076149749</v>
      </c>
      <c r="G14" s="96">
        <f>SEKTOR_USD!G14*$C$54</f>
        <v>37072390.386143722</v>
      </c>
      <c r="H14" s="97">
        <f t="shared" si="1"/>
        <v>122.45682723655753</v>
      </c>
      <c r="I14" s="97">
        <f t="shared" si="4"/>
        <v>1.0757442609268633</v>
      </c>
      <c r="J14" s="96">
        <f>SEKTOR_USD!J14*$B$55</f>
        <v>33451356.744269557</v>
      </c>
      <c r="K14" s="96">
        <f>SEKTOR_USD!K14*$C$55</f>
        <v>65093066.304686904</v>
      </c>
      <c r="L14" s="97">
        <f t="shared" si="2"/>
        <v>94.59021289424318</v>
      </c>
      <c r="M14" s="97">
        <f t="shared" si="5"/>
        <v>0.98555940965291078</v>
      </c>
    </row>
    <row r="15" spans="1:13" ht="13.8" x14ac:dyDescent="0.25">
      <c r="A15" s="95" t="str">
        <f>SEKTOR_USD!A15</f>
        <v xml:space="preserve"> Zeytin ve Zeytinyağı </v>
      </c>
      <c r="B15" s="96">
        <f>SEKTOR_USD!B15*$B$53</f>
        <v>1872047.5165066202</v>
      </c>
      <c r="C15" s="96">
        <f>SEKTOR_USD!C15*$C$53</f>
        <v>2319921.5498781325</v>
      </c>
      <c r="D15" s="97">
        <f t="shared" si="0"/>
        <v>23.92428768086392</v>
      </c>
      <c r="E15" s="97">
        <f t="shared" si="3"/>
        <v>0.43999281531419765</v>
      </c>
      <c r="F15" s="96">
        <f>SEKTOR_USD!F15*$B$54</f>
        <v>11124501.59395632</v>
      </c>
      <c r="G15" s="96">
        <f>SEKTOR_USD!G15*$C$54</f>
        <v>13778920.392726002</v>
      </c>
      <c r="H15" s="97">
        <f t="shared" si="1"/>
        <v>23.86101324495981</v>
      </c>
      <c r="I15" s="97">
        <f t="shared" si="4"/>
        <v>0.39982840005329823</v>
      </c>
      <c r="J15" s="96">
        <f>SEKTOR_USD!J15*$B$55</f>
        <v>16447166.705042139</v>
      </c>
      <c r="K15" s="96">
        <f>SEKTOR_USD!K15*$C$55</f>
        <v>22141537.612499475</v>
      </c>
      <c r="L15" s="97">
        <f t="shared" si="2"/>
        <v>34.622199735542516</v>
      </c>
      <c r="M15" s="97">
        <f t="shared" si="5"/>
        <v>0.33524001828458133</v>
      </c>
    </row>
    <row r="16" spans="1:13" ht="13.8" x14ac:dyDescent="0.25">
      <c r="A16" s="95" t="str">
        <f>SEKTOR_USD!A16</f>
        <v xml:space="preserve"> Tütün </v>
      </c>
      <c r="B16" s="96">
        <f>SEKTOR_USD!B16*$B$53</f>
        <v>1898340.0193465082</v>
      </c>
      <c r="C16" s="96">
        <f>SEKTOR_USD!C16*$C$53</f>
        <v>2689564.1542474441</v>
      </c>
      <c r="D16" s="97">
        <f t="shared" si="0"/>
        <v>41.679790071185977</v>
      </c>
      <c r="E16" s="97">
        <f t="shared" si="3"/>
        <v>0.51009867305971901</v>
      </c>
      <c r="F16" s="96">
        <f>SEKTOR_USD!F16*$B$54</f>
        <v>9061908.7292130869</v>
      </c>
      <c r="G16" s="96">
        <f>SEKTOR_USD!G16*$C$54</f>
        <v>14314439.684920929</v>
      </c>
      <c r="H16" s="97">
        <f t="shared" si="1"/>
        <v>57.962743972195781</v>
      </c>
      <c r="I16" s="97">
        <f t="shared" si="4"/>
        <v>0.41536777583117163</v>
      </c>
      <c r="J16" s="96">
        <f>SEKTOR_USD!J16*$B$55</f>
        <v>17669242.999199566</v>
      </c>
      <c r="K16" s="96">
        <f>SEKTOR_USD!K16*$C$55</f>
        <v>27238545.926378977</v>
      </c>
      <c r="L16" s="97">
        <f t="shared" si="2"/>
        <v>54.157967761340487</v>
      </c>
      <c r="M16" s="97">
        <f t="shared" si="5"/>
        <v>0.41241266953609196</v>
      </c>
    </row>
    <row r="17" spans="1:13" ht="13.8" x14ac:dyDescent="0.25">
      <c r="A17" s="95" t="str">
        <f>SEKTOR_USD!A17</f>
        <v xml:space="preserve"> Süs Bitkileri ve Mamulleri</v>
      </c>
      <c r="B17" s="96">
        <f>SEKTOR_USD!B17*$B$53</f>
        <v>200456.7709865582</v>
      </c>
      <c r="C17" s="96">
        <f>SEKTOR_USD!C17*$C$53</f>
        <v>260079.57003130298</v>
      </c>
      <c r="D17" s="97">
        <f t="shared" si="0"/>
        <v>29.743469752260371</v>
      </c>
      <c r="E17" s="97">
        <f t="shared" si="3"/>
        <v>4.9326298223226685E-2</v>
      </c>
      <c r="F17" s="96">
        <f>SEKTOR_USD!F17*$B$54</f>
        <v>1689827.0062334405</v>
      </c>
      <c r="G17" s="96">
        <f>SEKTOR_USD!G17*$C$54</f>
        <v>2725161.0328945704</v>
      </c>
      <c r="H17" s="97">
        <f t="shared" si="1"/>
        <v>61.268640094044279</v>
      </c>
      <c r="I17" s="97">
        <f t="shared" si="4"/>
        <v>7.9077078944808768E-2</v>
      </c>
      <c r="J17" s="96">
        <f>SEKTOR_USD!J17*$B$55</f>
        <v>2622385.2203694712</v>
      </c>
      <c r="K17" s="96">
        <f>SEKTOR_USD!K17*$C$55</f>
        <v>4036592.2553953063</v>
      </c>
      <c r="L17" s="97">
        <f t="shared" si="2"/>
        <v>53.928272018959348</v>
      </c>
      <c r="M17" s="97">
        <f t="shared" si="5"/>
        <v>6.1117131302669318E-2</v>
      </c>
    </row>
    <row r="18" spans="1:13" s="21" customFormat="1" ht="15.6" x14ac:dyDescent="0.3">
      <c r="A18" s="93" t="s">
        <v>12</v>
      </c>
      <c r="B18" s="91">
        <f>SEKTOR_USD!B18*$B$53</f>
        <v>6817374.6355143711</v>
      </c>
      <c r="C18" s="91">
        <f>SEKTOR_USD!C18*$C$53</f>
        <v>8429940.6175081767</v>
      </c>
      <c r="D18" s="94">
        <f t="shared" si="0"/>
        <v>23.653768029606567</v>
      </c>
      <c r="E18" s="94">
        <f t="shared" si="3"/>
        <v>1.598809798298469</v>
      </c>
      <c r="F18" s="91">
        <f>SEKTOR_USD!F18*$B$54</f>
        <v>33663854.296691693</v>
      </c>
      <c r="G18" s="91">
        <f>SEKTOR_USD!G18*$C$54</f>
        <v>58590158.329381853</v>
      </c>
      <c r="H18" s="94">
        <f t="shared" si="1"/>
        <v>74.044712209735849</v>
      </c>
      <c r="I18" s="94">
        <f t="shared" si="4"/>
        <v>1.7001338708708222</v>
      </c>
      <c r="J18" s="91">
        <f>SEKTOR_USD!J18*$B$55</f>
        <v>70684330.971403226</v>
      </c>
      <c r="K18" s="91">
        <f>SEKTOR_USD!K18*$C$55</f>
        <v>108022321.56455503</v>
      </c>
      <c r="L18" s="94">
        <f t="shared" si="2"/>
        <v>52.823575013050132</v>
      </c>
      <c r="M18" s="94">
        <f t="shared" si="5"/>
        <v>1.6355415640150008</v>
      </c>
    </row>
    <row r="19" spans="1:13" ht="13.8" x14ac:dyDescent="0.25">
      <c r="A19" s="95" t="str">
        <f>SEKTOR_USD!A19</f>
        <v xml:space="preserve"> Su Ürünleri ve Hayvansal Mamuller</v>
      </c>
      <c r="B19" s="96">
        <f>SEKTOR_USD!B19*$B$53</f>
        <v>6817374.6355143711</v>
      </c>
      <c r="C19" s="96">
        <f>SEKTOR_USD!C19*$C$53</f>
        <v>8429940.6175081767</v>
      </c>
      <c r="D19" s="97">
        <f t="shared" si="0"/>
        <v>23.653768029606567</v>
      </c>
      <c r="E19" s="97">
        <f t="shared" si="3"/>
        <v>1.598809798298469</v>
      </c>
      <c r="F19" s="96">
        <f>SEKTOR_USD!F19*$B$54</f>
        <v>33663854.296691693</v>
      </c>
      <c r="G19" s="96">
        <f>SEKTOR_USD!G19*$C$54</f>
        <v>58590158.329381853</v>
      </c>
      <c r="H19" s="97">
        <f t="shared" si="1"/>
        <v>74.044712209735849</v>
      </c>
      <c r="I19" s="97">
        <f t="shared" si="4"/>
        <v>1.7001338708708222</v>
      </c>
      <c r="J19" s="96">
        <f>SEKTOR_USD!J19*$B$55</f>
        <v>70684330.971403226</v>
      </c>
      <c r="K19" s="96">
        <f>SEKTOR_USD!K19*$C$55</f>
        <v>108022321.56455503</v>
      </c>
      <c r="L19" s="97">
        <f t="shared" si="2"/>
        <v>52.823575013050132</v>
      </c>
      <c r="M19" s="97">
        <f t="shared" si="5"/>
        <v>1.6355415640150008</v>
      </c>
    </row>
    <row r="20" spans="1:13" s="21" customFormat="1" ht="15.6" x14ac:dyDescent="0.3">
      <c r="A20" s="93" t="s">
        <v>110</v>
      </c>
      <c r="B20" s="91">
        <f>SEKTOR_USD!B20*$B$53</f>
        <v>15635623.213220252</v>
      </c>
      <c r="C20" s="91">
        <f>SEKTOR_USD!C20*$C$53</f>
        <v>17804390.603816938</v>
      </c>
      <c r="D20" s="94">
        <f t="shared" si="0"/>
        <v>13.870680823025634</v>
      </c>
      <c r="E20" s="94">
        <f t="shared" si="3"/>
        <v>3.3767538161532134</v>
      </c>
      <c r="F20" s="91">
        <f>SEKTOR_USD!F20*$B$54</f>
        <v>79035984.153330073</v>
      </c>
      <c r="G20" s="91">
        <f>SEKTOR_USD!G20*$C$54</f>
        <v>120325819.51824635</v>
      </c>
      <c r="H20" s="94">
        <f t="shared" si="1"/>
        <v>52.241818466907255</v>
      </c>
      <c r="I20" s="94">
        <f t="shared" si="4"/>
        <v>3.4915420462462232</v>
      </c>
      <c r="J20" s="91">
        <f>SEKTOR_USD!J20*$B$55</f>
        <v>158120022.47010782</v>
      </c>
      <c r="K20" s="91">
        <f>SEKTOR_USD!K20*$C$55</f>
        <v>231387658.07123038</v>
      </c>
      <c r="L20" s="94">
        <f t="shared" si="2"/>
        <v>46.336722229453017</v>
      </c>
      <c r="M20" s="94">
        <f t="shared" si="5"/>
        <v>3.5033882506350964</v>
      </c>
    </row>
    <row r="21" spans="1:13" ht="13.8" x14ac:dyDescent="0.25">
      <c r="A21" s="95" t="str">
        <f>SEKTOR_USD!A21</f>
        <v xml:space="preserve"> Mobilya, Kağıt ve Orman Ürünleri</v>
      </c>
      <c r="B21" s="96">
        <f>SEKTOR_USD!B21*$B$53</f>
        <v>15635623.213220252</v>
      </c>
      <c r="C21" s="96">
        <f>SEKTOR_USD!C21*$C$53</f>
        <v>17804390.603816938</v>
      </c>
      <c r="D21" s="97">
        <f t="shared" si="0"/>
        <v>13.870680823025634</v>
      </c>
      <c r="E21" s="97">
        <f t="shared" si="3"/>
        <v>3.3767538161532134</v>
      </c>
      <c r="F21" s="96">
        <f>SEKTOR_USD!F21*$B$54</f>
        <v>79035984.153330073</v>
      </c>
      <c r="G21" s="96">
        <f>SEKTOR_USD!G21*$C$54</f>
        <v>120325819.51824635</v>
      </c>
      <c r="H21" s="97">
        <f t="shared" si="1"/>
        <v>52.241818466907255</v>
      </c>
      <c r="I21" s="97">
        <f t="shared" si="4"/>
        <v>3.4915420462462232</v>
      </c>
      <c r="J21" s="96">
        <f>SEKTOR_USD!J21*$B$55</f>
        <v>158120022.47010782</v>
      </c>
      <c r="K21" s="96">
        <f>SEKTOR_USD!K21*$C$55</f>
        <v>231387658.07123038</v>
      </c>
      <c r="L21" s="97">
        <f t="shared" si="2"/>
        <v>46.336722229453017</v>
      </c>
      <c r="M21" s="97">
        <f t="shared" si="5"/>
        <v>3.5033882506350964</v>
      </c>
    </row>
    <row r="22" spans="1:13" ht="16.8" x14ac:dyDescent="0.3">
      <c r="A22" s="90" t="s">
        <v>14</v>
      </c>
      <c r="B22" s="91">
        <f>SEKTOR_USD!B22*$B$53</f>
        <v>350287056.49345428</v>
      </c>
      <c r="C22" s="91">
        <f>SEKTOR_USD!C22*$C$53</f>
        <v>433227353.97745734</v>
      </c>
      <c r="D22" s="94">
        <f t="shared" si="0"/>
        <v>23.677808227993417</v>
      </c>
      <c r="E22" s="94">
        <f t="shared" si="3"/>
        <v>82.165245267744154</v>
      </c>
      <c r="F22" s="91">
        <f>SEKTOR_USD!F22*$B$54</f>
        <v>1753503273.6904747</v>
      </c>
      <c r="G22" s="91">
        <f>SEKTOR_USD!G22*$C$54</f>
        <v>2802024276.8935747</v>
      </c>
      <c r="H22" s="94">
        <f t="shared" si="1"/>
        <v>59.795782473582257</v>
      </c>
      <c r="I22" s="94">
        <f t="shared" si="4"/>
        <v>81.307450192707989</v>
      </c>
      <c r="J22" s="91">
        <f>SEKTOR_USD!J22*$B$55</f>
        <v>3428113427.7422123</v>
      </c>
      <c r="K22" s="91">
        <f>SEKTOR_USD!K22*$C$55</f>
        <v>5365725810.2751989</v>
      </c>
      <c r="L22" s="94">
        <f t="shared" si="2"/>
        <v>56.521244800499971</v>
      </c>
      <c r="M22" s="94">
        <f t="shared" si="5"/>
        <v>81.241242149833113</v>
      </c>
    </row>
    <row r="23" spans="1:13" s="21" customFormat="1" ht="15.6" x14ac:dyDescent="0.3">
      <c r="A23" s="93" t="s">
        <v>15</v>
      </c>
      <c r="B23" s="91">
        <f>SEKTOR_USD!B23*$B$53</f>
        <v>27181483.215888832</v>
      </c>
      <c r="C23" s="91">
        <f>SEKTOR_USD!C23*$C$53</f>
        <v>30061214.665635109</v>
      </c>
      <c r="D23" s="94">
        <f t="shared" si="0"/>
        <v>10.594460305473474</v>
      </c>
      <c r="E23" s="94">
        <f t="shared" si="3"/>
        <v>5.7013645453623418</v>
      </c>
      <c r="F23" s="91">
        <f>SEKTOR_USD!F23*$B$54</f>
        <v>141164378.89388847</v>
      </c>
      <c r="G23" s="91">
        <f>SEKTOR_USD!G23*$C$54</f>
        <v>213761605.62448406</v>
      </c>
      <c r="H23" s="94">
        <f t="shared" si="1"/>
        <v>51.427440335473037</v>
      </c>
      <c r="I23" s="94">
        <f t="shared" si="4"/>
        <v>6.2028053239048226</v>
      </c>
      <c r="J23" s="91">
        <f>SEKTOR_USD!J23*$B$55</f>
        <v>277355536.69439983</v>
      </c>
      <c r="K23" s="91">
        <f>SEKTOR_USD!K23*$C$55</f>
        <v>409606903.85169274</v>
      </c>
      <c r="L23" s="94">
        <f t="shared" si="2"/>
        <v>47.682973534078805</v>
      </c>
      <c r="M23" s="94">
        <f t="shared" si="5"/>
        <v>6.2017655837602446</v>
      </c>
    </row>
    <row r="24" spans="1:13" ht="13.8" x14ac:dyDescent="0.25">
      <c r="A24" s="95" t="str">
        <f>SEKTOR_USD!A24</f>
        <v xml:space="preserve"> Tekstil ve Hammaddeleri</v>
      </c>
      <c r="B24" s="96">
        <f>SEKTOR_USD!B24*$B$53</f>
        <v>18102600.629602961</v>
      </c>
      <c r="C24" s="96">
        <f>SEKTOR_USD!C24*$C$53</f>
        <v>21041657.908559177</v>
      </c>
      <c r="D24" s="97">
        <f t="shared" si="0"/>
        <v>16.235552775494654</v>
      </c>
      <c r="E24" s="97">
        <f t="shared" si="3"/>
        <v>3.9907290410537999</v>
      </c>
      <c r="F24" s="96">
        <f>SEKTOR_USD!F24*$B$54</f>
        <v>95432086.441321671</v>
      </c>
      <c r="G24" s="96">
        <f>SEKTOR_USD!G24*$C$54</f>
        <v>146429997.34127659</v>
      </c>
      <c r="H24" s="97">
        <f t="shared" si="1"/>
        <v>53.438956227067301</v>
      </c>
      <c r="I24" s="97">
        <f t="shared" si="4"/>
        <v>4.2490173314070869</v>
      </c>
      <c r="J24" s="96">
        <f>SEKTOR_USD!J24*$B$55</f>
        <v>186221718.41406512</v>
      </c>
      <c r="K24" s="96">
        <f>SEKTOR_USD!K24*$C$55</f>
        <v>278044810.80772555</v>
      </c>
      <c r="L24" s="97">
        <f t="shared" si="2"/>
        <v>49.308476570649631</v>
      </c>
      <c r="M24" s="97">
        <f t="shared" si="5"/>
        <v>4.2098136584016821</v>
      </c>
    </row>
    <row r="25" spans="1:13" ht="13.8" x14ac:dyDescent="0.25">
      <c r="A25" s="95" t="str">
        <f>SEKTOR_USD!A25</f>
        <v xml:space="preserve"> Deri ve Deri Mamulleri </v>
      </c>
      <c r="B25" s="96">
        <f>SEKTOR_USD!B25*$B$53</f>
        <v>3770960.1649778555</v>
      </c>
      <c r="C25" s="96">
        <f>SEKTOR_USD!C25*$C$53</f>
        <v>3228555.3661519121</v>
      </c>
      <c r="D25" s="97">
        <f t="shared" si="0"/>
        <v>-14.383731863927778</v>
      </c>
      <c r="E25" s="97">
        <f t="shared" si="3"/>
        <v>0.61232293179291453</v>
      </c>
      <c r="F25" s="96">
        <f>SEKTOR_USD!F25*$B$54</f>
        <v>20343112.544117328</v>
      </c>
      <c r="G25" s="96">
        <f>SEKTOR_USD!G25*$C$54</f>
        <v>23764997.025853418</v>
      </c>
      <c r="H25" s="97">
        <f t="shared" si="1"/>
        <v>16.820850173812786</v>
      </c>
      <c r="I25" s="97">
        <f t="shared" si="4"/>
        <v>0.68959834786000351</v>
      </c>
      <c r="J25" s="96">
        <f>SEKTOR_USD!J25*$B$55</f>
        <v>40094647.410742126</v>
      </c>
      <c r="K25" s="96">
        <f>SEKTOR_USD!K25*$C$55</f>
        <v>47028578.241990507</v>
      </c>
      <c r="L25" s="97">
        <f t="shared" si="2"/>
        <v>17.293906491345393</v>
      </c>
      <c r="M25" s="97">
        <f t="shared" si="5"/>
        <v>0.71204907742461943</v>
      </c>
    </row>
    <row r="26" spans="1:13" ht="13.8" x14ac:dyDescent="0.25">
      <c r="A26" s="95" t="str">
        <f>SEKTOR_USD!A26</f>
        <v xml:space="preserve"> Halı </v>
      </c>
      <c r="B26" s="96">
        <f>SEKTOR_USD!B26*$B$53</f>
        <v>5307922.4213080145</v>
      </c>
      <c r="C26" s="96">
        <f>SEKTOR_USD!C26*$C$53</f>
        <v>5791001.3909240188</v>
      </c>
      <c r="D26" s="97">
        <f t="shared" si="0"/>
        <v>9.1010932578204606</v>
      </c>
      <c r="E26" s="97">
        <f t="shared" si="3"/>
        <v>1.0983125725156277</v>
      </c>
      <c r="F26" s="96">
        <f>SEKTOR_USD!F26*$B$54</f>
        <v>25389179.908449475</v>
      </c>
      <c r="G26" s="96">
        <f>SEKTOR_USD!G26*$C$54</f>
        <v>43566611.257354066</v>
      </c>
      <c r="H26" s="97">
        <f t="shared" si="1"/>
        <v>71.595189031116263</v>
      </c>
      <c r="I26" s="97">
        <f t="shared" si="4"/>
        <v>1.2641896446377321</v>
      </c>
      <c r="J26" s="96">
        <f>SEKTOR_USD!J26*$B$55</f>
        <v>51039170.86959257</v>
      </c>
      <c r="K26" s="96">
        <f>SEKTOR_USD!K26*$C$55</f>
        <v>84533514.801976681</v>
      </c>
      <c r="L26" s="97">
        <f t="shared" si="2"/>
        <v>65.624780657122557</v>
      </c>
      <c r="M26" s="97">
        <f t="shared" si="5"/>
        <v>1.2799028479339427</v>
      </c>
    </row>
    <row r="27" spans="1:13" s="21" customFormat="1" ht="15.6" x14ac:dyDescent="0.3">
      <c r="A27" s="93" t="s">
        <v>19</v>
      </c>
      <c r="B27" s="91">
        <f>SEKTOR_USD!B27*$B$53</f>
        <v>56148758.388160907</v>
      </c>
      <c r="C27" s="91">
        <f>SEKTOR_USD!C27*$C$53</f>
        <v>72656302.361813456</v>
      </c>
      <c r="D27" s="94">
        <f t="shared" si="0"/>
        <v>29.399659845609698</v>
      </c>
      <c r="E27" s="94">
        <f t="shared" si="3"/>
        <v>13.77988450866936</v>
      </c>
      <c r="F27" s="91">
        <f>SEKTOR_USD!F27*$B$54</f>
        <v>291194762.67119384</v>
      </c>
      <c r="G27" s="91">
        <f>SEKTOR_USD!G27*$C$54</f>
        <v>501105389.33617574</v>
      </c>
      <c r="H27" s="94">
        <f t="shared" si="1"/>
        <v>72.08598971335384</v>
      </c>
      <c r="I27" s="94">
        <f t="shared" si="4"/>
        <v>14.540773904328367</v>
      </c>
      <c r="J27" s="91">
        <f>SEKTOR_USD!J27*$B$55</f>
        <v>596640664.58553207</v>
      </c>
      <c r="K27" s="91">
        <f>SEKTOR_USD!K27*$C$55</f>
        <v>939257518.22545493</v>
      </c>
      <c r="L27" s="94">
        <f t="shared" si="2"/>
        <v>57.424321534960789</v>
      </c>
      <c r="M27" s="94">
        <f t="shared" si="5"/>
        <v>14.221085865602934</v>
      </c>
    </row>
    <row r="28" spans="1:13" ht="13.8" x14ac:dyDescent="0.25">
      <c r="A28" s="95" t="str">
        <f>SEKTOR_USD!A28</f>
        <v xml:space="preserve"> Kimyevi Maddeler ve Mamulleri  </v>
      </c>
      <c r="B28" s="96">
        <f>SEKTOR_USD!B28*$B$53</f>
        <v>56148758.388160907</v>
      </c>
      <c r="C28" s="96">
        <f>SEKTOR_USD!C28*$C$53</f>
        <v>72656302.361813456</v>
      </c>
      <c r="D28" s="97">
        <f t="shared" si="0"/>
        <v>29.399659845609698</v>
      </c>
      <c r="E28" s="97">
        <f t="shared" si="3"/>
        <v>13.77988450866936</v>
      </c>
      <c r="F28" s="96">
        <f>SEKTOR_USD!F28*$B$54</f>
        <v>291194762.67119384</v>
      </c>
      <c r="G28" s="96">
        <f>SEKTOR_USD!G28*$C$54</f>
        <v>501105389.33617574</v>
      </c>
      <c r="H28" s="97">
        <f t="shared" si="1"/>
        <v>72.08598971335384</v>
      </c>
      <c r="I28" s="97">
        <f t="shared" si="4"/>
        <v>14.540773904328367</v>
      </c>
      <c r="J28" s="96">
        <f>SEKTOR_USD!J28*$B$55</f>
        <v>596640664.58553207</v>
      </c>
      <c r="K28" s="96">
        <f>SEKTOR_USD!K28*$C$55</f>
        <v>939257518.22545493</v>
      </c>
      <c r="L28" s="97">
        <f t="shared" si="2"/>
        <v>57.424321534960789</v>
      </c>
      <c r="M28" s="97">
        <f t="shared" si="5"/>
        <v>14.221085865602934</v>
      </c>
    </row>
    <row r="29" spans="1:13" s="21" customFormat="1" ht="15.6" x14ac:dyDescent="0.3">
      <c r="A29" s="93" t="s">
        <v>21</v>
      </c>
      <c r="B29" s="91">
        <f>SEKTOR_USD!B29*$B$53</f>
        <v>266956814.88940454</v>
      </c>
      <c r="C29" s="91">
        <f>SEKTOR_USD!C29*$C$53</f>
        <v>330509836.95000875</v>
      </c>
      <c r="D29" s="94">
        <f t="shared" si="0"/>
        <v>23.806480492709316</v>
      </c>
      <c r="E29" s="94">
        <f t="shared" si="3"/>
        <v>62.683996213712454</v>
      </c>
      <c r="F29" s="91">
        <f>SEKTOR_USD!F29*$B$54</f>
        <v>1321144132.1253927</v>
      </c>
      <c r="G29" s="91">
        <f>SEKTOR_USD!G29*$C$54</f>
        <v>2087157281.932915</v>
      </c>
      <c r="H29" s="94">
        <f t="shared" si="1"/>
        <v>57.981043186801841</v>
      </c>
      <c r="I29" s="94">
        <f t="shared" si="4"/>
        <v>60.563870964474795</v>
      </c>
      <c r="J29" s="91">
        <f>SEKTOR_USD!J29*$B$55</f>
        <v>2554117226.4622803</v>
      </c>
      <c r="K29" s="91">
        <f>SEKTOR_USD!K29*$C$55</f>
        <v>4016861388.1980519</v>
      </c>
      <c r="L29" s="94">
        <f t="shared" si="2"/>
        <v>57.270048006442742</v>
      </c>
      <c r="M29" s="94">
        <f t="shared" si="5"/>
        <v>60.818390700469948</v>
      </c>
    </row>
    <row r="30" spans="1:13" ht="13.8" x14ac:dyDescent="0.25">
      <c r="A30" s="95" t="str">
        <f>SEKTOR_USD!A30</f>
        <v xml:space="preserve"> Hazırgiyim ve Konfeksiyon </v>
      </c>
      <c r="B30" s="96">
        <f>SEKTOR_USD!B30*$B$53</f>
        <v>38875803.915330194</v>
      </c>
      <c r="C30" s="96">
        <f>SEKTOR_USD!C30*$C$53</f>
        <v>42348287.187164269</v>
      </c>
      <c r="D30" s="97">
        <f t="shared" si="0"/>
        <v>8.9322481392204587</v>
      </c>
      <c r="E30" s="97">
        <f t="shared" si="3"/>
        <v>8.0317121517291721</v>
      </c>
      <c r="F30" s="96">
        <f>SEKTOR_USD!F30*$B$54</f>
        <v>198432674.2575345</v>
      </c>
      <c r="G30" s="96">
        <f>SEKTOR_USD!G30*$C$54</f>
        <v>275722945.98759824</v>
      </c>
      <c r="H30" s="97">
        <f t="shared" si="1"/>
        <v>38.950375495999758</v>
      </c>
      <c r="I30" s="97">
        <f t="shared" si="4"/>
        <v>8.0007621214214204</v>
      </c>
      <c r="J30" s="96">
        <f>SEKTOR_USD!J30*$B$55</f>
        <v>388871154.39700818</v>
      </c>
      <c r="K30" s="96">
        <f>SEKTOR_USD!K30*$C$55</f>
        <v>532890629.10862422</v>
      </c>
      <c r="L30" s="97">
        <f t="shared" si="2"/>
        <v>37.035268130117721</v>
      </c>
      <c r="M30" s="97">
        <f t="shared" si="5"/>
        <v>8.0683766128873895</v>
      </c>
    </row>
    <row r="31" spans="1:13" ht="13.8" x14ac:dyDescent="0.25">
      <c r="A31" s="95" t="str">
        <f>SEKTOR_USD!A31</f>
        <v xml:space="preserve"> Otomotiv Endüstrisi</v>
      </c>
      <c r="B31" s="96">
        <f>SEKTOR_USD!B31*$B$53</f>
        <v>70287870.265678287</v>
      </c>
      <c r="C31" s="96">
        <f>SEKTOR_USD!C31*$C$53</f>
        <v>85286190.725411996</v>
      </c>
      <c r="D31" s="97">
        <f t="shared" si="0"/>
        <v>21.338419279232905</v>
      </c>
      <c r="E31" s="97">
        <f t="shared" si="3"/>
        <v>16.175250049584168</v>
      </c>
      <c r="F31" s="96">
        <f>SEKTOR_USD!F31*$B$54</f>
        <v>343953573.73055422</v>
      </c>
      <c r="G31" s="96">
        <f>SEKTOR_USD!G31*$C$54</f>
        <v>560827549.66494644</v>
      </c>
      <c r="H31" s="97">
        <f t="shared" si="1"/>
        <v>63.053270120776993</v>
      </c>
      <c r="I31" s="97">
        <f t="shared" si="4"/>
        <v>16.273755526356219</v>
      </c>
      <c r="J31" s="96">
        <f>SEKTOR_USD!J31*$B$55</f>
        <v>629821940.69556785</v>
      </c>
      <c r="K31" s="96">
        <f>SEKTOR_USD!K31*$C$55</f>
        <v>1049805776.6013119</v>
      </c>
      <c r="L31" s="97">
        <f t="shared" si="2"/>
        <v>66.682947793453963</v>
      </c>
      <c r="M31" s="97">
        <f t="shared" si="5"/>
        <v>15.894872068162302</v>
      </c>
    </row>
    <row r="32" spans="1:13" ht="13.8" x14ac:dyDescent="0.25">
      <c r="A32" s="95" t="str">
        <f>SEKTOR_USD!A32</f>
        <v xml:space="preserve"> Gemi, Yat ve Hizmetleri</v>
      </c>
      <c r="B32" s="96">
        <f>SEKTOR_USD!B32*$B$53</f>
        <v>4363282.6818222757</v>
      </c>
      <c r="C32" s="96">
        <f>SEKTOR_USD!C32*$C$53</f>
        <v>7249117.3217887068</v>
      </c>
      <c r="D32" s="97">
        <f t="shared" si="0"/>
        <v>66.139071208679852</v>
      </c>
      <c r="E32" s="97">
        <f t="shared" si="3"/>
        <v>1.3748566364773327</v>
      </c>
      <c r="F32" s="96">
        <f>SEKTOR_USD!F32*$B$54</f>
        <v>13418298.161320869</v>
      </c>
      <c r="G32" s="96">
        <f>SEKTOR_USD!G32*$C$54</f>
        <v>29259846.678781986</v>
      </c>
      <c r="H32" s="97">
        <f t="shared" si="1"/>
        <v>118.05929728946872</v>
      </c>
      <c r="I32" s="97">
        <f t="shared" si="4"/>
        <v>0.84904458041271214</v>
      </c>
      <c r="J32" s="96">
        <f>SEKTOR_USD!J32*$B$55</f>
        <v>27647631.58305129</v>
      </c>
      <c r="K32" s="96">
        <f>SEKTOR_USD!K32*$C$55</f>
        <v>64921213.048223086</v>
      </c>
      <c r="L32" s="97">
        <f t="shared" si="2"/>
        <v>134.81654424251465</v>
      </c>
      <c r="M32" s="97">
        <f t="shared" si="5"/>
        <v>0.98295741832568373</v>
      </c>
    </row>
    <row r="33" spans="1:13" ht="13.8" x14ac:dyDescent="0.25">
      <c r="A33" s="95" t="str">
        <f>SEKTOR_USD!A33</f>
        <v xml:space="preserve"> Elektrik ve Elektronik</v>
      </c>
      <c r="B33" s="96">
        <f>SEKTOR_USD!B33*$B$53</f>
        <v>31480486.771972936</v>
      </c>
      <c r="C33" s="96">
        <f>SEKTOR_USD!C33*$C$53</f>
        <v>38876470.147720352</v>
      </c>
      <c r="D33" s="97">
        <f t="shared" si="0"/>
        <v>23.493865991716675</v>
      </c>
      <c r="E33" s="97">
        <f t="shared" si="3"/>
        <v>7.3732525785936174</v>
      </c>
      <c r="F33" s="96">
        <f>SEKTOR_USD!F33*$B$54</f>
        <v>157399275.78972667</v>
      </c>
      <c r="G33" s="96">
        <f>SEKTOR_USD!G33*$C$54</f>
        <v>248567934.13064307</v>
      </c>
      <c r="H33" s="97">
        <f t="shared" si="1"/>
        <v>57.921904585323958</v>
      </c>
      <c r="I33" s="97">
        <f t="shared" si="4"/>
        <v>7.212794368162144</v>
      </c>
      <c r="J33" s="96">
        <f>SEKTOR_USD!J33*$B$55</f>
        <v>300304106.52111351</v>
      </c>
      <c r="K33" s="96">
        <f>SEKTOR_USD!K33*$C$55</f>
        <v>478489964.96812552</v>
      </c>
      <c r="L33" s="97">
        <f t="shared" si="2"/>
        <v>59.335138806862865</v>
      </c>
      <c r="M33" s="97">
        <f t="shared" si="5"/>
        <v>7.2447084485382813</v>
      </c>
    </row>
    <row r="34" spans="1:13" ht="13.8" x14ac:dyDescent="0.25">
      <c r="A34" s="95" t="str">
        <f>SEKTOR_USD!A34</f>
        <v xml:space="preserve"> Makine ve Aksamları</v>
      </c>
      <c r="B34" s="96">
        <f>SEKTOR_USD!B34*$B$53</f>
        <v>22968560.915132206</v>
      </c>
      <c r="C34" s="96">
        <f>SEKTOR_USD!C34*$C$53</f>
        <v>25044380.003083408</v>
      </c>
      <c r="D34" s="97">
        <f t="shared" si="0"/>
        <v>9.0376541030204702</v>
      </c>
      <c r="E34" s="97">
        <f t="shared" si="3"/>
        <v>4.7498792646389791</v>
      </c>
      <c r="F34" s="96">
        <f>SEKTOR_USD!F34*$B$54</f>
        <v>109674945.27639671</v>
      </c>
      <c r="G34" s="96">
        <f>SEKTOR_USD!G34*$C$54</f>
        <v>172505922.06616294</v>
      </c>
      <c r="H34" s="97">
        <f t="shared" si="1"/>
        <v>57.288359370887399</v>
      </c>
      <c r="I34" s="97">
        <f t="shared" si="4"/>
        <v>5.0056727852092191</v>
      </c>
      <c r="J34" s="96">
        <f>SEKTOR_USD!J34*$B$55</f>
        <v>208201540.71199635</v>
      </c>
      <c r="K34" s="96">
        <f>SEKTOR_USD!K34*$C$55</f>
        <v>333936315.30705357</v>
      </c>
      <c r="L34" s="97">
        <f t="shared" si="2"/>
        <v>60.390895362770245</v>
      </c>
      <c r="M34" s="97">
        <f t="shared" si="5"/>
        <v>5.056054299780171</v>
      </c>
    </row>
    <row r="35" spans="1:13" ht="13.8" x14ac:dyDescent="0.25">
      <c r="A35" s="95" t="str">
        <f>SEKTOR_USD!A35</f>
        <v xml:space="preserve"> Demir ve Demir Dışı Metaller </v>
      </c>
      <c r="B35" s="96">
        <f>SEKTOR_USD!B35*$B$53</f>
        <v>25631473.280226801</v>
      </c>
      <c r="C35" s="96">
        <f>SEKTOR_USD!C35*$C$53</f>
        <v>30552247.210629746</v>
      </c>
      <c r="D35" s="97">
        <f t="shared" si="0"/>
        <v>19.198170454755083</v>
      </c>
      <c r="E35" s="97">
        <f t="shared" si="3"/>
        <v>5.7944930358039413</v>
      </c>
      <c r="F35" s="96">
        <f>SEKTOR_USD!F35*$B$54</f>
        <v>129237193.66797674</v>
      </c>
      <c r="G35" s="96">
        <f>SEKTOR_USD!G35*$C$54</f>
        <v>192192317.25243282</v>
      </c>
      <c r="H35" s="97">
        <f t="shared" si="1"/>
        <v>48.712852544751236</v>
      </c>
      <c r="I35" s="97">
        <f t="shared" si="4"/>
        <v>5.5769207252364001</v>
      </c>
      <c r="J35" s="96">
        <f>SEKTOR_USD!J35*$B$55</f>
        <v>249238468.95125726</v>
      </c>
      <c r="K35" s="96">
        <f>SEKTOR_USD!K35*$C$55</f>
        <v>356867853.13541448</v>
      </c>
      <c r="L35" s="97">
        <f t="shared" si="2"/>
        <v>43.183295354460689</v>
      </c>
      <c r="M35" s="97">
        <f t="shared" si="5"/>
        <v>5.4032555328387755</v>
      </c>
    </row>
    <row r="36" spans="1:13" ht="13.8" x14ac:dyDescent="0.25">
      <c r="A36" s="95" t="str">
        <f>SEKTOR_USD!A36</f>
        <v xml:space="preserve"> Çelik</v>
      </c>
      <c r="B36" s="96">
        <f>SEKTOR_USD!B36*$B$53</f>
        <v>30943798.823630322</v>
      </c>
      <c r="C36" s="96">
        <f>SEKTOR_USD!C36*$C$53</f>
        <v>43121415.027625397</v>
      </c>
      <c r="D36" s="97">
        <f t="shared" si="0"/>
        <v>39.353979365634977</v>
      </c>
      <c r="E36" s="97">
        <f t="shared" si="3"/>
        <v>8.1783424096101545</v>
      </c>
      <c r="F36" s="96">
        <f>SEKTOR_USD!F36*$B$54</f>
        <v>142630374.75365114</v>
      </c>
      <c r="G36" s="96">
        <f>SEKTOR_USD!G36*$C$54</f>
        <v>251461005.31170952</v>
      </c>
      <c r="H36" s="97">
        <f t="shared" si="1"/>
        <v>76.30256230205444</v>
      </c>
      <c r="I36" s="97">
        <f t="shared" si="4"/>
        <v>7.2967437624976217</v>
      </c>
      <c r="J36" s="96">
        <f>SEKTOR_USD!J36*$B$55</f>
        <v>312208062.68522656</v>
      </c>
      <c r="K36" s="96">
        <f>SEKTOR_USD!K36*$C$55</f>
        <v>463396636.90274453</v>
      </c>
      <c r="L36" s="97">
        <f t="shared" si="2"/>
        <v>48.425582900448291</v>
      </c>
      <c r="M36" s="97">
        <f t="shared" si="5"/>
        <v>7.0161837785191112</v>
      </c>
    </row>
    <row r="37" spans="1:13" ht="13.8" x14ac:dyDescent="0.25">
      <c r="A37" s="95" t="str">
        <f>SEKTOR_USD!A37</f>
        <v xml:space="preserve"> Çimento Cam Seramik ve Toprak Ürünleri</v>
      </c>
      <c r="B37" s="96">
        <f>SEKTOR_USD!B37*$B$53</f>
        <v>9699019.8212261405</v>
      </c>
      <c r="C37" s="96">
        <f>SEKTOR_USD!C37*$C$53</f>
        <v>10966656.375123153</v>
      </c>
      <c r="D37" s="97">
        <f t="shared" si="0"/>
        <v>13.069738770126142</v>
      </c>
      <c r="E37" s="97">
        <f t="shared" si="3"/>
        <v>2.0799194754354104</v>
      </c>
      <c r="F37" s="96">
        <f>SEKTOR_USD!F37*$B$54</f>
        <v>47460245.134667017</v>
      </c>
      <c r="G37" s="96">
        <f>SEKTOR_USD!G37*$C$54</f>
        <v>68584160.454639137</v>
      </c>
      <c r="H37" s="97">
        <f t="shared" si="1"/>
        <v>44.508651946557897</v>
      </c>
      <c r="I37" s="97">
        <f t="shared" si="4"/>
        <v>1.9901337958272318</v>
      </c>
      <c r="J37" s="96">
        <f>SEKTOR_USD!J37*$B$55</f>
        <v>95480026.187779605</v>
      </c>
      <c r="K37" s="96">
        <f>SEKTOR_USD!K37*$C$55</f>
        <v>129811113.22990583</v>
      </c>
      <c r="L37" s="97">
        <f t="shared" si="2"/>
        <v>35.956302498920159</v>
      </c>
      <c r="M37" s="97">
        <f t="shared" si="5"/>
        <v>1.9654407356139763</v>
      </c>
    </row>
    <row r="38" spans="1:13" ht="13.8" x14ac:dyDescent="0.25">
      <c r="A38" s="95" t="str">
        <f>SEKTOR_USD!A38</f>
        <v xml:space="preserve"> Mücevher</v>
      </c>
      <c r="B38" s="96">
        <f>SEKTOR_USD!B38*$B$53</f>
        <v>10365214.89504211</v>
      </c>
      <c r="C38" s="96">
        <f>SEKTOR_USD!C38*$C$53</f>
        <v>13120700.116504917</v>
      </c>
      <c r="D38" s="97">
        <f t="shared" si="0"/>
        <v>26.583966173058414</v>
      </c>
      <c r="E38" s="97">
        <f t="shared" si="3"/>
        <v>2.4884521562626034</v>
      </c>
      <c r="F38" s="96">
        <f>SEKTOR_USD!F38*$B$54</f>
        <v>60700684.839299269</v>
      </c>
      <c r="G38" s="96">
        <f>SEKTOR_USD!G38*$C$54</f>
        <v>88362360.556611583</v>
      </c>
      <c r="H38" s="97">
        <f t="shared" si="1"/>
        <v>45.570615538431944</v>
      </c>
      <c r="I38" s="97">
        <f t="shared" si="4"/>
        <v>2.5640456755184924</v>
      </c>
      <c r="J38" s="96">
        <f>SEKTOR_USD!J38*$B$55</f>
        <v>118470662.79195222</v>
      </c>
      <c r="K38" s="96">
        <f>SEKTOR_USD!K38*$C$55</f>
        <v>219151164.40843776</v>
      </c>
      <c r="L38" s="97">
        <f t="shared" si="2"/>
        <v>84.983488100587223</v>
      </c>
      <c r="M38" s="97">
        <f t="shared" si="5"/>
        <v>3.3181182648262522</v>
      </c>
    </row>
    <row r="39" spans="1:13" ht="13.8" x14ac:dyDescent="0.25">
      <c r="A39" s="95" t="str">
        <f>SEKTOR_USD!A39</f>
        <v xml:space="preserve"> Savunma ve Havacılık Sanayii</v>
      </c>
      <c r="B39" s="96">
        <f>SEKTOR_USD!B39*$B$53</f>
        <v>7830727.0374387847</v>
      </c>
      <c r="C39" s="96">
        <f>SEKTOR_USD!C39*$C$53</f>
        <v>18360556.60105513</v>
      </c>
      <c r="D39" s="97">
        <f t="shared" si="0"/>
        <v>134.46809617131495</v>
      </c>
      <c r="E39" s="97">
        <f t="shared" si="3"/>
        <v>3.4822354187184885</v>
      </c>
      <c r="F39" s="96">
        <f>SEKTOR_USD!F39*$B$54</f>
        <v>47126500.539171018</v>
      </c>
      <c r="G39" s="96">
        <f>SEKTOR_USD!G39*$C$54</f>
        <v>91330456.143568143</v>
      </c>
      <c r="H39" s="97">
        <f t="shared" si="1"/>
        <v>93.798510601599403</v>
      </c>
      <c r="I39" s="97">
        <f t="shared" si="4"/>
        <v>2.6501720828068733</v>
      </c>
      <c r="J39" s="96">
        <f>SEKTOR_USD!J39*$B$55</f>
        <v>91151459.509784833</v>
      </c>
      <c r="K39" s="96">
        <f>SEKTOR_USD!K39*$C$55</f>
        <v>179687030.09036589</v>
      </c>
      <c r="L39" s="97">
        <f t="shared" si="2"/>
        <v>97.130173292592232</v>
      </c>
      <c r="M39" s="97">
        <f t="shared" si="5"/>
        <v>2.7206007237270775</v>
      </c>
    </row>
    <row r="40" spans="1:13" ht="13.8" x14ac:dyDescent="0.25">
      <c r="A40" s="95" t="str">
        <f>SEKTOR_USD!A40</f>
        <v xml:space="preserve"> İklimlendirme Sanayii</v>
      </c>
      <c r="B40" s="96">
        <f>SEKTOR_USD!B40*$B$53</f>
        <v>14510576.48190449</v>
      </c>
      <c r="C40" s="96">
        <f>SEKTOR_USD!C40*$C$53</f>
        <v>15583816.233901775</v>
      </c>
      <c r="D40" s="97">
        <f t="shared" si="0"/>
        <v>7.3962585382853341</v>
      </c>
      <c r="E40" s="97">
        <f t="shared" si="3"/>
        <v>2.955603036858609</v>
      </c>
      <c r="F40" s="96">
        <f>SEKTOR_USD!F40*$B$54</f>
        <v>71110365.975094497</v>
      </c>
      <c r="G40" s="96">
        <f>SEKTOR_USD!G40*$C$54</f>
        <v>108342783.68582121</v>
      </c>
      <c r="H40" s="97">
        <f t="shared" si="1"/>
        <v>52.358636044380489</v>
      </c>
      <c r="I40" s="97">
        <f t="shared" si="4"/>
        <v>3.1438255410264691</v>
      </c>
      <c r="J40" s="96">
        <f>SEKTOR_USD!J40*$B$55</f>
        <v>131445897.26244953</v>
      </c>
      <c r="K40" s="96">
        <f>SEKTOR_USD!K40*$C$55</f>
        <v>207903691.39784551</v>
      </c>
      <c r="L40" s="97">
        <f t="shared" si="2"/>
        <v>58.166740634542315</v>
      </c>
      <c r="M40" s="97">
        <f t="shared" si="5"/>
        <v>3.1478228172509373</v>
      </c>
    </row>
    <row r="41" spans="1:13" ht="13.8" hidden="1" x14ac:dyDescent="0.25">
      <c r="A41" s="95" t="str">
        <f>SEKTOR_USD!A41</f>
        <v xml:space="preserve"> Diğer Sanayi Ürünleri</v>
      </c>
      <c r="B41" s="96">
        <f>SEKTOR_USD!B41*$B$53</f>
        <v>0</v>
      </c>
      <c r="C41" s="96">
        <f>SEKTOR_USD!C41*$C$53</f>
        <v>0</v>
      </c>
      <c r="D41" s="97" t="e">
        <f t="shared" si="0"/>
        <v>#DIV/0!</v>
      </c>
      <c r="E41" s="97">
        <f t="shared" si="3"/>
        <v>0</v>
      </c>
      <c r="F41" s="96">
        <f>SEKTOR_USD!F41*$B$54</f>
        <v>0</v>
      </c>
      <c r="G41" s="96">
        <f>SEKTOR_USD!G41*$C$54</f>
        <v>0</v>
      </c>
      <c r="H41" s="97" t="e">
        <f t="shared" si="1"/>
        <v>#DIV/0!</v>
      </c>
      <c r="I41" s="97">
        <f t="shared" si="4"/>
        <v>0</v>
      </c>
      <c r="J41" s="96">
        <f>SEKTOR_USD!J41*$B$55</f>
        <v>1276275.1650931605</v>
      </c>
      <c r="K41" s="96">
        <f>SEKTOR_USD!K41*$C$55</f>
        <v>0</v>
      </c>
      <c r="L41" s="97">
        <f t="shared" si="2"/>
        <v>-100</v>
      </c>
      <c r="M41" s="97">
        <f t="shared" si="5"/>
        <v>0</v>
      </c>
    </row>
    <row r="42" spans="1:13" ht="16.8" x14ac:dyDescent="0.3">
      <c r="A42" s="90" t="s">
        <v>31</v>
      </c>
      <c r="B42" s="91">
        <f>SEKTOR_USD!B42*$B$53</f>
        <v>11355047.688921092</v>
      </c>
      <c r="C42" s="91">
        <f>SEKTOR_USD!C42*$C$53</f>
        <v>14130934.111890947</v>
      </c>
      <c r="D42" s="94">
        <f t="shared" si="0"/>
        <v>24.446277100872379</v>
      </c>
      <c r="E42" s="94">
        <f t="shared" si="3"/>
        <v>2.6800516091748623</v>
      </c>
      <c r="F42" s="91">
        <f>SEKTOR_USD!F42*$B$54</f>
        <v>55897112.817514159</v>
      </c>
      <c r="G42" s="91">
        <f>SEKTOR_USD!G42*$C$54</f>
        <v>90092316.762904212</v>
      </c>
      <c r="H42" s="94">
        <f t="shared" si="1"/>
        <v>61.175259725893604</v>
      </c>
      <c r="I42" s="94">
        <f t="shared" si="4"/>
        <v>2.6142445011456004</v>
      </c>
      <c r="J42" s="91">
        <f>SEKTOR_USD!J42*$B$55</f>
        <v>112728935.66159736</v>
      </c>
      <c r="K42" s="91">
        <f>SEKTOR_USD!K42*$C$55</f>
        <v>171348741.17043146</v>
      </c>
      <c r="L42" s="94">
        <f t="shared" si="2"/>
        <v>52.000673265296996</v>
      </c>
      <c r="M42" s="94">
        <f t="shared" si="5"/>
        <v>2.5943525751611483</v>
      </c>
    </row>
    <row r="43" spans="1:13" ht="13.8" x14ac:dyDescent="0.25">
      <c r="A43" s="95" t="str">
        <f>SEKTOR_USD!A43</f>
        <v xml:space="preserve"> Madencilik Ürünleri</v>
      </c>
      <c r="B43" s="96">
        <f>SEKTOR_USD!B43*$B$53</f>
        <v>11355047.688921092</v>
      </c>
      <c r="C43" s="96">
        <f>SEKTOR_USD!C43*$C$53</f>
        <v>14130934.111890947</v>
      </c>
      <c r="D43" s="97">
        <f t="shared" si="0"/>
        <v>24.446277100872379</v>
      </c>
      <c r="E43" s="97">
        <f t="shared" si="3"/>
        <v>2.6800516091748623</v>
      </c>
      <c r="F43" s="96">
        <f>SEKTOR_USD!F43*$B$54</f>
        <v>55897112.817514159</v>
      </c>
      <c r="G43" s="96">
        <f>SEKTOR_USD!G43*$C$54</f>
        <v>90092316.762904212</v>
      </c>
      <c r="H43" s="97">
        <f t="shared" si="1"/>
        <v>61.175259725893604</v>
      </c>
      <c r="I43" s="97">
        <f t="shared" si="4"/>
        <v>2.6142445011456004</v>
      </c>
      <c r="J43" s="96">
        <f>SEKTOR_USD!J43*$B$55</f>
        <v>112728935.66159736</v>
      </c>
      <c r="K43" s="96">
        <f>SEKTOR_USD!K43*$C$55</f>
        <v>171348741.17043146</v>
      </c>
      <c r="L43" s="97">
        <f t="shared" si="2"/>
        <v>52.000673265296996</v>
      </c>
      <c r="M43" s="97">
        <f t="shared" si="5"/>
        <v>2.5943525751611483</v>
      </c>
    </row>
    <row r="44" spans="1:13" ht="17.399999999999999" x14ac:dyDescent="0.3">
      <c r="A44" s="98" t="s">
        <v>33</v>
      </c>
      <c r="B44" s="99">
        <f>SEKTOR_USD!B44*$B$53</f>
        <v>422060567.13507348</v>
      </c>
      <c r="C44" s="99">
        <f>SEKTOR_USD!C44*$C$53</f>
        <v>527263507.29647321</v>
      </c>
      <c r="D44" s="100">
        <f>(C44-B44)/B44*100</f>
        <v>24.926029189486272</v>
      </c>
      <c r="E44" s="101">
        <f t="shared" si="3"/>
        <v>100</v>
      </c>
      <c r="F44" s="99">
        <f>SEKTOR_USD!F44*$B$54</f>
        <v>2138997507.039114</v>
      </c>
      <c r="G44" s="99">
        <f>SEKTOR_USD!G44*$C$54</f>
        <v>3446208521.1778941</v>
      </c>
      <c r="H44" s="100">
        <f>(G44-F44)/F44*100</f>
        <v>61.113255617968157</v>
      </c>
      <c r="I44" s="100">
        <f t="shared" si="4"/>
        <v>100</v>
      </c>
      <c r="J44" s="99">
        <f>SEKTOR_USD!J44*$B$55</f>
        <v>4196758032.111814</v>
      </c>
      <c r="K44" s="99">
        <f>SEKTOR_USD!K44*$C$55</f>
        <v>6604682139.6196747</v>
      </c>
      <c r="L44" s="100">
        <f>(K44-J44)/J44*100</f>
        <v>57.375814595062323</v>
      </c>
      <c r="M44" s="100">
        <f t="shared" si="5"/>
        <v>100</v>
      </c>
    </row>
    <row r="45" spans="1:13" ht="13.8" hidden="1" x14ac:dyDescent="0.25">
      <c r="A45" s="41" t="s">
        <v>34</v>
      </c>
      <c r="B45" s="39" t="e">
        <f>SEKTOR_USD!#REF!*2.1157</f>
        <v>#REF!</v>
      </c>
      <c r="C45" s="39" t="e">
        <f>SEKTOR_USD!#REF!*2.7012</f>
        <v>#REF!</v>
      </c>
      <c r="D45" s="40"/>
      <c r="E45" s="40"/>
      <c r="F45" s="39" t="e">
        <f>SEKTOR_USD!#REF!*2.1642</f>
        <v>#REF!</v>
      </c>
      <c r="G45" s="39" t="e">
        <f>SEKTOR_USD!#REF!*2.5613</f>
        <v>#REF!</v>
      </c>
      <c r="H45" s="40" t="e">
        <f>(G45-F45)/F45*100</f>
        <v>#REF!</v>
      </c>
      <c r="I45" s="40" t="e">
        <f t="shared" ref="I45:I46" si="6">G45/G$46*100</f>
        <v>#REF!</v>
      </c>
      <c r="J45" s="39" t="e">
        <f>SEKTOR_USD!#REF!*2.0809</f>
        <v>#REF!</v>
      </c>
      <c r="K45" s="39" t="e">
        <f>SEKTOR_USD!#REF!*2.3856</f>
        <v>#REF!</v>
      </c>
      <c r="L45" s="40" t="e">
        <f>(K45-J45)/J45*100</f>
        <v>#REF!</v>
      </c>
      <c r="M45" s="40" t="e">
        <f t="shared" ref="M45:M46" si="7">K45/K$46*100</f>
        <v>#REF!</v>
      </c>
    </row>
    <row r="46" spans="1:13" s="22" customFormat="1" ht="17.399999999999999" hidden="1" x14ac:dyDescent="0.3">
      <c r="A46" s="42" t="s">
        <v>35</v>
      </c>
      <c r="B46" s="43" t="e">
        <f>SEKTOR_USD!#REF!*2.1157</f>
        <v>#REF!</v>
      </c>
      <c r="C46" s="43" t="e">
        <f>SEKTOR_USD!#REF!*2.7012</f>
        <v>#REF!</v>
      </c>
      <c r="D46" s="44" t="e">
        <f>(C46-B46)/B46*100</f>
        <v>#REF!</v>
      </c>
      <c r="E46" s="45" t="e">
        <f>C46/C$46*100</f>
        <v>#REF!</v>
      </c>
      <c r="F46" s="43" t="e">
        <f>SEKTOR_USD!#REF!*2.1642</f>
        <v>#REF!</v>
      </c>
      <c r="G46" s="43" t="e">
        <f>SEKTOR_USD!#REF!*2.5613</f>
        <v>#REF!</v>
      </c>
      <c r="H46" s="44" t="e">
        <f>(G46-F46)/F46*100</f>
        <v>#REF!</v>
      </c>
      <c r="I46" s="45" t="e">
        <f t="shared" si="6"/>
        <v>#REF!</v>
      </c>
      <c r="J46" s="43" t="e">
        <f>SEKTOR_USD!#REF!*2.0809</f>
        <v>#REF!</v>
      </c>
      <c r="K46" s="43" t="e">
        <f>SEKTOR_USD!#REF!*2.3856</f>
        <v>#REF!</v>
      </c>
      <c r="L46" s="44" t="e">
        <f>(K46-J46)/J46*100</f>
        <v>#REF!</v>
      </c>
      <c r="M46" s="45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0"/>
      <c r="B52" s="81">
        <v>2023</v>
      </c>
      <c r="C52" s="81">
        <v>2024</v>
      </c>
    </row>
    <row r="53" spans="1:3" x14ac:dyDescent="0.25">
      <c r="A53" s="82" t="s">
        <v>225</v>
      </c>
      <c r="B53" s="143">
        <v>23.541626999999998</v>
      </c>
      <c r="C53" s="143">
        <v>32.591017999999998</v>
      </c>
    </row>
    <row r="54" spans="1:3" x14ac:dyDescent="0.25">
      <c r="A54" s="81" t="s">
        <v>226</v>
      </c>
      <c r="B54" s="143">
        <v>19.872326833333336</v>
      </c>
      <c r="C54" s="143">
        <v>31.683093</v>
      </c>
    </row>
    <row r="55" spans="1:3" x14ac:dyDescent="0.25">
      <c r="A55" s="81" t="s">
        <v>227</v>
      </c>
      <c r="B55" s="143">
        <v>19.066289083333334</v>
      </c>
      <c r="C55" s="143">
        <v>29.668944166666666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E3" sqref="E3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3" t="s">
        <v>37</v>
      </c>
      <c r="B5" s="154"/>
      <c r="C5" s="154"/>
      <c r="D5" s="154"/>
      <c r="E5" s="154"/>
      <c r="F5" s="154"/>
      <c r="G5" s="155"/>
    </row>
    <row r="6" spans="1:7" ht="50.25" customHeight="1" x14ac:dyDescent="0.25">
      <c r="A6" s="86"/>
      <c r="B6" s="156" t="s">
        <v>122</v>
      </c>
      <c r="C6" s="156"/>
      <c r="D6" s="156" t="s">
        <v>123</v>
      </c>
      <c r="E6" s="156"/>
      <c r="F6" s="156" t="s">
        <v>120</v>
      </c>
      <c r="G6" s="156"/>
    </row>
    <row r="7" spans="1:7" ht="28.2" x14ac:dyDescent="0.3">
      <c r="A7" s="87" t="s">
        <v>1</v>
      </c>
      <c r="B7" s="102" t="s">
        <v>38</v>
      </c>
      <c r="C7" s="102" t="s">
        <v>39</v>
      </c>
      <c r="D7" s="102" t="s">
        <v>38</v>
      </c>
      <c r="E7" s="102" t="s">
        <v>39</v>
      </c>
      <c r="F7" s="102" t="s">
        <v>38</v>
      </c>
      <c r="G7" s="102" t="s">
        <v>39</v>
      </c>
    </row>
    <row r="8" spans="1:7" ht="16.8" x14ac:dyDescent="0.3">
      <c r="A8" s="90" t="s">
        <v>2</v>
      </c>
      <c r="B8" s="103">
        <f>SEKTOR_USD!D8</f>
        <v>-4.4690662150231235</v>
      </c>
      <c r="C8" s="103">
        <f>SEKTOR_TL!D8</f>
        <v>32.252982452869112</v>
      </c>
      <c r="D8" s="103">
        <f>SEKTOR_USD!H8</f>
        <v>5.4434393414427307</v>
      </c>
      <c r="E8" s="103">
        <f>SEKTOR_TL!H8</f>
        <v>68.111883571231274</v>
      </c>
      <c r="F8" s="103">
        <f>SEKTOR_USD!L8</f>
        <v>4.5990472128041224</v>
      </c>
      <c r="G8" s="103">
        <f>SEKTOR_TL!L8</f>
        <v>62.765983358344357</v>
      </c>
    </row>
    <row r="9" spans="1:7" s="21" customFormat="1" ht="15.6" x14ac:dyDescent="0.3">
      <c r="A9" s="93" t="s">
        <v>3</v>
      </c>
      <c r="B9" s="103">
        <f>SEKTOR_USD!D9</f>
        <v>2.1147795967198184</v>
      </c>
      <c r="C9" s="103">
        <f>SEKTOR_TL!D9</f>
        <v>41.367655680838375</v>
      </c>
      <c r="D9" s="103">
        <f>SEKTOR_USD!H9</f>
        <v>8.4930777957539263</v>
      </c>
      <c r="E9" s="103">
        <f>SEKTOR_TL!H9</f>
        <v>72.974020731850345</v>
      </c>
      <c r="F9" s="103">
        <f>SEKTOR_USD!L9</f>
        <v>9.5651035256516348</v>
      </c>
      <c r="G9" s="103">
        <f>SEKTOR_TL!L9</f>
        <v>70.493635384935587</v>
      </c>
    </row>
    <row r="10" spans="1:7" ht="13.8" x14ac:dyDescent="0.25">
      <c r="A10" s="95" t="s">
        <v>4</v>
      </c>
      <c r="B10" s="104">
        <f>SEKTOR_USD!D10</f>
        <v>6.0359813465146006</v>
      </c>
      <c r="C10" s="104">
        <f>SEKTOR_TL!D10</f>
        <v>46.796165647851019</v>
      </c>
      <c r="D10" s="104">
        <f>SEKTOR_USD!H10</f>
        <v>6.8812846523159461</v>
      </c>
      <c r="E10" s="104">
        <f>SEKTOR_TL!H10</f>
        <v>70.40428682556967</v>
      </c>
      <c r="F10" s="104">
        <f>SEKTOR_USD!L10</f>
        <v>10.023800017371757</v>
      </c>
      <c r="G10" s="104">
        <f>SEKTOR_TL!L10</f>
        <v>71.207410390801144</v>
      </c>
    </row>
    <row r="11" spans="1:7" ht="13.8" x14ac:dyDescent="0.25">
      <c r="A11" s="95" t="s">
        <v>5</v>
      </c>
      <c r="B11" s="104">
        <f>SEKTOR_USD!D11</f>
        <v>-4.4618320907670794</v>
      </c>
      <c r="C11" s="104">
        <f>SEKTOR_TL!D11</f>
        <v>32.262997371287575</v>
      </c>
      <c r="D11" s="104">
        <f>SEKTOR_USD!H11</f>
        <v>1.3467250023519615</v>
      </c>
      <c r="E11" s="104">
        <f>SEKTOR_TL!H11</f>
        <v>61.58035948306415</v>
      </c>
      <c r="F11" s="104">
        <f>SEKTOR_USD!L11</f>
        <v>10.074383890443652</v>
      </c>
      <c r="G11" s="104">
        <f>SEKTOR_TL!L11</f>
        <v>71.286123668426598</v>
      </c>
    </row>
    <row r="12" spans="1:7" ht="13.8" x14ac:dyDescent="0.25">
      <c r="A12" s="95" t="s">
        <v>6</v>
      </c>
      <c r="B12" s="104">
        <f>SEKTOR_USD!D12</f>
        <v>-3.0214751730190401</v>
      </c>
      <c r="C12" s="104">
        <f>SEKTOR_TL!D12</f>
        <v>34.257026850760283</v>
      </c>
      <c r="D12" s="104">
        <f>SEKTOR_USD!H12</f>
        <v>20.209142842453804</v>
      </c>
      <c r="E12" s="104">
        <f>SEKTOR_TL!H12</f>
        <v>91.65332193204992</v>
      </c>
      <c r="F12" s="104">
        <f>SEKTOR_USD!L12</f>
        <v>7.1715814262072453</v>
      </c>
      <c r="G12" s="104">
        <f>SEKTOR_TL!L12</f>
        <v>66.769089238607918</v>
      </c>
    </row>
    <row r="13" spans="1:7" ht="13.8" x14ac:dyDescent="0.25">
      <c r="A13" s="95" t="s">
        <v>7</v>
      </c>
      <c r="B13" s="104">
        <f>SEKTOR_USD!D13</f>
        <v>-20.239670114050107</v>
      </c>
      <c r="C13" s="104">
        <f>SEKTOR_TL!D13</f>
        <v>10.420165394640353</v>
      </c>
      <c r="D13" s="104">
        <f>SEKTOR_USD!H13</f>
        <v>14.742974170919007</v>
      </c>
      <c r="E13" s="104">
        <f>SEKTOR_TL!H13</f>
        <v>82.938432537043255</v>
      </c>
      <c r="F13" s="104">
        <f>SEKTOR_USD!L13</f>
        <v>11.411366740601405</v>
      </c>
      <c r="G13" s="104">
        <f>SEKTOR_TL!L13</f>
        <v>73.366595088939974</v>
      </c>
    </row>
    <row r="14" spans="1:7" ht="13.8" x14ac:dyDescent="0.25">
      <c r="A14" s="95" t="s">
        <v>8</v>
      </c>
      <c r="B14" s="104">
        <f>SEKTOR_USD!D14</f>
        <v>28.923164326221805</v>
      </c>
      <c r="C14" s="104">
        <f>SEKTOR_TL!D14</f>
        <v>78.481171635794425</v>
      </c>
      <c r="D14" s="104">
        <f>SEKTOR_USD!H14</f>
        <v>39.529773092268471</v>
      </c>
      <c r="E14" s="104">
        <f>SEKTOR_TL!H14</f>
        <v>122.45682723655753</v>
      </c>
      <c r="F14" s="104">
        <f>SEKTOR_USD!L14</f>
        <v>25.050397175824163</v>
      </c>
      <c r="G14" s="104">
        <f>SEKTOR_TL!L14</f>
        <v>94.59021289424318</v>
      </c>
    </row>
    <row r="15" spans="1:7" ht="13.8" x14ac:dyDescent="0.25">
      <c r="A15" s="95" t="s">
        <v>9</v>
      </c>
      <c r="B15" s="104">
        <f>SEKTOR_USD!D15</f>
        <v>-10.485172423162934</v>
      </c>
      <c r="C15" s="104">
        <f>SEKTOR_TL!D15</f>
        <v>23.92428768086392</v>
      </c>
      <c r="D15" s="104">
        <f>SEKTOR_USD!H15</f>
        <v>-22.311671492689474</v>
      </c>
      <c r="E15" s="104">
        <f>SEKTOR_TL!H15</f>
        <v>23.86101324495981</v>
      </c>
      <c r="F15" s="104">
        <f>SEKTOR_USD!L15</f>
        <v>-13.487120985051545</v>
      </c>
      <c r="G15" s="104">
        <f>SEKTOR_TL!L15</f>
        <v>34.622199735542516</v>
      </c>
    </row>
    <row r="16" spans="1:7" ht="13.8" x14ac:dyDescent="0.25">
      <c r="A16" s="95" t="s">
        <v>10</v>
      </c>
      <c r="B16" s="104">
        <f>SEKTOR_USD!D16</f>
        <v>2.3402451342318851</v>
      </c>
      <c r="C16" s="104">
        <f>SEKTOR_TL!D16</f>
        <v>41.679790071185977</v>
      </c>
      <c r="D16" s="104">
        <f>SEKTOR_USD!H16</f>
        <v>-0.92232233432417499</v>
      </c>
      <c r="E16" s="104">
        <f>SEKTOR_TL!H16</f>
        <v>57.962743972195781</v>
      </c>
      <c r="F16" s="104">
        <f>SEKTOR_USD!L16</f>
        <v>-0.93276116178277013</v>
      </c>
      <c r="G16" s="104">
        <f>SEKTOR_TL!L16</f>
        <v>54.157967761340487</v>
      </c>
    </row>
    <row r="17" spans="1:7" ht="13.8" x14ac:dyDescent="0.25">
      <c r="A17" s="105" t="s">
        <v>11</v>
      </c>
      <c r="B17" s="104">
        <f>SEKTOR_USD!D17</f>
        <v>-6.2817746106152299</v>
      </c>
      <c r="C17" s="104">
        <f>SEKTOR_TL!D17</f>
        <v>29.743469752260371</v>
      </c>
      <c r="D17" s="104">
        <f>SEKTOR_USD!H17</f>
        <v>1.1512078039872067</v>
      </c>
      <c r="E17" s="104">
        <f>SEKTOR_TL!H17</f>
        <v>61.268640094044279</v>
      </c>
      <c r="F17" s="104">
        <f>SEKTOR_USD!L17</f>
        <v>-1.0803715856943266</v>
      </c>
      <c r="G17" s="104">
        <f>SEKTOR_TL!L17</f>
        <v>53.928272018959348</v>
      </c>
    </row>
    <row r="18" spans="1:7" s="21" customFormat="1" ht="15.6" x14ac:dyDescent="0.3">
      <c r="A18" s="93" t="s">
        <v>12</v>
      </c>
      <c r="B18" s="103">
        <f>SEKTOR_USD!D18</f>
        <v>-10.680578185758957</v>
      </c>
      <c r="C18" s="103">
        <f>SEKTOR_TL!D18</f>
        <v>23.653768029606567</v>
      </c>
      <c r="D18" s="103">
        <f>SEKTOR_USD!H18</f>
        <v>9.1646388389325484</v>
      </c>
      <c r="E18" s="103">
        <f>SEKTOR_TL!H18</f>
        <v>74.044712209735849</v>
      </c>
      <c r="F18" s="103">
        <f>SEKTOR_USD!L18</f>
        <v>-1.7902880675832087</v>
      </c>
      <c r="G18" s="103">
        <f>SEKTOR_TL!L18</f>
        <v>52.823575013050132</v>
      </c>
    </row>
    <row r="19" spans="1:7" ht="13.8" x14ac:dyDescent="0.25">
      <c r="A19" s="95" t="s">
        <v>13</v>
      </c>
      <c r="B19" s="104">
        <f>SEKTOR_USD!D19</f>
        <v>-10.680578185758957</v>
      </c>
      <c r="C19" s="104">
        <f>SEKTOR_TL!D19</f>
        <v>23.653768029606567</v>
      </c>
      <c r="D19" s="104">
        <f>SEKTOR_USD!H19</f>
        <v>9.1646388389325484</v>
      </c>
      <c r="E19" s="104">
        <f>SEKTOR_TL!H19</f>
        <v>74.044712209735849</v>
      </c>
      <c r="F19" s="104">
        <f>SEKTOR_USD!L19</f>
        <v>-1.7902880675832087</v>
      </c>
      <c r="G19" s="104">
        <f>SEKTOR_TL!L19</f>
        <v>52.823575013050132</v>
      </c>
    </row>
    <row r="20" spans="1:7" s="21" customFormat="1" ht="15.6" x14ac:dyDescent="0.3">
      <c r="A20" s="93" t="s">
        <v>110</v>
      </c>
      <c r="B20" s="103">
        <f>SEKTOR_USD!D20</f>
        <v>-17.747242685953463</v>
      </c>
      <c r="C20" s="103">
        <f>SEKTOR_TL!D20</f>
        <v>13.870680823025634</v>
      </c>
      <c r="D20" s="103">
        <f>SEKTOR_USD!H20</f>
        <v>-4.510611565752642</v>
      </c>
      <c r="E20" s="103">
        <f>SEKTOR_TL!H20</f>
        <v>52.241818466907255</v>
      </c>
      <c r="F20" s="103">
        <f>SEKTOR_USD!L20</f>
        <v>-5.9589638963659697</v>
      </c>
      <c r="G20" s="103">
        <f>SEKTOR_TL!L20</f>
        <v>46.336722229453017</v>
      </c>
    </row>
    <row r="21" spans="1:7" ht="13.8" x14ac:dyDescent="0.25">
      <c r="A21" s="95" t="s">
        <v>109</v>
      </c>
      <c r="B21" s="104">
        <f>SEKTOR_USD!D21</f>
        <v>-17.747242685953463</v>
      </c>
      <c r="C21" s="104">
        <f>SEKTOR_TL!D21</f>
        <v>13.870680823025634</v>
      </c>
      <c r="D21" s="104">
        <f>SEKTOR_USD!H21</f>
        <v>-4.510611565752642</v>
      </c>
      <c r="E21" s="104">
        <f>SEKTOR_TL!H21</f>
        <v>52.241818466907255</v>
      </c>
      <c r="F21" s="104">
        <f>SEKTOR_USD!L21</f>
        <v>-5.9589638963659697</v>
      </c>
      <c r="G21" s="104">
        <f>SEKTOR_TL!L21</f>
        <v>46.336722229453017</v>
      </c>
    </row>
    <row r="22" spans="1:7" ht="16.8" x14ac:dyDescent="0.3">
      <c r="A22" s="90" t="s">
        <v>14</v>
      </c>
      <c r="B22" s="103">
        <f>SEKTOR_USD!D22</f>
        <v>-10.663213113473413</v>
      </c>
      <c r="C22" s="103">
        <f>SEKTOR_TL!D22</f>
        <v>23.677808227993417</v>
      </c>
      <c r="D22" s="103">
        <f>SEKTOR_USD!H22</f>
        <v>0.22739938626779457</v>
      </c>
      <c r="E22" s="103">
        <f>SEKTOR_TL!H22</f>
        <v>59.795782473582257</v>
      </c>
      <c r="F22" s="103">
        <f>SEKTOR_USD!L22</f>
        <v>0.58596235461533508</v>
      </c>
      <c r="G22" s="103">
        <f>SEKTOR_TL!L22</f>
        <v>56.521244800499971</v>
      </c>
    </row>
    <row r="23" spans="1:7" s="21" customFormat="1" ht="15.6" x14ac:dyDescent="0.3">
      <c r="A23" s="93" t="s">
        <v>15</v>
      </c>
      <c r="B23" s="103">
        <f>SEKTOR_USD!D23</f>
        <v>-20.11377083165176</v>
      </c>
      <c r="C23" s="103">
        <f>SEKTOR_TL!D23</f>
        <v>10.594460305473474</v>
      </c>
      <c r="D23" s="103">
        <f>SEKTOR_USD!H23</f>
        <v>-5.0214072886885219</v>
      </c>
      <c r="E23" s="103">
        <f>SEKTOR_TL!H23</f>
        <v>51.427440335473037</v>
      </c>
      <c r="F23" s="103">
        <f>SEKTOR_USD!L23</f>
        <v>-5.0938162723514768</v>
      </c>
      <c r="G23" s="103">
        <f>SEKTOR_TL!L23</f>
        <v>47.682973534078805</v>
      </c>
    </row>
    <row r="24" spans="1:7" ht="13.8" x14ac:dyDescent="0.25">
      <c r="A24" s="95" t="s">
        <v>16</v>
      </c>
      <c r="B24" s="104">
        <f>SEKTOR_USD!D24</f>
        <v>-16.039013338598078</v>
      </c>
      <c r="C24" s="104">
        <f>SEKTOR_TL!D24</f>
        <v>16.235552775494654</v>
      </c>
      <c r="D24" s="104">
        <f>SEKTOR_USD!H24</f>
        <v>-3.7597406569551475</v>
      </c>
      <c r="E24" s="104">
        <f>SEKTOR_TL!H24</f>
        <v>53.438956227067301</v>
      </c>
      <c r="F24" s="104">
        <f>SEKTOR_USD!L24</f>
        <v>-4.0492118325374289</v>
      </c>
      <c r="G24" s="104">
        <f>SEKTOR_TL!L24</f>
        <v>49.308476570649631</v>
      </c>
    </row>
    <row r="25" spans="1:7" ht="13.8" x14ac:dyDescent="0.25">
      <c r="A25" s="95" t="s">
        <v>17</v>
      </c>
      <c r="B25" s="104">
        <f>SEKTOR_USD!D25</f>
        <v>-38.15638868379633</v>
      </c>
      <c r="C25" s="104">
        <f>SEKTOR_TL!D25</f>
        <v>-14.383731863927778</v>
      </c>
      <c r="D25" s="104">
        <f>SEKTOR_USD!H25</f>
        <v>-26.727415293643425</v>
      </c>
      <c r="E25" s="104">
        <f>SEKTOR_TL!H25</f>
        <v>16.820850173812786</v>
      </c>
      <c r="F25" s="104">
        <f>SEKTOR_USD!L25</f>
        <v>-24.622881208222083</v>
      </c>
      <c r="G25" s="104">
        <f>SEKTOR_TL!L25</f>
        <v>17.293906491345393</v>
      </c>
    </row>
    <row r="26" spans="1:7" ht="13.8" x14ac:dyDescent="0.25">
      <c r="A26" s="95" t="s">
        <v>18</v>
      </c>
      <c r="B26" s="104">
        <f>SEKTOR_USD!D26</f>
        <v>-21.192481843683915</v>
      </c>
      <c r="C26" s="104">
        <f>SEKTOR_TL!D26</f>
        <v>9.1010932578204606</v>
      </c>
      <c r="D26" s="104">
        <f>SEKTOR_USD!H26</f>
        <v>7.6282444852829743</v>
      </c>
      <c r="E26" s="104">
        <f>SEKTOR_TL!H26</f>
        <v>71.595189031116263</v>
      </c>
      <c r="F26" s="104">
        <f>SEKTOR_USD!L26</f>
        <v>6.4362091766058755</v>
      </c>
      <c r="G26" s="104">
        <f>SEKTOR_TL!L26</f>
        <v>65.624780657122557</v>
      </c>
    </row>
    <row r="27" spans="1:7" s="21" customFormat="1" ht="15.6" x14ac:dyDescent="0.3">
      <c r="A27" s="93" t="s">
        <v>19</v>
      </c>
      <c r="B27" s="103">
        <f>SEKTOR_USD!D27</f>
        <v>-6.5301204763772391</v>
      </c>
      <c r="C27" s="103">
        <f>SEKTOR_TL!D27</f>
        <v>29.399659845609698</v>
      </c>
      <c r="D27" s="103">
        <f>SEKTOR_USD!H27</f>
        <v>7.9360853759260861</v>
      </c>
      <c r="E27" s="103">
        <f>SEKTOR_TL!H27</f>
        <v>72.08598971335384</v>
      </c>
      <c r="F27" s="103">
        <f>SEKTOR_USD!L27</f>
        <v>1.1663106806945318</v>
      </c>
      <c r="G27" s="103">
        <f>SEKTOR_TL!L27</f>
        <v>57.424321534960789</v>
      </c>
    </row>
    <row r="28" spans="1:7" ht="13.8" x14ac:dyDescent="0.25">
      <c r="A28" s="95" t="s">
        <v>20</v>
      </c>
      <c r="B28" s="104">
        <f>SEKTOR_USD!D28</f>
        <v>-6.5301204763772391</v>
      </c>
      <c r="C28" s="104">
        <f>SEKTOR_TL!D28</f>
        <v>29.399659845609698</v>
      </c>
      <c r="D28" s="104">
        <f>SEKTOR_USD!H28</f>
        <v>7.9360853759260861</v>
      </c>
      <c r="E28" s="104">
        <f>SEKTOR_TL!H28</f>
        <v>72.08598971335384</v>
      </c>
      <c r="F28" s="104">
        <f>SEKTOR_USD!L28</f>
        <v>1.1663106806945318</v>
      </c>
      <c r="G28" s="104">
        <f>SEKTOR_TL!L28</f>
        <v>57.424321534960789</v>
      </c>
    </row>
    <row r="29" spans="1:7" s="21" customFormat="1" ht="15.6" x14ac:dyDescent="0.3">
      <c r="A29" s="93" t="s">
        <v>21</v>
      </c>
      <c r="B29" s="103">
        <f>SEKTOR_USD!D29</f>
        <v>-10.570268656777182</v>
      </c>
      <c r="C29" s="103">
        <f>SEKTOR_TL!D29</f>
        <v>23.806480492709316</v>
      </c>
      <c r="D29" s="103">
        <f>SEKTOR_USD!H29</f>
        <v>-0.91084466787775453</v>
      </c>
      <c r="E29" s="103">
        <f>SEKTOR_TL!H29</f>
        <v>57.981043186801841</v>
      </c>
      <c r="F29" s="103">
        <f>SEKTOR_USD!L29</f>
        <v>1.067169178519489</v>
      </c>
      <c r="G29" s="103">
        <f>SEKTOR_TL!L29</f>
        <v>57.270048006442742</v>
      </c>
    </row>
    <row r="30" spans="1:7" ht="13.8" x14ac:dyDescent="0.25">
      <c r="A30" s="95" t="s">
        <v>22</v>
      </c>
      <c r="B30" s="104">
        <f>SEKTOR_USD!D30</f>
        <v>-21.314444551410695</v>
      </c>
      <c r="C30" s="104">
        <f>SEKTOR_TL!D30</f>
        <v>8.9322481392204587</v>
      </c>
      <c r="D30" s="104">
        <f>SEKTOR_USD!H30</f>
        <v>-12.847294439627504</v>
      </c>
      <c r="E30" s="104">
        <f>SEKTOR_TL!H30</f>
        <v>38.950375495999758</v>
      </c>
      <c r="F30" s="104">
        <f>SEKTOR_USD!L30</f>
        <v>-11.936399822533179</v>
      </c>
      <c r="G30" s="104">
        <f>SEKTOR_TL!L30</f>
        <v>37.035268130117721</v>
      </c>
    </row>
    <row r="31" spans="1:7" ht="13.8" x14ac:dyDescent="0.25">
      <c r="A31" s="95" t="s">
        <v>23</v>
      </c>
      <c r="B31" s="104">
        <f>SEKTOR_USD!D31</f>
        <v>-12.353035200026287</v>
      </c>
      <c r="C31" s="104">
        <f>SEKTOR_TL!D31</f>
        <v>21.338419279232905</v>
      </c>
      <c r="D31" s="104">
        <f>SEKTOR_USD!H31</f>
        <v>2.2705666736472017</v>
      </c>
      <c r="E31" s="104">
        <f>SEKTOR_TL!H31</f>
        <v>63.053270120776993</v>
      </c>
      <c r="F31" s="104">
        <f>SEKTOR_USD!L31</f>
        <v>7.1162239559131981</v>
      </c>
      <c r="G31" s="104">
        <f>SEKTOR_TL!L31</f>
        <v>66.682947793453963</v>
      </c>
    </row>
    <row r="32" spans="1:7" ht="13.8" x14ac:dyDescent="0.25">
      <c r="A32" s="95" t="s">
        <v>24</v>
      </c>
      <c r="B32" s="104">
        <f>SEKTOR_USD!D32</f>
        <v>20.008035481468557</v>
      </c>
      <c r="C32" s="104">
        <f>SEKTOR_TL!D32</f>
        <v>66.139071208679852</v>
      </c>
      <c r="D32" s="104">
        <f>SEKTOR_USD!H32</f>
        <v>36.771546413834031</v>
      </c>
      <c r="E32" s="104">
        <f>SEKTOR_TL!H32</f>
        <v>118.05929728946872</v>
      </c>
      <c r="F32" s="104">
        <f>SEKTOR_USD!L32</f>
        <v>50.901228197636939</v>
      </c>
      <c r="G32" s="104">
        <f>SEKTOR_TL!L32</f>
        <v>134.81654424251465</v>
      </c>
    </row>
    <row r="33" spans="1:7" ht="13.8" x14ac:dyDescent="0.25">
      <c r="A33" s="95" t="s">
        <v>105</v>
      </c>
      <c r="B33" s="104">
        <f>SEKTOR_USD!D33</f>
        <v>-10.796080994923848</v>
      </c>
      <c r="C33" s="104">
        <f>SEKTOR_TL!D33</f>
        <v>23.493865991716675</v>
      </c>
      <c r="D33" s="104">
        <f>SEKTOR_USD!H33</f>
        <v>-0.94793768834248038</v>
      </c>
      <c r="E33" s="104">
        <f>SEKTOR_TL!H33</f>
        <v>57.921904585323958</v>
      </c>
      <c r="F33" s="104">
        <f>SEKTOR_USD!L33</f>
        <v>2.3942679105457723</v>
      </c>
      <c r="G33" s="104">
        <f>SEKTOR_TL!L33</f>
        <v>59.335138806862865</v>
      </c>
    </row>
    <row r="34" spans="1:7" ht="13.8" x14ac:dyDescent="0.25">
      <c r="A34" s="95" t="s">
        <v>25</v>
      </c>
      <c r="B34" s="104">
        <f>SEKTOR_USD!D34</f>
        <v>-21.238306153912479</v>
      </c>
      <c r="C34" s="104">
        <f>SEKTOR_TL!D34</f>
        <v>9.0376541030204702</v>
      </c>
      <c r="D34" s="104">
        <f>SEKTOR_USD!H34</f>
        <v>-1.345311062368103</v>
      </c>
      <c r="E34" s="104">
        <f>SEKTOR_TL!H34</f>
        <v>57.288359370887399</v>
      </c>
      <c r="F34" s="104">
        <f>SEKTOR_USD!L34</f>
        <v>3.0727335675464804</v>
      </c>
      <c r="G34" s="104">
        <f>SEKTOR_TL!L34</f>
        <v>60.390895362770245</v>
      </c>
    </row>
    <row r="35" spans="1:7" ht="13.8" x14ac:dyDescent="0.25">
      <c r="A35" s="95" t="s">
        <v>26</v>
      </c>
      <c r="B35" s="104">
        <f>SEKTOR_USD!D35</f>
        <v>-13.899011441487824</v>
      </c>
      <c r="C35" s="104">
        <f>SEKTOR_TL!D35</f>
        <v>19.198170454755083</v>
      </c>
      <c r="D35" s="104">
        <f>SEKTOR_USD!H35</f>
        <v>-6.7240559472333237</v>
      </c>
      <c r="E35" s="104">
        <f>SEKTOR_TL!H35</f>
        <v>48.712852544751236</v>
      </c>
      <c r="F35" s="104">
        <f>SEKTOR_USD!L35</f>
        <v>-7.9854650102581832</v>
      </c>
      <c r="G35" s="104">
        <f>SEKTOR_TL!L35</f>
        <v>43.183295354460689</v>
      </c>
    </row>
    <row r="36" spans="1:7" ht="13.8" x14ac:dyDescent="0.25">
      <c r="A36" s="95" t="s">
        <v>27</v>
      </c>
      <c r="B36" s="104">
        <f>SEKTOR_USD!D36</f>
        <v>0.66023108549341203</v>
      </c>
      <c r="C36" s="104">
        <f>SEKTOR_TL!D36</f>
        <v>39.353979365634977</v>
      </c>
      <c r="D36" s="104">
        <f>SEKTOR_USD!H36</f>
        <v>10.580811653096458</v>
      </c>
      <c r="E36" s="104">
        <f>SEKTOR_TL!H36</f>
        <v>76.30256230205444</v>
      </c>
      <c r="F36" s="104">
        <f>SEKTOR_USD!L36</f>
        <v>-4.6165898238586029</v>
      </c>
      <c r="G36" s="104">
        <f>SEKTOR_TL!L36</f>
        <v>48.425582900448291</v>
      </c>
    </row>
    <row r="37" spans="1:7" ht="13.8" x14ac:dyDescent="0.25">
      <c r="A37" s="95" t="s">
        <v>106</v>
      </c>
      <c r="B37" s="104">
        <f>SEKTOR_USD!D37</f>
        <v>-18.325791016600096</v>
      </c>
      <c r="C37" s="104">
        <f>SEKTOR_TL!D37</f>
        <v>13.069738770126142</v>
      </c>
      <c r="D37" s="104">
        <f>SEKTOR_USD!H37</f>
        <v>-9.3610222421652427</v>
      </c>
      <c r="E37" s="104">
        <f>SEKTOR_TL!H37</f>
        <v>44.508651946557897</v>
      </c>
      <c r="F37" s="104">
        <f>SEKTOR_USD!L37</f>
        <v>-12.629780433579874</v>
      </c>
      <c r="G37" s="104">
        <f>SEKTOR_TL!L37</f>
        <v>35.956302498920159</v>
      </c>
    </row>
    <row r="38" spans="1:7" ht="13.8" x14ac:dyDescent="0.25">
      <c r="A38" s="105" t="s">
        <v>28</v>
      </c>
      <c r="B38" s="104">
        <f>SEKTOR_USD!D38</f>
        <v>-8.5639940480914589</v>
      </c>
      <c r="C38" s="104">
        <f>SEKTOR_TL!D38</f>
        <v>26.583966173058414</v>
      </c>
      <c r="D38" s="104">
        <f>SEKTOR_USD!H38</f>
        <v>-8.694935519419408</v>
      </c>
      <c r="E38" s="104">
        <f>SEKTOR_TL!H38</f>
        <v>45.570615538431944</v>
      </c>
      <c r="F38" s="104">
        <f>SEKTOR_USD!L38</f>
        <v>18.876783749241323</v>
      </c>
      <c r="G38" s="104">
        <f>SEKTOR_TL!L38</f>
        <v>84.983488100587223</v>
      </c>
    </row>
    <row r="39" spans="1:7" ht="13.8" x14ac:dyDescent="0.25">
      <c r="A39" s="105" t="s">
        <v>107</v>
      </c>
      <c r="B39" s="104">
        <f>SEKTOR_USD!D39</f>
        <v>69.364469175685869</v>
      </c>
      <c r="C39" s="104">
        <f>SEKTOR_TL!D39</f>
        <v>134.46809617131495</v>
      </c>
      <c r="D39" s="104">
        <f>SEKTOR_USD!H39</f>
        <v>21.554651955482967</v>
      </c>
      <c r="E39" s="104">
        <f>SEKTOR_TL!H39</f>
        <v>93.798510601599403</v>
      </c>
      <c r="F39" s="104">
        <f>SEKTOR_USD!L39</f>
        <v>26.682663526224022</v>
      </c>
      <c r="G39" s="104">
        <f>SEKTOR_TL!L39</f>
        <v>97.130173292592232</v>
      </c>
    </row>
    <row r="40" spans="1:7" ht="13.8" x14ac:dyDescent="0.25">
      <c r="A40" s="105" t="s">
        <v>29</v>
      </c>
      <c r="B40" s="104">
        <f>SEKTOR_USD!D40</f>
        <v>-22.423943317638049</v>
      </c>
      <c r="C40" s="104">
        <f>SEKTOR_TL!D40</f>
        <v>7.3962585382853341</v>
      </c>
      <c r="D40" s="104">
        <f>SEKTOR_USD!H40</f>
        <v>-4.437341033755434</v>
      </c>
      <c r="E40" s="104">
        <f>SEKTOR_TL!H40</f>
        <v>52.358636044380489</v>
      </c>
      <c r="F40" s="104">
        <f>SEKTOR_USD!L40</f>
        <v>1.6434148571725327</v>
      </c>
      <c r="G40" s="104">
        <f>SEKTOR_TL!L40</f>
        <v>58.166740634542315</v>
      </c>
    </row>
    <row r="41" spans="1:7" ht="13.8" hidden="1" x14ac:dyDescent="0.25">
      <c r="A41" s="95" t="s">
        <v>30</v>
      </c>
      <c r="B41" s="104" t="e">
        <f>SEKTOR_USD!D41</f>
        <v>#DIV/0!</v>
      </c>
      <c r="C41" s="104" t="e">
        <f>SEKTOR_TL!D41</f>
        <v>#DIV/0!</v>
      </c>
      <c r="D41" s="104" t="e">
        <f>SEKTOR_USD!H41</f>
        <v>#DIV/0!</v>
      </c>
      <c r="E41" s="104" t="e">
        <f>SEKTOR_TL!H41</f>
        <v>#DIV/0!</v>
      </c>
      <c r="F41" s="104">
        <f>SEKTOR_USD!L41</f>
        <v>-100</v>
      </c>
      <c r="G41" s="104">
        <f>SEKTOR_TL!L41</f>
        <v>-100</v>
      </c>
    </row>
    <row r="42" spans="1:7" ht="16.8" x14ac:dyDescent="0.3">
      <c r="A42" s="90" t="s">
        <v>31</v>
      </c>
      <c r="B42" s="103">
        <f>SEKTOR_USD!D42</f>
        <v>-10.108121291351534</v>
      </c>
      <c r="C42" s="103">
        <f>SEKTOR_TL!D42</f>
        <v>24.446277100872379</v>
      </c>
      <c r="D42" s="103">
        <f>SEKTOR_USD!H42</f>
        <v>1.0926376007653364</v>
      </c>
      <c r="E42" s="103">
        <f>SEKTOR_TL!H42</f>
        <v>61.175259725893604</v>
      </c>
      <c r="F42" s="103">
        <f>SEKTOR_USD!L42</f>
        <v>-2.3191131758076273</v>
      </c>
      <c r="G42" s="103">
        <f>SEKTOR_TL!L42</f>
        <v>52.000673265296996</v>
      </c>
    </row>
    <row r="43" spans="1:7" ht="13.8" x14ac:dyDescent="0.25">
      <c r="A43" s="95" t="s">
        <v>32</v>
      </c>
      <c r="B43" s="104">
        <f>SEKTOR_USD!D43</f>
        <v>-10.108121291351534</v>
      </c>
      <c r="C43" s="104">
        <f>SEKTOR_TL!D43</f>
        <v>24.446277100872379</v>
      </c>
      <c r="D43" s="104">
        <f>SEKTOR_USD!H43</f>
        <v>1.0926376007653364</v>
      </c>
      <c r="E43" s="104">
        <f>SEKTOR_TL!H43</f>
        <v>61.175259725893604</v>
      </c>
      <c r="F43" s="104">
        <f>SEKTOR_USD!L43</f>
        <v>-2.3191131758076273</v>
      </c>
      <c r="G43" s="104">
        <f>SEKTOR_TL!L43</f>
        <v>52.000673265296996</v>
      </c>
    </row>
    <row r="44" spans="1:7" ht="17.399999999999999" x14ac:dyDescent="0.3">
      <c r="A44" s="106" t="s">
        <v>40</v>
      </c>
      <c r="B44" s="107">
        <f>SEKTOR_USD!D44</f>
        <v>-9.7615796545539553</v>
      </c>
      <c r="C44" s="107">
        <f>SEKTOR_TL!D44</f>
        <v>24.926029189486272</v>
      </c>
      <c r="D44" s="107">
        <f>SEKTOR_USD!H44</f>
        <v>1.0537472721694641</v>
      </c>
      <c r="E44" s="107">
        <f>SEKTOR_TL!H44</f>
        <v>61.113255617968157</v>
      </c>
      <c r="F44" s="107">
        <f>SEKTOR_USD!L44</f>
        <v>1.1351384443838446</v>
      </c>
      <c r="G44" s="107">
        <f>SEKTOR_TL!L44</f>
        <v>57.375814595062323</v>
      </c>
    </row>
    <row r="45" spans="1:7" ht="13.8" hidden="1" x14ac:dyDescent="0.25">
      <c r="A45" s="41" t="s">
        <v>34</v>
      </c>
      <c r="B45" s="46"/>
      <c r="C45" s="46"/>
      <c r="D45" s="40" t="e">
        <f>SEKTOR_USD!#REF!</f>
        <v>#REF!</v>
      </c>
      <c r="E45" s="40" t="e">
        <f>SEKTOR_TL!H45</f>
        <v>#REF!</v>
      </c>
      <c r="F45" s="40" t="e">
        <f>SEKTOR_USD!#REF!</f>
        <v>#REF!</v>
      </c>
      <c r="G45" s="40" t="e">
        <f>SEKTOR_TL!L45</f>
        <v>#REF!</v>
      </c>
    </row>
    <row r="46" spans="1:7" s="22" customFormat="1" ht="17.399999999999999" hidden="1" x14ac:dyDescent="0.3">
      <c r="A46" s="42" t="s">
        <v>40</v>
      </c>
      <c r="B46" s="47" t="e">
        <f>SEKTOR_USD!#REF!</f>
        <v>#REF!</v>
      </c>
      <c r="C46" s="47" t="e">
        <f>SEKTOR_TL!D46</f>
        <v>#REF!</v>
      </c>
      <c r="D46" s="47" t="e">
        <f>SEKTOR_USD!#REF!</f>
        <v>#REF!</v>
      </c>
      <c r="E46" s="47" t="e">
        <f>SEKTOR_TL!H46</f>
        <v>#REF!</v>
      </c>
      <c r="F46" s="47" t="e">
        <f>SEKTOR_USD!#REF!</f>
        <v>#REF!</v>
      </c>
      <c r="G46" s="47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C2" sqref="C2:K2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0.3320312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49" t="s">
        <v>124</v>
      </c>
      <c r="D2" s="149"/>
      <c r="E2" s="149"/>
      <c r="F2" s="149"/>
      <c r="G2" s="149"/>
      <c r="H2" s="149"/>
      <c r="I2" s="149"/>
      <c r="J2" s="149"/>
      <c r="K2" s="149"/>
    </row>
    <row r="6" spans="1:13" ht="22.5" customHeight="1" x14ac:dyDescent="0.25">
      <c r="A6" s="157" t="s">
        <v>113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1:13" ht="24" customHeight="1" x14ac:dyDescent="0.25">
      <c r="A7" s="49"/>
      <c r="B7" s="145" t="s">
        <v>126</v>
      </c>
      <c r="C7" s="145"/>
      <c r="D7" s="145"/>
      <c r="E7" s="145"/>
      <c r="F7" s="145" t="s">
        <v>127</v>
      </c>
      <c r="G7" s="145"/>
      <c r="H7" s="145"/>
      <c r="I7" s="145"/>
      <c r="J7" s="145" t="s">
        <v>104</v>
      </c>
      <c r="K7" s="145"/>
      <c r="L7" s="145"/>
      <c r="M7" s="145"/>
    </row>
    <row r="8" spans="1:13" ht="64.8" x14ac:dyDescent="0.3">
      <c r="A8" s="50" t="s">
        <v>41</v>
      </c>
      <c r="B8" s="70">
        <v>2023</v>
      </c>
      <c r="C8" s="71">
        <v>2024</v>
      </c>
      <c r="D8" s="7" t="s">
        <v>118</v>
      </c>
      <c r="E8" s="7" t="s">
        <v>119</v>
      </c>
      <c r="F8" s="5">
        <v>2023</v>
      </c>
      <c r="G8" s="6">
        <v>2024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">
      <c r="A9" s="51" t="s">
        <v>199</v>
      </c>
      <c r="B9" s="74">
        <v>5400544.8337200005</v>
      </c>
      <c r="C9" s="74">
        <v>4895219.25012</v>
      </c>
      <c r="D9" s="63">
        <f>(C9-B9)/B9*100</f>
        <v>-9.356937108360647</v>
      </c>
      <c r="E9" s="76">
        <f t="shared" ref="E9:E23" si="0">C9/C$23*100</f>
        <v>30.258149196147592</v>
      </c>
      <c r="F9" s="74">
        <v>32869262.369479999</v>
      </c>
      <c r="G9" s="74">
        <v>32941550.209120002</v>
      </c>
      <c r="H9" s="63">
        <f t="shared" ref="H9:H22" si="1">(G9-F9)/F9*100</f>
        <v>0.21992534796620175</v>
      </c>
      <c r="I9" s="65">
        <f t="shared" ref="I9:I23" si="2">G9/G$23*100</f>
        <v>30.285172601308268</v>
      </c>
      <c r="J9" s="74">
        <v>68160648.703799993</v>
      </c>
      <c r="K9" s="74">
        <v>67688419.975229993</v>
      </c>
      <c r="L9" s="63">
        <f t="shared" ref="L9:L23" si="3">(K9-J9)/J9*100</f>
        <v>-0.69281724506778686</v>
      </c>
      <c r="M9" s="76">
        <f t="shared" ref="M9:M23" si="4">K9/K$23*100</f>
        <v>30.406367945068535</v>
      </c>
    </row>
    <row r="10" spans="1:13" ht="22.5" customHeight="1" x14ac:dyDescent="0.3">
      <c r="A10" s="51" t="s">
        <v>200</v>
      </c>
      <c r="B10" s="74">
        <v>3143012.5618599998</v>
      </c>
      <c r="C10" s="74">
        <v>2760537.1332899998</v>
      </c>
      <c r="D10" s="63">
        <f t="shared" ref="D10:D23" si="5">(C10-B10)/B10*100</f>
        <v>-12.169070948404205</v>
      </c>
      <c r="E10" s="76">
        <f t="shared" si="0"/>
        <v>17.063330603332378</v>
      </c>
      <c r="F10" s="74">
        <v>18120015.480610002</v>
      </c>
      <c r="G10" s="74">
        <v>18474101.209339999</v>
      </c>
      <c r="H10" s="63">
        <f t="shared" si="1"/>
        <v>1.9541138312431328</v>
      </c>
      <c r="I10" s="65">
        <f t="shared" si="2"/>
        <v>16.984365952031069</v>
      </c>
      <c r="J10" s="74">
        <v>34587659.278439999</v>
      </c>
      <c r="K10" s="74">
        <v>36882048.588150002</v>
      </c>
      <c r="L10" s="63">
        <f t="shared" si="3"/>
        <v>6.6335489523576889</v>
      </c>
      <c r="M10" s="76">
        <f t="shared" si="4"/>
        <v>16.567813820289633</v>
      </c>
    </row>
    <row r="11" spans="1:13" ht="22.5" customHeight="1" x14ac:dyDescent="0.3">
      <c r="A11" s="51" t="s">
        <v>201</v>
      </c>
      <c r="B11" s="74">
        <v>1975914.3794499999</v>
      </c>
      <c r="C11" s="74">
        <v>1981074.1249200001</v>
      </c>
      <c r="D11" s="63">
        <f t="shared" si="5"/>
        <v>0.26113203707927996</v>
      </c>
      <c r="E11" s="76">
        <f t="shared" si="0"/>
        <v>12.245342522500387</v>
      </c>
      <c r="F11" s="74">
        <v>12471682.04858</v>
      </c>
      <c r="G11" s="74">
        <v>12605388.55092</v>
      </c>
      <c r="H11" s="63">
        <f t="shared" si="1"/>
        <v>1.0720807491658566</v>
      </c>
      <c r="I11" s="65">
        <f t="shared" si="2"/>
        <v>11.588901115694201</v>
      </c>
      <c r="J11" s="74">
        <v>25091355.267749999</v>
      </c>
      <c r="K11" s="74">
        <v>26243004.959899999</v>
      </c>
      <c r="L11" s="63">
        <f t="shared" si="3"/>
        <v>4.5898265751719656</v>
      </c>
      <c r="M11" s="76">
        <f t="shared" si="4"/>
        <v>11.788640731856093</v>
      </c>
    </row>
    <row r="12" spans="1:13" ht="22.5" customHeight="1" x14ac:dyDescent="0.3">
      <c r="A12" s="51" t="s">
        <v>202</v>
      </c>
      <c r="B12" s="74">
        <v>1870601.0791199999</v>
      </c>
      <c r="C12" s="74">
        <v>1472600.9381200001</v>
      </c>
      <c r="D12" s="63">
        <f t="shared" si="5"/>
        <v>-21.276591008235375</v>
      </c>
      <c r="E12" s="76">
        <f t="shared" si="0"/>
        <v>9.1023867604969038</v>
      </c>
      <c r="F12" s="74">
        <v>11539674.918090001</v>
      </c>
      <c r="G12" s="74">
        <v>9905568.4716100004</v>
      </c>
      <c r="H12" s="63">
        <f t="shared" si="1"/>
        <v>-14.160766729384358</v>
      </c>
      <c r="I12" s="65">
        <f t="shared" si="2"/>
        <v>9.1067921507146394</v>
      </c>
      <c r="J12" s="74">
        <v>23494424.702959999</v>
      </c>
      <c r="K12" s="74">
        <v>20521166.475329999</v>
      </c>
      <c r="L12" s="63">
        <f t="shared" si="3"/>
        <v>-12.655165066695195</v>
      </c>
      <c r="M12" s="76">
        <f t="shared" si="4"/>
        <v>9.2183292022361751</v>
      </c>
    </row>
    <row r="13" spans="1:13" ht="22.5" customHeight="1" x14ac:dyDescent="0.3">
      <c r="A13" s="52" t="s">
        <v>203</v>
      </c>
      <c r="B13" s="74">
        <v>1596632.7680200001</v>
      </c>
      <c r="C13" s="74">
        <v>1330422.3118100001</v>
      </c>
      <c r="D13" s="63">
        <f t="shared" si="5"/>
        <v>-16.67324268561331</v>
      </c>
      <c r="E13" s="76">
        <f t="shared" si="0"/>
        <v>8.2235574644881826</v>
      </c>
      <c r="F13" s="74">
        <v>9193364.9442200009</v>
      </c>
      <c r="G13" s="74">
        <v>9022838.8543599993</v>
      </c>
      <c r="H13" s="63">
        <f t="shared" si="1"/>
        <v>-1.8548821992236235</v>
      </c>
      <c r="I13" s="65">
        <f t="shared" si="2"/>
        <v>8.2952450726629881</v>
      </c>
      <c r="J13" s="74">
        <v>18202818.073490001</v>
      </c>
      <c r="K13" s="74">
        <v>18078825.541839998</v>
      </c>
      <c r="L13" s="63">
        <f t="shared" si="3"/>
        <v>-0.68117217427219023</v>
      </c>
      <c r="M13" s="76">
        <f t="shared" si="4"/>
        <v>8.1212033260792946</v>
      </c>
    </row>
    <row r="14" spans="1:13" ht="22.5" customHeight="1" x14ac:dyDescent="0.3">
      <c r="A14" s="51" t="s">
        <v>204</v>
      </c>
      <c r="B14" s="74">
        <v>1208567.821</v>
      </c>
      <c r="C14" s="74">
        <v>1220562.23865</v>
      </c>
      <c r="D14" s="63">
        <f t="shared" si="5"/>
        <v>0.99244886729447024</v>
      </c>
      <c r="E14" s="76">
        <f t="shared" si="0"/>
        <v>7.5444944206227866</v>
      </c>
      <c r="F14" s="74">
        <v>7161310.0420300001</v>
      </c>
      <c r="G14" s="74">
        <v>8571365.5316599999</v>
      </c>
      <c r="H14" s="63">
        <f t="shared" si="1"/>
        <v>19.689909825916356</v>
      </c>
      <c r="I14" s="65">
        <f t="shared" si="2"/>
        <v>7.8801781612378479</v>
      </c>
      <c r="J14" s="74">
        <v>16248915.71531</v>
      </c>
      <c r="K14" s="74">
        <v>17522792.184980001</v>
      </c>
      <c r="L14" s="63">
        <f t="shared" si="3"/>
        <v>7.8397629231945221</v>
      </c>
      <c r="M14" s="76">
        <f t="shared" si="4"/>
        <v>7.8714271480476077</v>
      </c>
    </row>
    <row r="15" spans="1:13" ht="22.5" customHeight="1" x14ac:dyDescent="0.3">
      <c r="A15" s="51" t="s">
        <v>205</v>
      </c>
      <c r="B15" s="74">
        <v>876845.27884000004</v>
      </c>
      <c r="C15" s="74">
        <v>767593.49540000001</v>
      </c>
      <c r="D15" s="63">
        <f t="shared" si="5"/>
        <v>-12.45964209153659</v>
      </c>
      <c r="E15" s="76">
        <f t="shared" si="0"/>
        <v>4.7446206837898579</v>
      </c>
      <c r="F15" s="74">
        <v>5278412.4946299996</v>
      </c>
      <c r="G15" s="74">
        <v>5530724.3937100004</v>
      </c>
      <c r="H15" s="63">
        <f t="shared" si="1"/>
        <v>4.7800716472365643</v>
      </c>
      <c r="I15" s="65">
        <f t="shared" si="2"/>
        <v>5.0847316477352855</v>
      </c>
      <c r="J15" s="74">
        <v>11618682.918169999</v>
      </c>
      <c r="K15" s="74">
        <v>11950324.31607</v>
      </c>
      <c r="L15" s="63">
        <f t="shared" si="3"/>
        <v>2.8543803134635795</v>
      </c>
      <c r="M15" s="76">
        <f t="shared" si="4"/>
        <v>5.3682145092217342</v>
      </c>
    </row>
    <row r="16" spans="1:13" ht="22.5" customHeight="1" x14ac:dyDescent="0.3">
      <c r="A16" s="51" t="s">
        <v>206</v>
      </c>
      <c r="B16" s="74">
        <v>940417.06649</v>
      </c>
      <c r="C16" s="74">
        <v>861730.38185999996</v>
      </c>
      <c r="D16" s="63">
        <f t="shared" si="5"/>
        <v>-8.3672114675342044</v>
      </c>
      <c r="E16" s="76">
        <f t="shared" si="0"/>
        <v>5.3264961442807559</v>
      </c>
      <c r="F16" s="74">
        <v>5439039.2177900001</v>
      </c>
      <c r="G16" s="74">
        <v>5760758.2677199999</v>
      </c>
      <c r="H16" s="63">
        <f t="shared" si="1"/>
        <v>5.9149977973632115</v>
      </c>
      <c r="I16" s="65">
        <f t="shared" si="2"/>
        <v>5.2962157926621289</v>
      </c>
      <c r="J16" s="74">
        <v>11448264.90704</v>
      </c>
      <c r="K16" s="74">
        <v>11935635.32456</v>
      </c>
      <c r="L16" s="63">
        <f t="shared" si="3"/>
        <v>4.2571553111100346</v>
      </c>
      <c r="M16" s="76">
        <f t="shared" si="4"/>
        <v>5.3616160558857198</v>
      </c>
    </row>
    <row r="17" spans="1:13" ht="22.5" customHeight="1" x14ac:dyDescent="0.3">
      <c r="A17" s="51" t="s">
        <v>207</v>
      </c>
      <c r="B17" s="74">
        <v>260792.96458</v>
      </c>
      <c r="C17" s="74">
        <v>261748.45313000001</v>
      </c>
      <c r="D17" s="63">
        <f t="shared" si="5"/>
        <v>0.36637819257846832</v>
      </c>
      <c r="E17" s="76">
        <f t="shared" si="0"/>
        <v>1.6179099120992868</v>
      </c>
      <c r="F17" s="74">
        <v>1593717.3775299999</v>
      </c>
      <c r="G17" s="74">
        <v>1668222.6776999999</v>
      </c>
      <c r="H17" s="63">
        <f t="shared" si="1"/>
        <v>4.6749380549185524</v>
      </c>
      <c r="I17" s="65">
        <f t="shared" si="2"/>
        <v>1.5336986696386199</v>
      </c>
      <c r="J17" s="74">
        <v>3227319.4655399998</v>
      </c>
      <c r="K17" s="74">
        <v>3255744.5655299998</v>
      </c>
      <c r="L17" s="63">
        <f t="shared" si="3"/>
        <v>0.88076499068380532</v>
      </c>
      <c r="M17" s="76">
        <f t="shared" si="4"/>
        <v>1.4625155562929224</v>
      </c>
    </row>
    <row r="18" spans="1:13" ht="22.5" customHeight="1" x14ac:dyDescent="0.3">
      <c r="A18" s="51" t="s">
        <v>208</v>
      </c>
      <c r="B18" s="74">
        <v>188485.53214</v>
      </c>
      <c r="C18" s="74">
        <v>189408.23329</v>
      </c>
      <c r="D18" s="63">
        <f t="shared" si="5"/>
        <v>0.48953420430946404</v>
      </c>
      <c r="E18" s="76">
        <f t="shared" si="0"/>
        <v>1.1707632056985102</v>
      </c>
      <c r="F18" s="74">
        <v>1222878.92505</v>
      </c>
      <c r="G18" s="74">
        <v>1298444.7198000001</v>
      </c>
      <c r="H18" s="63">
        <f t="shared" si="1"/>
        <v>6.1793357626888898</v>
      </c>
      <c r="I18" s="65">
        <f t="shared" si="2"/>
        <v>1.1937392807188973</v>
      </c>
      <c r="J18" s="74">
        <v>2482122.7675399999</v>
      </c>
      <c r="K18" s="74">
        <v>2734322.18175</v>
      </c>
      <c r="L18" s="63">
        <f t="shared" si="3"/>
        <v>10.160634176042455</v>
      </c>
      <c r="M18" s="76">
        <f t="shared" si="4"/>
        <v>1.2282870004806985</v>
      </c>
    </row>
    <row r="19" spans="1:13" ht="22.5" customHeight="1" x14ac:dyDescent="0.3">
      <c r="A19" s="51" t="s">
        <v>209</v>
      </c>
      <c r="B19" s="74">
        <v>231617.40062</v>
      </c>
      <c r="C19" s="74">
        <v>222215.49350000001</v>
      </c>
      <c r="D19" s="63">
        <f t="shared" si="5"/>
        <v>-4.0592404088953158</v>
      </c>
      <c r="E19" s="76">
        <f t="shared" si="0"/>
        <v>1.3735502359478056</v>
      </c>
      <c r="F19" s="74">
        <v>1350576.5297999999</v>
      </c>
      <c r="G19" s="74">
        <v>1331953.362</v>
      </c>
      <c r="H19" s="63">
        <f t="shared" si="1"/>
        <v>-1.3789050371516338</v>
      </c>
      <c r="I19" s="65">
        <f t="shared" si="2"/>
        <v>1.2245458155121969</v>
      </c>
      <c r="J19" s="74">
        <v>2551475.6963300002</v>
      </c>
      <c r="K19" s="74">
        <v>2653978.42949</v>
      </c>
      <c r="L19" s="63">
        <f t="shared" si="3"/>
        <v>4.0173901443559918</v>
      </c>
      <c r="M19" s="76">
        <f t="shared" si="4"/>
        <v>1.1921957208467675</v>
      </c>
    </row>
    <row r="20" spans="1:13" ht="22.5" customHeight="1" x14ac:dyDescent="0.3">
      <c r="A20" s="51" t="s">
        <v>210</v>
      </c>
      <c r="B20" s="74">
        <v>115179.00309</v>
      </c>
      <c r="C20" s="74">
        <v>126880.15282</v>
      </c>
      <c r="D20" s="63">
        <f t="shared" si="5"/>
        <v>10.159099676229022</v>
      </c>
      <c r="E20" s="76">
        <f t="shared" si="0"/>
        <v>0.78426693430809147</v>
      </c>
      <c r="F20" s="74">
        <v>745722.24850999995</v>
      </c>
      <c r="G20" s="74">
        <v>971660.31591999996</v>
      </c>
      <c r="H20" s="63">
        <f t="shared" si="1"/>
        <v>30.297884750178572</v>
      </c>
      <c r="I20" s="65">
        <f t="shared" si="2"/>
        <v>0.89330648347362729</v>
      </c>
      <c r="J20" s="74">
        <v>1611915.10305</v>
      </c>
      <c r="K20" s="74">
        <v>1834182.98581</v>
      </c>
      <c r="L20" s="63">
        <f t="shared" si="3"/>
        <v>13.789056404982727</v>
      </c>
      <c r="M20" s="76">
        <f t="shared" si="4"/>
        <v>0.82393477001726656</v>
      </c>
    </row>
    <row r="21" spans="1:13" ht="22.5" customHeight="1" x14ac:dyDescent="0.3">
      <c r="A21" s="51" t="s">
        <v>211</v>
      </c>
      <c r="B21" s="74">
        <v>113644.17866999999</v>
      </c>
      <c r="C21" s="74">
        <v>84717.684550000005</v>
      </c>
      <c r="D21" s="63">
        <f t="shared" si="5"/>
        <v>-25.45356432553994</v>
      </c>
      <c r="E21" s="76">
        <f t="shared" si="0"/>
        <v>0.52365383605713456</v>
      </c>
      <c r="F21" s="74">
        <v>611738.24277000001</v>
      </c>
      <c r="G21" s="74">
        <v>637265.75343000004</v>
      </c>
      <c r="H21" s="63">
        <f t="shared" si="1"/>
        <v>4.1729466747753756</v>
      </c>
      <c r="I21" s="65">
        <f t="shared" si="2"/>
        <v>0.58587720410884325</v>
      </c>
      <c r="J21" s="74">
        <v>1296953.43246</v>
      </c>
      <c r="K21" s="74">
        <v>1243864.0011499999</v>
      </c>
      <c r="L21" s="63">
        <f t="shared" si="3"/>
        <v>-4.0933953356600172</v>
      </c>
      <c r="M21" s="76">
        <f t="shared" si="4"/>
        <v>0.55875711837316433</v>
      </c>
    </row>
    <row r="22" spans="1:13" ht="22.5" customHeight="1" x14ac:dyDescent="0.3">
      <c r="A22" s="51" t="s">
        <v>212</v>
      </c>
      <c r="B22" s="74">
        <v>6011.8208100000002</v>
      </c>
      <c r="C22" s="74">
        <v>3474.7634800000001</v>
      </c>
      <c r="D22" s="63">
        <f t="shared" si="5"/>
        <v>-42.201146876831146</v>
      </c>
      <c r="E22" s="76">
        <f t="shared" si="0"/>
        <v>2.1478080230336493E-2</v>
      </c>
      <c r="F22" s="74">
        <v>39598.301099999997</v>
      </c>
      <c r="G22" s="74">
        <v>51372.701959999999</v>
      </c>
      <c r="H22" s="63">
        <f t="shared" si="1"/>
        <v>29.734611164921926</v>
      </c>
      <c r="I22" s="65">
        <f t="shared" si="2"/>
        <v>4.7230052501397744E-2</v>
      </c>
      <c r="J22" s="74">
        <v>91489.956250000003</v>
      </c>
      <c r="K22" s="74">
        <v>68335.615839999999</v>
      </c>
      <c r="L22" s="63">
        <f t="shared" si="3"/>
        <v>-25.308068075505286</v>
      </c>
      <c r="M22" s="76">
        <f t="shared" si="4"/>
        <v>3.0697095304400082E-2</v>
      </c>
    </row>
    <row r="23" spans="1:13" ht="24" customHeight="1" x14ac:dyDescent="0.25">
      <c r="A23" s="67" t="s">
        <v>42</v>
      </c>
      <c r="B23" s="75">
        <f>SUM(B9:B22)</f>
        <v>17928266.688410003</v>
      </c>
      <c r="C23" s="75">
        <f>SUM(C9:C22)</f>
        <v>16178184.654939998</v>
      </c>
      <c r="D23" s="73">
        <f t="shared" si="5"/>
        <v>-9.7615796545539553</v>
      </c>
      <c r="E23" s="77">
        <f t="shared" si="0"/>
        <v>100</v>
      </c>
      <c r="F23" s="66">
        <f>SUM(F9:F22)</f>
        <v>107636993.14019001</v>
      </c>
      <c r="G23" s="66">
        <f>SUM(G9:G22)</f>
        <v>108771215.01924999</v>
      </c>
      <c r="H23" s="73">
        <f>(G23-F23)/F23*100</f>
        <v>1.0537472721694641</v>
      </c>
      <c r="I23" s="69">
        <f t="shared" si="2"/>
        <v>100</v>
      </c>
      <c r="J23" s="75">
        <f>SUM(J9:J22)</f>
        <v>220114045.98813003</v>
      </c>
      <c r="K23" s="75">
        <f>SUM(K9:K22)</f>
        <v>222612645.14562997</v>
      </c>
      <c r="L23" s="73">
        <f t="shared" si="3"/>
        <v>1.1351384443838173</v>
      </c>
      <c r="M23" s="7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J3" sqref="J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4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0"/>
      <c r="I26" s="160"/>
      <c r="N26" t="s">
        <v>43</v>
      </c>
    </row>
    <row r="27" spans="3:14" x14ac:dyDescent="0.25">
      <c r="H27" s="160"/>
      <c r="I27" s="160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0"/>
      <c r="I39" s="160"/>
    </row>
    <row r="40" spans="8:9" x14ac:dyDescent="0.25">
      <c r="H40" s="160"/>
      <c r="I40" s="160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0"/>
      <c r="I51" s="160"/>
    </row>
    <row r="52" spans="3:9" x14ac:dyDescent="0.25">
      <c r="H52" s="160"/>
      <c r="I52" s="160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R5" sqref="R5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6"/>
      <c r="B3" s="72" t="s">
        <v>121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x14ac:dyDescent="0.25">
      <c r="A4" s="48"/>
      <c r="B4" s="61" t="s">
        <v>103</v>
      </c>
      <c r="C4" s="61" t="s">
        <v>44</v>
      </c>
      <c r="D4" s="61" t="s">
        <v>45</v>
      </c>
      <c r="E4" s="61" t="s">
        <v>46</v>
      </c>
      <c r="F4" s="61" t="s">
        <v>47</v>
      </c>
      <c r="G4" s="61" t="s">
        <v>48</v>
      </c>
      <c r="H4" s="61" t="s">
        <v>49</v>
      </c>
      <c r="I4" s="61" t="s">
        <v>0</v>
      </c>
      <c r="J4" s="61" t="s">
        <v>102</v>
      </c>
      <c r="K4" s="61" t="s">
        <v>50</v>
      </c>
      <c r="L4" s="61" t="s">
        <v>51</v>
      </c>
      <c r="M4" s="61" t="s">
        <v>52</v>
      </c>
      <c r="N4" s="61" t="s">
        <v>53</v>
      </c>
      <c r="O4" s="62" t="s">
        <v>101</v>
      </c>
      <c r="P4" s="62" t="s">
        <v>100</v>
      </c>
    </row>
    <row r="5" spans="1:16" x14ac:dyDescent="0.25">
      <c r="A5" s="53" t="s">
        <v>99</v>
      </c>
      <c r="B5" s="54" t="s">
        <v>169</v>
      </c>
      <c r="C5" s="78">
        <v>1549772.6796200001</v>
      </c>
      <c r="D5" s="78">
        <v>1529936.4568099999</v>
      </c>
      <c r="E5" s="78">
        <v>1560538.3122400001</v>
      </c>
      <c r="F5" s="78">
        <v>1284379.02134</v>
      </c>
      <c r="G5" s="78">
        <v>1709258.11558</v>
      </c>
      <c r="H5" s="78">
        <v>1298598.8020800001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78">
        <v>8932483.3876699992</v>
      </c>
      <c r="P5" s="56">
        <f t="shared" ref="P5:P24" si="0">O5/O$26*100</f>
        <v>8.2121757912598063</v>
      </c>
    </row>
    <row r="6" spans="1:16" x14ac:dyDescent="0.25">
      <c r="A6" s="53" t="s">
        <v>98</v>
      </c>
      <c r="B6" s="54" t="s">
        <v>170</v>
      </c>
      <c r="C6" s="78">
        <v>1002715.48326</v>
      </c>
      <c r="D6" s="78">
        <v>1101946.6317700001</v>
      </c>
      <c r="E6" s="78">
        <v>1058285.9120400001</v>
      </c>
      <c r="F6" s="78">
        <v>1006210.38246</v>
      </c>
      <c r="G6" s="78">
        <v>1344851.3693500001</v>
      </c>
      <c r="H6" s="78">
        <v>1018401.15263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78">
        <v>6532410.9315099996</v>
      </c>
      <c r="P6" s="56">
        <f t="shared" si="0"/>
        <v>6.0056430649909665</v>
      </c>
    </row>
    <row r="7" spans="1:16" x14ac:dyDescent="0.25">
      <c r="A7" s="53" t="s">
        <v>97</v>
      </c>
      <c r="B7" s="54" t="s">
        <v>171</v>
      </c>
      <c r="C7" s="78">
        <v>946991.78086000006</v>
      </c>
      <c r="D7" s="78">
        <v>998094.78102999995</v>
      </c>
      <c r="E7" s="78">
        <v>1010248.51458</v>
      </c>
      <c r="F7" s="78">
        <v>869091.86299000005</v>
      </c>
      <c r="G7" s="78">
        <v>1110748.33186</v>
      </c>
      <c r="H7" s="78">
        <v>948773.75511000003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78">
        <v>5883949.0264299996</v>
      </c>
      <c r="P7" s="56">
        <f t="shared" si="0"/>
        <v>5.4094725570443218</v>
      </c>
    </row>
    <row r="8" spans="1:16" x14ac:dyDescent="0.25">
      <c r="A8" s="53" t="s">
        <v>96</v>
      </c>
      <c r="B8" s="54" t="s">
        <v>172</v>
      </c>
      <c r="C8" s="78">
        <v>917392.37424999999</v>
      </c>
      <c r="D8" s="78">
        <v>1081835.6288900001</v>
      </c>
      <c r="E8" s="78">
        <v>1150230.9373699999</v>
      </c>
      <c r="F8" s="78">
        <v>756349.13503999996</v>
      </c>
      <c r="G8" s="78">
        <v>1060152.8512899999</v>
      </c>
      <c r="H8" s="78">
        <v>914688.48647999996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78">
        <v>5880649.4133200003</v>
      </c>
      <c r="P8" s="56">
        <f t="shared" si="0"/>
        <v>5.406439021830602</v>
      </c>
    </row>
    <row r="9" spans="1:16" x14ac:dyDescent="0.25">
      <c r="A9" s="53" t="s">
        <v>95</v>
      </c>
      <c r="B9" s="54" t="s">
        <v>176</v>
      </c>
      <c r="C9" s="78">
        <v>909157.08946000005</v>
      </c>
      <c r="D9" s="78">
        <v>863095.56489000004</v>
      </c>
      <c r="E9" s="78">
        <v>945719.84886999999</v>
      </c>
      <c r="F9" s="78">
        <v>706931.70487000002</v>
      </c>
      <c r="G9" s="78">
        <v>944994.90527999995</v>
      </c>
      <c r="H9" s="78">
        <v>665798.51226999995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78">
        <v>5035697.6256400002</v>
      </c>
      <c r="P9" s="56">
        <f t="shared" si="0"/>
        <v>4.629623402431239</v>
      </c>
    </row>
    <row r="10" spans="1:16" x14ac:dyDescent="0.25">
      <c r="A10" s="53" t="s">
        <v>94</v>
      </c>
      <c r="B10" s="54" t="s">
        <v>173</v>
      </c>
      <c r="C10" s="78">
        <v>695327.15610000002</v>
      </c>
      <c r="D10" s="78">
        <v>702000.08898</v>
      </c>
      <c r="E10" s="78">
        <v>805280.83970999997</v>
      </c>
      <c r="F10" s="78">
        <v>773736.83508999995</v>
      </c>
      <c r="G10" s="78">
        <v>967840.83038000006</v>
      </c>
      <c r="H10" s="78">
        <v>720954.29833999998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78">
        <v>4665140.0486000003</v>
      </c>
      <c r="P10" s="56">
        <f t="shared" si="0"/>
        <v>4.2889472621726057</v>
      </c>
    </row>
    <row r="11" spans="1:16" x14ac:dyDescent="0.25">
      <c r="A11" s="53" t="s">
        <v>93</v>
      </c>
      <c r="B11" s="54" t="s">
        <v>174</v>
      </c>
      <c r="C11" s="78">
        <v>704712.96476</v>
      </c>
      <c r="D11" s="78">
        <v>761240.02280000004</v>
      </c>
      <c r="E11" s="78">
        <v>812158.16056999995</v>
      </c>
      <c r="F11" s="78">
        <v>777703.35788999998</v>
      </c>
      <c r="G11" s="78">
        <v>888140.73390999995</v>
      </c>
      <c r="H11" s="78">
        <v>690748.12973000004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78">
        <v>4634703.3696600003</v>
      </c>
      <c r="P11" s="56">
        <f t="shared" si="0"/>
        <v>4.2609649702265111</v>
      </c>
    </row>
    <row r="12" spans="1:16" x14ac:dyDescent="0.25">
      <c r="A12" s="53" t="s">
        <v>92</v>
      </c>
      <c r="B12" s="54" t="s">
        <v>178</v>
      </c>
      <c r="C12" s="78">
        <v>602192.28874999995</v>
      </c>
      <c r="D12" s="78">
        <v>609954.65760000004</v>
      </c>
      <c r="E12" s="78">
        <v>823701.71756999998</v>
      </c>
      <c r="F12" s="78">
        <v>615118.72446000006</v>
      </c>
      <c r="G12" s="78">
        <v>757096.97744000005</v>
      </c>
      <c r="H12" s="78">
        <v>559778.08545000001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78">
        <v>3967842.4512700001</v>
      </c>
      <c r="P12" s="56">
        <f t="shared" si="0"/>
        <v>3.6478791292050783</v>
      </c>
    </row>
    <row r="13" spans="1:16" x14ac:dyDescent="0.25">
      <c r="A13" s="53" t="s">
        <v>91</v>
      </c>
      <c r="B13" s="54" t="s">
        <v>175</v>
      </c>
      <c r="C13" s="78">
        <v>475655.11888999998</v>
      </c>
      <c r="D13" s="78">
        <v>597582.58059999999</v>
      </c>
      <c r="E13" s="78">
        <v>790629.59603000002</v>
      </c>
      <c r="F13" s="78">
        <v>666864.83368000004</v>
      </c>
      <c r="G13" s="78">
        <v>692014.77469999995</v>
      </c>
      <c r="H13" s="78">
        <v>683278.16108999995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78">
        <v>3906025.0649899999</v>
      </c>
      <c r="P13" s="56">
        <f t="shared" si="0"/>
        <v>3.5910466425319636</v>
      </c>
    </row>
    <row r="14" spans="1:16" x14ac:dyDescent="0.25">
      <c r="A14" s="53" t="s">
        <v>90</v>
      </c>
      <c r="B14" s="54" t="s">
        <v>177</v>
      </c>
      <c r="C14" s="78">
        <v>549115.32083999994</v>
      </c>
      <c r="D14" s="78">
        <v>602355.27703</v>
      </c>
      <c r="E14" s="78">
        <v>714628.44296000001</v>
      </c>
      <c r="F14" s="78">
        <v>598159.02142999996</v>
      </c>
      <c r="G14" s="78">
        <v>715234.31169</v>
      </c>
      <c r="H14" s="78">
        <v>615714.37328000006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78">
        <v>3795206.7472299999</v>
      </c>
      <c r="P14" s="56">
        <f t="shared" si="0"/>
        <v>3.4891646163540013</v>
      </c>
    </row>
    <row r="15" spans="1:16" x14ac:dyDescent="0.25">
      <c r="A15" s="53" t="s">
        <v>89</v>
      </c>
      <c r="B15" s="54" t="s">
        <v>213</v>
      </c>
      <c r="C15" s="78">
        <v>456580.94292</v>
      </c>
      <c r="D15" s="78">
        <v>487758.55751999997</v>
      </c>
      <c r="E15" s="78">
        <v>569218.46516000002</v>
      </c>
      <c r="F15" s="78">
        <v>380418.88582999998</v>
      </c>
      <c r="G15" s="78">
        <v>524496.47861999995</v>
      </c>
      <c r="H15" s="78">
        <v>404745.79402999999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78">
        <v>2823219.12408</v>
      </c>
      <c r="P15" s="56">
        <f t="shared" si="0"/>
        <v>2.5955572194172469</v>
      </c>
    </row>
    <row r="16" spans="1:16" x14ac:dyDescent="0.25">
      <c r="A16" s="53" t="s">
        <v>88</v>
      </c>
      <c r="B16" s="54" t="s">
        <v>214</v>
      </c>
      <c r="C16" s="78">
        <v>311383.84855</v>
      </c>
      <c r="D16" s="78">
        <v>330524.39442999999</v>
      </c>
      <c r="E16" s="78">
        <v>386020.6373</v>
      </c>
      <c r="F16" s="78">
        <v>310702.87826999999</v>
      </c>
      <c r="G16" s="78">
        <v>376372.10537</v>
      </c>
      <c r="H16" s="78">
        <v>345674.79612000001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78">
        <v>2060678.66004</v>
      </c>
      <c r="P16" s="56">
        <f t="shared" si="0"/>
        <v>1.8945073470727596</v>
      </c>
    </row>
    <row r="17" spans="1:16" x14ac:dyDescent="0.25">
      <c r="A17" s="53" t="s">
        <v>87</v>
      </c>
      <c r="B17" s="54" t="s">
        <v>215</v>
      </c>
      <c r="C17" s="78">
        <v>406041.89656999998</v>
      </c>
      <c r="D17" s="78">
        <v>330931.61563000001</v>
      </c>
      <c r="E17" s="78">
        <v>325760.91521000001</v>
      </c>
      <c r="F17" s="78">
        <v>197714.72904000001</v>
      </c>
      <c r="G17" s="78">
        <v>471848.93781999999</v>
      </c>
      <c r="H17" s="78">
        <v>248728.03974000001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78">
        <v>1981026.1340099999</v>
      </c>
      <c r="P17" s="56">
        <f t="shared" si="0"/>
        <v>1.8212779306174012</v>
      </c>
    </row>
    <row r="18" spans="1:16" x14ac:dyDescent="0.25">
      <c r="A18" s="53" t="s">
        <v>86</v>
      </c>
      <c r="B18" s="54" t="s">
        <v>216</v>
      </c>
      <c r="C18" s="78">
        <v>324150.45932000002</v>
      </c>
      <c r="D18" s="78">
        <v>352035.38410000002</v>
      </c>
      <c r="E18" s="78">
        <v>409582.59534</v>
      </c>
      <c r="F18" s="78">
        <v>318902.07085000002</v>
      </c>
      <c r="G18" s="78">
        <v>294526.24154999998</v>
      </c>
      <c r="H18" s="78">
        <v>244910.25341999999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78">
        <v>1944107.0045799999</v>
      </c>
      <c r="P18" s="56">
        <f t="shared" si="0"/>
        <v>1.7873359272818068</v>
      </c>
    </row>
    <row r="19" spans="1:16" x14ac:dyDescent="0.25">
      <c r="A19" s="53" t="s">
        <v>85</v>
      </c>
      <c r="B19" s="54" t="s">
        <v>217</v>
      </c>
      <c r="C19" s="78">
        <v>236429.41558</v>
      </c>
      <c r="D19" s="78">
        <v>277359.85853999999</v>
      </c>
      <c r="E19" s="78">
        <v>357952.81014999998</v>
      </c>
      <c r="F19" s="78">
        <v>232608.32248999999</v>
      </c>
      <c r="G19" s="78">
        <v>314911.13422000001</v>
      </c>
      <c r="H19" s="78">
        <v>227357.69355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78">
        <v>1646619.23453</v>
      </c>
      <c r="P19" s="56">
        <f t="shared" si="0"/>
        <v>1.5138373091066293</v>
      </c>
    </row>
    <row r="20" spans="1:16" x14ac:dyDescent="0.25">
      <c r="A20" s="53" t="s">
        <v>84</v>
      </c>
      <c r="B20" s="54" t="s">
        <v>218</v>
      </c>
      <c r="C20" s="78">
        <v>195679.86356999999</v>
      </c>
      <c r="D20" s="78">
        <v>201292.38641000001</v>
      </c>
      <c r="E20" s="78">
        <v>265426.73189</v>
      </c>
      <c r="F20" s="78">
        <v>226203.39210999999</v>
      </c>
      <c r="G20" s="78">
        <v>377692.40330000001</v>
      </c>
      <c r="H20" s="78">
        <v>292204.74803000002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78">
        <v>1558499.5253099999</v>
      </c>
      <c r="P20" s="56">
        <f t="shared" si="0"/>
        <v>1.4328234956593815</v>
      </c>
    </row>
    <row r="21" spans="1:16" x14ac:dyDescent="0.25">
      <c r="A21" s="53" t="s">
        <v>83</v>
      </c>
      <c r="B21" s="54" t="s">
        <v>219</v>
      </c>
      <c r="C21" s="78">
        <v>210247.33916999999</v>
      </c>
      <c r="D21" s="78">
        <v>240160.68815999999</v>
      </c>
      <c r="E21" s="78">
        <v>259112.57623000001</v>
      </c>
      <c r="F21" s="78">
        <v>258682.74966</v>
      </c>
      <c r="G21" s="78">
        <v>314550.54194000002</v>
      </c>
      <c r="H21" s="78">
        <v>212864.20482000001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78">
        <v>1495618.0999799999</v>
      </c>
      <c r="P21" s="56">
        <f t="shared" si="0"/>
        <v>1.3750127731085013</v>
      </c>
    </row>
    <row r="22" spans="1:16" x14ac:dyDescent="0.25">
      <c r="A22" s="53" t="s">
        <v>82</v>
      </c>
      <c r="B22" s="54" t="s">
        <v>220</v>
      </c>
      <c r="C22" s="78">
        <v>259428.85860000001</v>
      </c>
      <c r="D22" s="78">
        <v>231776.95168999999</v>
      </c>
      <c r="E22" s="78">
        <v>225979.70720999999</v>
      </c>
      <c r="F22" s="78">
        <v>255567.87656</v>
      </c>
      <c r="G22" s="78">
        <v>284712.81896</v>
      </c>
      <c r="H22" s="78">
        <v>228532.88469000001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78">
        <v>1485999.0977099999</v>
      </c>
      <c r="P22" s="56">
        <f t="shared" si="0"/>
        <v>1.3661694387131855</v>
      </c>
    </row>
    <row r="23" spans="1:16" x14ac:dyDescent="0.25">
      <c r="A23" s="53" t="s">
        <v>81</v>
      </c>
      <c r="B23" s="54" t="s">
        <v>221</v>
      </c>
      <c r="C23" s="78">
        <v>242836.89105000001</v>
      </c>
      <c r="D23" s="78">
        <v>235258.08875</v>
      </c>
      <c r="E23" s="78">
        <v>256249.98655999999</v>
      </c>
      <c r="F23" s="78">
        <v>249142.96685999999</v>
      </c>
      <c r="G23" s="78">
        <v>289784.18991000002</v>
      </c>
      <c r="H23" s="78">
        <v>196285.51149999999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78">
        <v>1469557.63463</v>
      </c>
      <c r="P23" s="56">
        <f t="shared" si="0"/>
        <v>1.3510538007412369</v>
      </c>
    </row>
    <row r="24" spans="1:16" x14ac:dyDescent="0.25">
      <c r="A24" s="53" t="s">
        <v>80</v>
      </c>
      <c r="B24" s="54" t="s">
        <v>222</v>
      </c>
      <c r="C24" s="78">
        <v>317670.98553000001</v>
      </c>
      <c r="D24" s="78">
        <v>399173.68569999997</v>
      </c>
      <c r="E24" s="78">
        <v>420679.62234</v>
      </c>
      <c r="F24" s="78">
        <v>275490.46765000001</v>
      </c>
      <c r="G24" s="78">
        <v>3155.9763499999999</v>
      </c>
      <c r="H24" s="78">
        <v>1.95242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78">
        <v>1416172.6899900001</v>
      </c>
      <c r="P24" s="56">
        <f t="shared" si="0"/>
        <v>1.3019737710380179</v>
      </c>
    </row>
    <row r="25" spans="1:16" x14ac:dyDescent="0.25">
      <c r="A25" s="57"/>
      <c r="B25" s="161" t="s">
        <v>79</v>
      </c>
      <c r="C25" s="16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9">
        <f>SUM(O5:O24)</f>
        <v>71115605.271180004</v>
      </c>
      <c r="P25" s="59">
        <f>SUM(P5:P24)</f>
        <v>65.38090547080327</v>
      </c>
    </row>
    <row r="26" spans="1:16" ht="13.5" customHeight="1" x14ac:dyDescent="0.25">
      <c r="A26" s="57"/>
      <c r="B26" s="162" t="s">
        <v>78</v>
      </c>
      <c r="C26" s="1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79">
        <v>108771215.01924999</v>
      </c>
      <c r="P26" s="55">
        <f>O26/O$26*100</f>
        <v>100</v>
      </c>
    </row>
    <row r="27" spans="1:16" x14ac:dyDescent="0.25">
      <c r="B27" s="37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P5" sqref="P5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L14" sqref="L14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2002_2024_AYLIK_IHR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2024-07-02T05:33:25Z</dcterms:modified>
</cp:coreProperties>
</file>