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2 Ağustos Kayseri Rakam Açıklaması\Rakamlar\"/>
    </mc:Choice>
  </mc:AlternateContent>
  <bookViews>
    <workbookView xWindow="240" yWindow="480" windowWidth="15580" windowHeight="760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'2002_2024_AYLIK_IHR'!$A$1:$O$84</definedName>
  </definedNames>
  <calcPr calcId="191029"/>
</workbook>
</file>

<file path=xl/calcChain.xml><?xml version="1.0" encoding="utf-8"?>
<calcChain xmlns="http://schemas.openxmlformats.org/spreadsheetml/2006/main">
  <c r="M46" i="1" l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46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L46" i="1"/>
  <c r="H46" i="1"/>
  <c r="E46" i="1"/>
  <c r="D46" i="1"/>
  <c r="K45" i="1"/>
  <c r="M45" i="1" s="1"/>
  <c r="J45" i="1"/>
  <c r="L45" i="1" s="1"/>
  <c r="G45" i="1"/>
  <c r="I45" i="1" s="1"/>
  <c r="F45" i="1"/>
  <c r="C45" i="1"/>
  <c r="E45" i="1" s="1"/>
  <c r="B45" i="1"/>
  <c r="D45" i="1" l="1"/>
  <c r="H45" i="1"/>
  <c r="O84" i="22" l="1"/>
  <c r="C23" i="4" l="1"/>
  <c r="O83" i="22" l="1"/>
  <c r="O82" i="22" l="1"/>
  <c r="L22" i="4" l="1"/>
  <c r="K23" i="4"/>
  <c r="M22" i="4" s="1"/>
  <c r="J23" i="4"/>
  <c r="G23" i="4"/>
  <c r="I22" i="4" s="1"/>
  <c r="F23" i="4"/>
  <c r="H22" i="4"/>
  <c r="E22" i="4"/>
  <c r="D22" i="4"/>
  <c r="B23" i="4"/>
  <c r="O80" i="22" l="1"/>
  <c r="O81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/>
  <c r="O78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J46" i="2"/>
  <c r="D59" i="22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C2" i="22"/>
  <c r="A43" i="2"/>
  <c r="A31" i="2"/>
  <c r="A32" i="2"/>
  <c r="A33" i="2"/>
  <c r="A34" i="2"/>
  <c r="A35" i="2"/>
  <c r="A36" i="2"/>
  <c r="A37" i="2"/>
  <c r="A38" i="2"/>
  <c r="A39" i="2"/>
  <c r="A40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/>
  <c r="K40" i="2"/>
  <c r="K39" i="2"/>
  <c r="K38" i="2"/>
  <c r="L38" i="2" s="1"/>
  <c r="G38" i="3" s="1"/>
  <c r="K37" i="2"/>
  <c r="K36" i="2"/>
  <c r="K35" i="2"/>
  <c r="K34" i="2"/>
  <c r="K33" i="2"/>
  <c r="K32" i="2"/>
  <c r="K31" i="2"/>
  <c r="L31" i="2" s="1"/>
  <c r="G31" i="3" s="1"/>
  <c r="K30" i="2"/>
  <c r="K28" i="2"/>
  <c r="K26" i="2"/>
  <c r="K25" i="2"/>
  <c r="K24" i="2"/>
  <c r="K21" i="2"/>
  <c r="K19" i="2"/>
  <c r="K17" i="2"/>
  <c r="L17" i="2" s="1"/>
  <c r="G17" i="3" s="1"/>
  <c r="K16" i="2"/>
  <c r="L16" i="2" s="1"/>
  <c r="G16" i="3" s="1"/>
  <c r="K15" i="2"/>
  <c r="K14" i="2"/>
  <c r="K13" i="2"/>
  <c r="K12" i="2"/>
  <c r="K11" i="2"/>
  <c r="K10" i="2"/>
  <c r="J43" i="2"/>
  <c r="L43" i="2" s="1"/>
  <c r="G43" i="3" s="1"/>
  <c r="J40" i="2"/>
  <c r="J39" i="2"/>
  <c r="J38" i="2"/>
  <c r="J37" i="2"/>
  <c r="J36" i="2"/>
  <c r="L36" i="2" s="1"/>
  <c r="G36" i="3" s="1"/>
  <c r="J35" i="2"/>
  <c r="L35" i="2" s="1"/>
  <c r="G35" i="3" s="1"/>
  <c r="J34" i="2"/>
  <c r="L34" i="2" s="1"/>
  <c r="G34" i="3" s="1"/>
  <c r="J33" i="2"/>
  <c r="J32" i="2"/>
  <c r="J31" i="2"/>
  <c r="J30" i="2"/>
  <c r="J28" i="2"/>
  <c r="L28" i="2" s="1"/>
  <c r="G28" i="3" s="1"/>
  <c r="J26" i="2"/>
  <c r="L26" i="2" s="1"/>
  <c r="G26" i="3" s="1"/>
  <c r="J25" i="2"/>
  <c r="J24" i="2"/>
  <c r="L24" i="2" s="1"/>
  <c r="G24" i="3" s="1"/>
  <c r="J21" i="2"/>
  <c r="J19" i="2"/>
  <c r="J17" i="2"/>
  <c r="J16" i="2"/>
  <c r="J15" i="2"/>
  <c r="J14" i="2"/>
  <c r="L14" i="2" s="1"/>
  <c r="G14" i="3" s="1"/>
  <c r="J13" i="2"/>
  <c r="L13" i="2" s="1"/>
  <c r="G13" i="3" s="1"/>
  <c r="J12" i="2"/>
  <c r="L12" i="2" s="1"/>
  <c r="G12" i="3" s="1"/>
  <c r="J11" i="2"/>
  <c r="J10" i="2"/>
  <c r="G43" i="2"/>
  <c r="G40" i="2"/>
  <c r="G39" i="2"/>
  <c r="G38" i="2"/>
  <c r="H38" i="2" s="1"/>
  <c r="E38" i="3" s="1"/>
  <c r="G37" i="2"/>
  <c r="H37" i="2" s="1"/>
  <c r="E37" i="3" s="1"/>
  <c r="G36" i="2"/>
  <c r="H36" i="2" s="1"/>
  <c r="E36" i="3" s="1"/>
  <c r="G35" i="2"/>
  <c r="G34" i="2"/>
  <c r="G33" i="2"/>
  <c r="G32" i="2"/>
  <c r="G31" i="2"/>
  <c r="G30" i="2"/>
  <c r="H30" i="2" s="1"/>
  <c r="E30" i="3" s="1"/>
  <c r="G28" i="2"/>
  <c r="H28" i="2" s="1"/>
  <c r="E28" i="3" s="1"/>
  <c r="G26" i="2"/>
  <c r="H26" i="2" s="1"/>
  <c r="E26" i="3" s="1"/>
  <c r="G25" i="2"/>
  <c r="G24" i="2"/>
  <c r="G21" i="2"/>
  <c r="G19" i="2"/>
  <c r="G17" i="2"/>
  <c r="G16" i="2"/>
  <c r="G15" i="2"/>
  <c r="H15" i="2" s="1"/>
  <c r="E15" i="3" s="1"/>
  <c r="G14" i="2"/>
  <c r="H14" i="2" s="1"/>
  <c r="E14" i="3" s="1"/>
  <c r="G13" i="2"/>
  <c r="G12" i="2"/>
  <c r="G11" i="2"/>
  <c r="G10" i="2"/>
  <c r="F43" i="2"/>
  <c r="H43" i="2" s="1"/>
  <c r="E43" i="3" s="1"/>
  <c r="F40" i="2"/>
  <c r="H40" i="2" s="1"/>
  <c r="E40" i="3" s="1"/>
  <c r="F39" i="2"/>
  <c r="F38" i="2"/>
  <c r="F37" i="2"/>
  <c r="F36" i="2"/>
  <c r="F35" i="2"/>
  <c r="F34" i="2"/>
  <c r="F33" i="2"/>
  <c r="F32" i="2"/>
  <c r="H32" i="2" s="1"/>
  <c r="E32" i="3" s="1"/>
  <c r="F31" i="2"/>
  <c r="F30" i="2"/>
  <c r="F28" i="2"/>
  <c r="F26" i="2"/>
  <c r="F25" i="2"/>
  <c r="F24" i="2"/>
  <c r="F21" i="2"/>
  <c r="H21" i="2" s="1"/>
  <c r="E21" i="3" s="1"/>
  <c r="F19" i="2"/>
  <c r="H19" i="2" s="1"/>
  <c r="E19" i="3" s="1"/>
  <c r="F17" i="2"/>
  <c r="F16" i="2"/>
  <c r="F15" i="2"/>
  <c r="F14" i="2"/>
  <c r="F13" i="2"/>
  <c r="H13" i="2" s="1"/>
  <c r="E13" i="3" s="1"/>
  <c r="F12" i="2"/>
  <c r="F11" i="2"/>
  <c r="H11" i="2" s="1"/>
  <c r="E11" i="3" s="1"/>
  <c r="F10" i="2"/>
  <c r="H10" i="2" s="1"/>
  <c r="E10" i="3" s="1"/>
  <c r="C43" i="2"/>
  <c r="C40" i="2"/>
  <c r="C39" i="2"/>
  <c r="C38" i="2"/>
  <c r="C37" i="2"/>
  <c r="C36" i="2"/>
  <c r="C35" i="2"/>
  <c r="D35" i="2" s="1"/>
  <c r="C35" i="3" s="1"/>
  <c r="C34" i="2"/>
  <c r="D34" i="2" s="1"/>
  <c r="C34" i="3" s="1"/>
  <c r="C33" i="2"/>
  <c r="C32" i="2"/>
  <c r="C31" i="2"/>
  <c r="C30" i="2"/>
  <c r="C28" i="2"/>
  <c r="C26" i="2"/>
  <c r="D26" i="2" s="1"/>
  <c r="C26" i="3" s="1"/>
  <c r="C25" i="2"/>
  <c r="C24" i="2"/>
  <c r="D24" i="2" s="1"/>
  <c r="C24" i="3" s="1"/>
  <c r="C21" i="2"/>
  <c r="C19" i="2"/>
  <c r="C17" i="2"/>
  <c r="C16" i="2"/>
  <c r="C15" i="2"/>
  <c r="C14" i="2"/>
  <c r="D14" i="2" s="1"/>
  <c r="C14" i="3" s="1"/>
  <c r="C13" i="2"/>
  <c r="D13" i="2" s="1"/>
  <c r="C13" i="3" s="1"/>
  <c r="C12" i="2"/>
  <c r="D12" i="2" s="1"/>
  <c r="C12" i="3" s="1"/>
  <c r="C11" i="2"/>
  <c r="C10" i="2"/>
  <c r="B43" i="2"/>
  <c r="B40" i="2"/>
  <c r="D40" i="2" s="1"/>
  <c r="C40" i="3" s="1"/>
  <c r="B39" i="2"/>
  <c r="D39" i="2" s="1"/>
  <c r="C39" i="3" s="1"/>
  <c r="B38" i="2"/>
  <c r="D38" i="2" s="1"/>
  <c r="C38" i="3" s="1"/>
  <c r="B37" i="2"/>
  <c r="B36" i="2"/>
  <c r="B35" i="2"/>
  <c r="B34" i="2"/>
  <c r="B33" i="2"/>
  <c r="B32" i="2"/>
  <c r="D32" i="2" s="1"/>
  <c r="C32" i="3" s="1"/>
  <c r="B31" i="2"/>
  <c r="D31" i="2" s="1"/>
  <c r="C31" i="3" s="1"/>
  <c r="B30" i="2"/>
  <c r="D30" i="2" s="1"/>
  <c r="C30" i="3" s="1"/>
  <c r="B28" i="2"/>
  <c r="D28" i="2" s="1"/>
  <c r="C28" i="3" s="1"/>
  <c r="B26" i="2"/>
  <c r="B25" i="2"/>
  <c r="B24" i="2"/>
  <c r="B21" i="2"/>
  <c r="B19" i="2"/>
  <c r="D19" i="2" s="1"/>
  <c r="C19" i="3" s="1"/>
  <c r="B17" i="2"/>
  <c r="D17" i="2" s="1"/>
  <c r="C17" i="3" s="1"/>
  <c r="B16" i="2"/>
  <c r="D16" i="2" s="1"/>
  <c r="C16" i="3" s="1"/>
  <c r="B15" i="2"/>
  <c r="D15" i="2" s="1"/>
  <c r="C15" i="3" s="1"/>
  <c r="B14" i="2"/>
  <c r="B13" i="2"/>
  <c r="B12" i="2"/>
  <c r="B11" i="2"/>
  <c r="B10" i="2"/>
  <c r="D10" i="2" s="1"/>
  <c r="C10" i="3" s="1"/>
  <c r="C7" i="2"/>
  <c r="B7" i="2"/>
  <c r="F6" i="2"/>
  <c r="B6" i="2"/>
  <c r="K42" i="1"/>
  <c r="K42" i="2" s="1"/>
  <c r="J42" i="1"/>
  <c r="J42" i="2" s="1"/>
  <c r="G42" i="1"/>
  <c r="F42" i="1"/>
  <c r="H42" i="1" s="1"/>
  <c r="D42" i="3" s="1"/>
  <c r="C42" i="1"/>
  <c r="C42" i="2" s="1"/>
  <c r="B42" i="1"/>
  <c r="B42" i="2" s="1"/>
  <c r="K29" i="1"/>
  <c r="J29" i="1"/>
  <c r="J29" i="2" s="1"/>
  <c r="G29" i="1"/>
  <c r="G29" i="2" s="1"/>
  <c r="F29" i="1"/>
  <c r="C29" i="1"/>
  <c r="C29" i="2" s="1"/>
  <c r="B29" i="1"/>
  <c r="B29" i="2" s="1"/>
  <c r="K27" i="1"/>
  <c r="J27" i="1"/>
  <c r="J22" i="1" s="1"/>
  <c r="J22" i="2" s="1"/>
  <c r="G27" i="1"/>
  <c r="F27" i="1"/>
  <c r="F27" i="2" s="1"/>
  <c r="C27" i="1"/>
  <c r="B27" i="1"/>
  <c r="B27" i="2" s="1"/>
  <c r="K23" i="1"/>
  <c r="J23" i="1"/>
  <c r="J23" i="2"/>
  <c r="G23" i="1"/>
  <c r="F23" i="1"/>
  <c r="F23" i="2" s="1"/>
  <c r="C23" i="1"/>
  <c r="C23" i="2" s="1"/>
  <c r="B23" i="1"/>
  <c r="K20" i="1"/>
  <c r="K20" i="2" s="1"/>
  <c r="J20" i="1"/>
  <c r="G20" i="1"/>
  <c r="G20" i="2" s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/>
  <c r="C18" i="1"/>
  <c r="C18" i="2" s="1"/>
  <c r="B18" i="1"/>
  <c r="B18" i="2" s="1"/>
  <c r="K9" i="1"/>
  <c r="K9" i="2" s="1"/>
  <c r="J9" i="1"/>
  <c r="G9" i="1"/>
  <c r="G9" i="2" s="1"/>
  <c r="F9" i="1"/>
  <c r="C9" i="1"/>
  <c r="C9" i="2" s="1"/>
  <c r="B9" i="1"/>
  <c r="B9" i="2" s="1"/>
  <c r="G27" i="2"/>
  <c r="H27" i="2" s="1"/>
  <c r="E27" i="3" s="1"/>
  <c r="K29" i="2"/>
  <c r="K18" i="2"/>
  <c r="G42" i="2"/>
  <c r="F46" i="2"/>
  <c r="C46" i="2"/>
  <c r="C45" i="2"/>
  <c r="B46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3" i="1"/>
  <c r="F43" i="3" s="1"/>
  <c r="L42" i="1"/>
  <c r="F42" i="3" s="1"/>
  <c r="L41" i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6" i="1"/>
  <c r="F26" i="3" s="1"/>
  <c r="L25" i="1"/>
  <c r="F25" i="3" s="1"/>
  <c r="L24" i="1"/>
  <c r="F24" i="3" s="1"/>
  <c r="L23" i="1"/>
  <c r="F23" i="3" s="1"/>
  <c r="L21" i="1"/>
  <c r="F21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37" i="2"/>
  <c r="G37" i="3" s="1"/>
  <c r="P5" i="23"/>
  <c r="P6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56" i="22"/>
  <c r="O24" i="22" s="1"/>
  <c r="O57" i="22"/>
  <c r="O58" i="22"/>
  <c r="O59" i="22"/>
  <c r="O62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6" i="3"/>
  <c r="B46" i="3"/>
  <c r="H43" i="1"/>
  <c r="D43" i="3" s="1"/>
  <c r="D43" i="1"/>
  <c r="B43" i="3" s="1"/>
  <c r="H41" i="1"/>
  <c r="D41" i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/>
  <c r="H37" i="1"/>
  <c r="D37" i="3" s="1"/>
  <c r="D37" i="1"/>
  <c r="B37" i="3" s="1"/>
  <c r="H36" i="1"/>
  <c r="D36" i="3" s="1"/>
  <c r="D36" i="1"/>
  <c r="B36" i="3" s="1"/>
  <c r="H35" i="1"/>
  <c r="D35" i="3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34" i="2"/>
  <c r="E34" i="3" s="1"/>
  <c r="D21" i="2"/>
  <c r="C21" i="3" s="1"/>
  <c r="H35" i="2"/>
  <c r="E35" i="3" s="1"/>
  <c r="D45" i="3"/>
  <c r="D11" i="2"/>
  <c r="C11" i="3" s="1"/>
  <c r="H12" i="2"/>
  <c r="E12" i="3"/>
  <c r="H24" i="2"/>
  <c r="E24" i="3" s="1"/>
  <c r="F46" i="3"/>
  <c r="F45" i="3"/>
  <c r="D37" i="2" l="1"/>
  <c r="C37" i="3" s="1"/>
  <c r="H17" i="2"/>
  <c r="E17" i="3" s="1"/>
  <c r="H31" i="2"/>
  <c r="E31" i="3" s="1"/>
  <c r="H39" i="2"/>
  <c r="E39" i="3" s="1"/>
  <c r="L11" i="2"/>
  <c r="G11" i="3" s="1"/>
  <c r="L21" i="2"/>
  <c r="G21" i="3" s="1"/>
  <c r="D46" i="2"/>
  <c r="C46" i="3" s="1"/>
  <c r="H18" i="1"/>
  <c r="D18" i="3" s="1"/>
  <c r="F42" i="2"/>
  <c r="H42" i="2" s="1"/>
  <c r="E42" i="3" s="1"/>
  <c r="L10" i="2"/>
  <c r="G10" i="3" s="1"/>
  <c r="L32" i="2"/>
  <c r="G32" i="3" s="1"/>
  <c r="L40" i="2"/>
  <c r="G40" i="3" s="1"/>
  <c r="G22" i="1"/>
  <c r="G22" i="2" s="1"/>
  <c r="O2" i="22"/>
  <c r="O25" i="23"/>
  <c r="P7" i="23"/>
  <c r="P25" i="23" s="1"/>
  <c r="L42" i="2"/>
  <c r="G42" i="3" s="1"/>
  <c r="D33" i="2"/>
  <c r="C33" i="3" s="1"/>
  <c r="L29" i="2"/>
  <c r="G29" i="3" s="1"/>
  <c r="D29" i="2"/>
  <c r="C29" i="3" s="1"/>
  <c r="K22" i="1"/>
  <c r="K22" i="2" s="1"/>
  <c r="H23" i="1"/>
  <c r="D23" i="3" s="1"/>
  <c r="H25" i="2"/>
  <c r="E25" i="3" s="1"/>
  <c r="G23" i="2"/>
  <c r="H23" i="2" s="1"/>
  <c r="E23" i="3" s="1"/>
  <c r="H20" i="2"/>
  <c r="E20" i="3" s="1"/>
  <c r="H20" i="1"/>
  <c r="D20" i="3" s="1"/>
  <c r="F8" i="1"/>
  <c r="F8" i="2" s="1"/>
  <c r="D18" i="2"/>
  <c r="C18" i="3" s="1"/>
  <c r="D9" i="1"/>
  <c r="B9" i="3" s="1"/>
  <c r="F9" i="2"/>
  <c r="H9" i="2" s="1"/>
  <c r="E9" i="3" s="1"/>
  <c r="H16" i="2"/>
  <c r="E16" i="3" s="1"/>
  <c r="L9" i="1"/>
  <c r="F9" i="3" s="1"/>
  <c r="D9" i="2"/>
  <c r="C9" i="3" s="1"/>
  <c r="H9" i="1"/>
  <c r="D9" i="3" s="1"/>
  <c r="D20" i="1"/>
  <c r="B20" i="3" s="1"/>
  <c r="D18" i="1"/>
  <c r="B18" i="3" s="1"/>
  <c r="H27" i="1"/>
  <c r="D27" i="3" s="1"/>
  <c r="J8" i="1"/>
  <c r="J44" i="1" s="1"/>
  <c r="J44" i="2" s="1"/>
  <c r="B8" i="1"/>
  <c r="B8" i="2" s="1"/>
  <c r="K8" i="1"/>
  <c r="J27" i="2"/>
  <c r="O3" i="22"/>
  <c r="K23" i="2"/>
  <c r="L23" i="2" s="1"/>
  <c r="G23" i="3" s="1"/>
  <c r="D43" i="2"/>
  <c r="C43" i="3" s="1"/>
  <c r="L30" i="2"/>
  <c r="G30" i="3" s="1"/>
  <c r="D20" i="2"/>
  <c r="C20" i="3" s="1"/>
  <c r="D42" i="1"/>
  <c r="B42" i="3" s="1"/>
  <c r="C8" i="1"/>
  <c r="D42" i="2"/>
  <c r="C42" i="3" s="1"/>
  <c r="D27" i="1"/>
  <c r="B27" i="3" s="1"/>
  <c r="D29" i="1"/>
  <c r="B29" i="3" s="1"/>
  <c r="D36" i="2"/>
  <c r="C36" i="3" s="1"/>
  <c r="L19" i="2"/>
  <c r="G1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O25" i="22"/>
  <c r="L18" i="2"/>
  <c r="G18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9" i="2" s="1"/>
  <c r="G9" i="3" s="1"/>
  <c r="K44" i="1" l="1"/>
  <c r="L22" i="1"/>
  <c r="F22" i="3" s="1"/>
  <c r="J8" i="2"/>
  <c r="L8" i="1"/>
  <c r="F8" i="3" s="1"/>
  <c r="K8" i="2"/>
  <c r="D8" i="1"/>
  <c r="B8" i="3" s="1"/>
  <c r="C8" i="2"/>
  <c r="D8" i="2" s="1"/>
  <c r="C8" i="3" s="1"/>
  <c r="L22" i="2"/>
  <c r="G22" i="3" s="1"/>
  <c r="G8" i="2"/>
  <c r="G44" i="1"/>
  <c r="H8" i="1"/>
  <c r="D8" i="3" s="1"/>
  <c r="D27" i="2"/>
  <c r="C27" i="3" s="1"/>
  <c r="F44" i="1"/>
  <c r="H22" i="1"/>
  <c r="D22" i="3" s="1"/>
  <c r="F22" i="2"/>
  <c r="H22" i="2" s="1"/>
  <c r="E22" i="3" s="1"/>
  <c r="C22" i="2"/>
  <c r="D22" i="1"/>
  <c r="B22" i="3" s="1"/>
  <c r="H18" i="2"/>
  <c r="E18" i="3" s="1"/>
  <c r="L27" i="2"/>
  <c r="G27" i="3" s="1"/>
  <c r="B44" i="1"/>
  <c r="B22" i="2"/>
  <c r="J45" i="2"/>
  <c r="K44" i="2"/>
  <c r="M27" i="2" s="1"/>
  <c r="L44" i="1"/>
  <c r="F44" i="3" s="1"/>
  <c r="C44" i="1"/>
  <c r="L8" i="2" l="1"/>
  <c r="G8" i="3" s="1"/>
  <c r="H44" i="1"/>
  <c r="D44" i="3" s="1"/>
  <c r="G44" i="2"/>
  <c r="B45" i="2"/>
  <c r="B44" i="2"/>
  <c r="D22" i="2"/>
  <c r="C22" i="3" s="1"/>
  <c r="F45" i="2"/>
  <c r="F44" i="2"/>
  <c r="H8" i="2"/>
  <c r="E8" i="3" s="1"/>
  <c r="M8" i="2"/>
  <c r="D44" i="1"/>
  <c r="B44" i="3" s="1"/>
  <c r="C44" i="2"/>
  <c r="M44" i="2"/>
  <c r="M11" i="2"/>
  <c r="M24" i="2"/>
  <c r="M43" i="2"/>
  <c r="M42" i="2"/>
  <c r="M12" i="2"/>
  <c r="M34" i="2"/>
  <c r="M40" i="2"/>
  <c r="M20" i="2"/>
  <c r="M17" i="2"/>
  <c r="M26" i="2"/>
  <c r="M36" i="2"/>
  <c r="M35" i="2"/>
  <c r="M13" i="2"/>
  <c r="M9" i="2"/>
  <c r="M28" i="2"/>
  <c r="M16" i="2"/>
  <c r="M31" i="2"/>
  <c r="M38" i="2"/>
  <c r="M29" i="2"/>
  <c r="M14" i="2"/>
  <c r="M10" i="2"/>
  <c r="M30" i="2"/>
  <c r="M32" i="2"/>
  <c r="M21" i="2"/>
  <c r="M19" i="2"/>
  <c r="L44" i="2"/>
  <c r="G44" i="3" s="1"/>
  <c r="M37" i="2"/>
  <c r="M33" i="2"/>
  <c r="M18" i="2"/>
  <c r="M15" i="2"/>
  <c r="M23" i="2"/>
  <c r="M39" i="2"/>
  <c r="M25" i="2"/>
  <c r="M22" i="2"/>
  <c r="I14" i="2" l="1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4" i="2"/>
  <c r="I32" i="2"/>
  <c r="I11" i="2"/>
  <c r="I27" i="2"/>
  <c r="I28" i="2"/>
  <c r="I43" i="2"/>
  <c r="I35" i="2"/>
  <c r="I37" i="2"/>
  <c r="I12" i="2"/>
  <c r="I23" i="2"/>
  <c r="H44" i="2"/>
  <c r="E44" i="3" s="1"/>
  <c r="I34" i="2"/>
  <c r="I26" i="2"/>
  <c r="I17" i="2"/>
  <c r="I25" i="2"/>
  <c r="I9" i="2"/>
  <c r="I33" i="2"/>
  <c r="I42" i="2"/>
  <c r="I15" i="2"/>
  <c r="I39" i="2"/>
  <c r="I29" i="2"/>
  <c r="I18" i="2"/>
  <c r="I8" i="2"/>
  <c r="K45" i="2"/>
  <c r="K46" i="2"/>
  <c r="E8" i="2"/>
  <c r="E30" i="2"/>
  <c r="E43" i="2"/>
  <c r="E34" i="2"/>
  <c r="E31" i="2"/>
  <c r="E26" i="2"/>
  <c r="E18" i="2"/>
  <c r="E19" i="2"/>
  <c r="E10" i="2"/>
  <c r="E14" i="2"/>
  <c r="E42" i="2"/>
  <c r="E23" i="2"/>
  <c r="E12" i="2"/>
  <c r="E44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4" i="2"/>
  <c r="C44" i="3" s="1"/>
  <c r="E29" i="2"/>
  <c r="E39" i="2"/>
  <c r="E9" i="2"/>
  <c r="E15" i="2"/>
  <c r="E25" i="2"/>
  <c r="E33" i="2"/>
  <c r="E27" i="2"/>
  <c r="G46" i="2"/>
  <c r="G45" i="2"/>
  <c r="E22" i="2"/>
  <c r="H46" i="2" l="1"/>
  <c r="E46" i="3" s="1"/>
  <c r="I46" i="2"/>
  <c r="M46" i="2"/>
  <c r="L46" i="2"/>
  <c r="G46" i="3" s="1"/>
  <c r="M45" i="2"/>
  <c r="L45" i="2"/>
  <c r="G45" i="3" s="1"/>
  <c r="H45" i="2"/>
  <c r="E45" i="3" s="1"/>
  <c r="I45" i="2"/>
</calcChain>
</file>

<file path=xl/sharedStrings.xml><?xml version="1.0" encoding="utf-8"?>
<sst xmlns="http://schemas.openxmlformats.org/spreadsheetml/2006/main" count="420" uniqueCount="226">
  <si>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</si>
  <si>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</si>
  <si>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</si>
  <si>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</si>
  <si>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</si>
  <si>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</si>
  <si>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</si>
  <si>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</si>
  <si>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</si>
  <si>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</si>
  <si>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</si>
  <si>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</si>
  <si>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</si>
  <si>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</si>
  <si>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</si>
  <si>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</si>
  <si>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</si>
  <si>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</si>
  <si>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</si>
  <si>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</si>
  <si>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</si>
  <si>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</si>
  <si>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</si>
  <si>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</si>
  <si>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</si>
  <si>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</si>
  <si>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</si>
  <si>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</si>
  <si>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</si>
  <si>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</si>
  <si>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</si>
  <si>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</si>
  <si>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</si>
  <si>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</si>
  <si>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</si>
  <si>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</si>
  <si>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</si>
  <si>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</si>
  <si>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</si>
  <si>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</si>
  <si>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</si>
  <si>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</si>
  <si>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</si>
  <si>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</si>
  <si>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</si>
  <si>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</si>
  <si>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</si>
  <si>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</si>
  <si>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</si>
  <si>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</si>
  <si>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</si>
  <si>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</si>
  <si>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</si>
  <si>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</si>
  <si>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</si>
  <si>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</si>
  <si>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</si>
  <si>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</si>
  <si>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</si>
  <si>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</si>
  <si>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</si>
  <si>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</si>
  <si>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</si>
  <si>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</si>
  <si>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</si>
  <si>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</si>
  <si>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</si>
  <si>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</si>
  <si>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</si>
  <si>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</si>
  <si>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</si>
  <si>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</si>
  <si>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</si>
  <si>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</si>
  <si>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</si>
  <si>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</si>
  <si>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</si>
  <si>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</si>
  <si>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</si>
  <si>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</si>
  <si>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</si>
  <si>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</si>
  <si>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</si>
  <si>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</si>
  <si>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</si>
  <si>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</si>
  <si>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</si>
  <si>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</si>
  <si>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</si>
  <si>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</si>
  <si>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</si>
  <si>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</si>
  <si>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</si>
  <si>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</si>
  <si>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</si>
  <si>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</si>
  <si>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</si>
  <si>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</si>
  <si>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</si>
  <si>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</si>
  <si>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</si>
  <si>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</si>
  <si>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</si>
  <si>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</si>
  <si>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</si>
  <si>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</si>
  <si>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</si>
  <si>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</si>
  <si>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</si>
  <si>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</si>
  <si>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</si>
  <si>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</si>
  <si>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</si>
  <si>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</si>
  <si>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</si>
  <si>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</si>
  <si>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</si>
  <si>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('24/'23)</t>
  </si>
  <si>
    <t xml:space="preserve"> Pay(24)  (%)</t>
  </si>
  <si>
    <t>SON 12 AYLIK
(2024/2023)</t>
  </si>
  <si>
    <t>2024 YILI İHRACATIMIZDA İLK 20 ÜLKE (1.000 $)</t>
  </si>
  <si>
    <t>TEMMUZ  (2024/2023)</t>
  </si>
  <si>
    <t>OCAK - TEMMUZ (2024/2023)</t>
  </si>
  <si>
    <t>1 - 31 TEMMUZ İHRACAT RAKAMLARI</t>
  </si>
  <si>
    <t xml:space="preserve">SEKTÖREL BAZDA İHRACAT RAKAMLARI -1.000 $ </t>
  </si>
  <si>
    <t>1 - 31 TEMMUZ</t>
  </si>
  <si>
    <t>1 OCAK  -  31 TEMMUZ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</si>
  <si>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</si>
  <si>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</si>
  <si>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</si>
  <si>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</si>
  <si>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</si>
  <si>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</si>
  <si>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</si>
  <si>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</si>
  <si>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</si>
  <si>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</si>
  <si>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</si>
  <si>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</si>
  <si>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</si>
  <si>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</si>
  <si>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</si>
  <si>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</si>
  <si>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</si>
  <si>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</si>
  <si>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</si>
  <si>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</si>
  <si>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</si>
  <si>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</si>
  <si>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</si>
  <si>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</si>
  <si>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</si>
  <si>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</si>
  <si>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</si>
  <si>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</si>
  <si>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</si>
  <si>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2023  1 - 31 TEMMUZ</t>
  </si>
  <si>
    <t>2024  1 - 31 TEMMUZ</t>
  </si>
  <si>
    <t>SVAZİLAND</t>
  </si>
  <si>
    <t>DOMİNİK</t>
  </si>
  <si>
    <t>NAMİBYA</t>
  </si>
  <si>
    <t>FİLİSTİN DEVLETİ</t>
  </si>
  <si>
    <t>ST. LUCİA</t>
  </si>
  <si>
    <t>İZLANDA</t>
  </si>
  <si>
    <t>BATI ANADOLU SERBEST BÖLGESİ</t>
  </si>
  <si>
    <t>BRİTANYA VİRJİN AD.</t>
  </si>
  <si>
    <t>NEPAL</t>
  </si>
  <si>
    <t>MALAVİ</t>
  </si>
  <si>
    <t>ALMANYA</t>
  </si>
  <si>
    <t>BİRLEŞİK KRALLIK</t>
  </si>
  <si>
    <t>ABD</t>
  </si>
  <si>
    <t>İTALYA</t>
  </si>
  <si>
    <t>IRAK</t>
  </si>
  <si>
    <t>İSPANYA</t>
  </si>
  <si>
    <t>FRANSA</t>
  </si>
  <si>
    <t>BAE</t>
  </si>
  <si>
    <t>RUSYA FEDERASYONU</t>
  </si>
  <si>
    <t>HOLLANDA</t>
  </si>
  <si>
    <t>İSTANBUL</t>
  </si>
  <si>
    <t>KOCAELI</t>
  </si>
  <si>
    <t>BURSA</t>
  </si>
  <si>
    <t>ANKARA</t>
  </si>
  <si>
    <t>İZMIR</t>
  </si>
  <si>
    <t>GAZIANTEP</t>
  </si>
  <si>
    <t>SAKARYA</t>
  </si>
  <si>
    <t>MANISA</t>
  </si>
  <si>
    <t>ÇORUM</t>
  </si>
  <si>
    <t>DENIZLI</t>
  </si>
  <si>
    <t>MUŞ</t>
  </si>
  <si>
    <t>KASTAMONU</t>
  </si>
  <si>
    <t>KARS</t>
  </si>
  <si>
    <t>KIRIKKALE</t>
  </si>
  <si>
    <t>AĞRI</t>
  </si>
  <si>
    <t>GIRESUN</t>
  </si>
  <si>
    <t>BARTIN</t>
  </si>
  <si>
    <t>ERZURUM</t>
  </si>
  <si>
    <t>ÇANAKKALE</t>
  </si>
  <si>
    <t>İMMİB</t>
  </si>
  <si>
    <t>UİB</t>
  </si>
  <si>
    <t>OAİB</t>
  </si>
  <si>
    <t>İTKİB</t>
  </si>
  <si>
    <t>EİB</t>
  </si>
  <si>
    <t>AKİB</t>
  </si>
  <si>
    <t>İİB</t>
  </si>
  <si>
    <t>GAİB</t>
  </si>
  <si>
    <t>DENİB</t>
  </si>
  <si>
    <t>DAİB</t>
  </si>
  <si>
    <t>BAİB</t>
  </si>
  <si>
    <t>KİB</t>
  </si>
  <si>
    <t>DKİB</t>
  </si>
  <si>
    <t>HİZMET</t>
  </si>
  <si>
    <t>ROMANYA</t>
  </si>
  <si>
    <t>POLONYA</t>
  </si>
  <si>
    <t>BULGARİSTAN</t>
  </si>
  <si>
    <t>BELÇİKA</t>
  </si>
  <si>
    <t>MISIR</t>
  </si>
  <si>
    <t>YUNANİSTAN</t>
  </si>
  <si>
    <t>ÇİN</t>
  </si>
  <si>
    <t>UKRAYNA</t>
  </si>
  <si>
    <t>FAS</t>
  </si>
  <si>
    <t>SUUDİ ARABİSTAN</t>
  </si>
  <si>
    <t>İhracatçı Birlikleri Kaydından Muaf İhracat ile Antrepo ve Serbest Bölgeler Farkı</t>
  </si>
  <si>
    <t>GENEL İHRACAT TOPLAMI</t>
  </si>
  <si>
    <t>1 Temmuz - 31 Temmuz</t>
  </si>
  <si>
    <t>1 Ocak - 31 Temmuz</t>
  </si>
  <si>
    <t>1 Ağustos - 31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</si>
</sst>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b/>
      <sz val="8"/>
      <color rgb="FF0000FF"/>
      <name val="Arial Tur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  <xf numFmtId="0" fontId="81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2" fillId="0" borderId="0" xfId="0" applyFont="1" applyFill="1"/>
    <xf numFmtId="0" fontId="63" fillId="0" borderId="0" xfId="0" applyFont="1" applyFill="1"/>
    <xf numFmtId="0" fontId="62" fillId="0" borderId="9" xfId="0" applyFont="1" applyFill="1" applyBorder="1" applyAlignment="1">
      <alignment wrapText="1"/>
    </xf>
    <xf numFmtId="0" fontId="70" fillId="0" borderId="9" xfId="0" applyFont="1" applyFill="1" applyBorder="1" applyAlignment="1">
      <alignment wrapText="1"/>
    </xf>
    <xf numFmtId="0" fontId="65" fillId="0" borderId="9" xfId="2" applyFont="1" applyFill="1" applyBorder="1" applyAlignment="1">
      <alignment horizontal="center"/>
    </xf>
    <xf numFmtId="1" fontId="65" fillId="0" borderId="9" xfId="2" applyNumberFormat="1" applyFont="1" applyFill="1" applyBorder="1" applyAlignment="1">
      <alignment horizontal="center"/>
    </xf>
    <xf numFmtId="0" fontId="72" fillId="0" borderId="9" xfId="0" applyFont="1" applyFill="1" applyBorder="1"/>
    <xf numFmtId="3" fontId="65" fillId="0" borderId="9" xfId="0" applyNumberFormat="1" applyFont="1" applyFill="1" applyBorder="1" applyAlignment="1">
      <alignment horizontal="center"/>
    </xf>
    <xf numFmtId="4" fontId="65" fillId="0" borderId="9" xfId="0" applyNumberFormat="1" applyFont="1" applyFill="1" applyBorder="1" applyAlignment="1">
      <alignment horizontal="center"/>
    </xf>
    <xf numFmtId="0" fontId="65" fillId="0" borderId="9" xfId="0" applyFont="1" applyFill="1" applyBorder="1"/>
    <xf numFmtId="2" fontId="65" fillId="0" borderId="9" xfId="0" applyNumberFormat="1" applyFont="1" applyFill="1" applyBorder="1" applyAlignment="1">
      <alignment horizontal="center"/>
    </xf>
    <xf numFmtId="0" fontId="62" fillId="0" borderId="9" xfId="0" applyFont="1" applyFill="1" applyBorder="1"/>
    <xf numFmtId="3" fontId="73" fillId="0" borderId="9" xfId="0" applyNumberFormat="1" applyFont="1" applyFill="1" applyBorder="1" applyAlignment="1">
      <alignment horizontal="center"/>
    </xf>
    <xf numFmtId="2" fontId="73" fillId="0" borderId="9" xfId="0" applyNumberFormat="1" applyFont="1" applyFill="1" applyBorder="1" applyAlignment="1">
      <alignment horizontal="center"/>
    </xf>
    <xf numFmtId="0" fontId="70" fillId="0" borderId="9" xfId="0" applyFont="1" applyFill="1" applyBorder="1"/>
    <xf numFmtId="3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/>
    </xf>
    <xf numFmtId="1" fontId="71" fillId="0" borderId="9" xfId="0" applyNumberFormat="1" applyFont="1" applyFill="1" applyBorder="1" applyAlignment="1">
      <alignment horizontal="center"/>
    </xf>
    <xf numFmtId="2" fontId="71" fillId="0" borderId="9" xfId="0" applyNumberFormat="1" applyFont="1" applyFill="1" applyBorder="1" applyAlignment="1">
      <alignment horizontal="center" wrapText="1"/>
    </xf>
    <xf numFmtId="166" fontId="65" fillId="0" borderId="9" xfId="0" applyNumberFormat="1" applyFont="1" applyFill="1" applyBorder="1" applyAlignment="1">
      <alignment horizontal="center"/>
    </xf>
    <xf numFmtId="166" fontId="73" fillId="0" borderId="9" xfId="0" applyNumberFormat="1" applyFont="1" applyFill="1" applyBorder="1" applyAlignment="1">
      <alignment horizontal="center"/>
    </xf>
    <xf numFmtId="0" fontId="62" fillId="0" borderId="9" xfId="2" applyFont="1" applyFill="1" applyBorder="1"/>
    <xf numFmtId="0" fontId="74" fillId="0" borderId="9" xfId="0" applyFont="1" applyFill="1" applyBorder="1"/>
    <xf numFmtId="166" fontId="70" fillId="0" borderId="9" xfId="0" applyNumberFormat="1" applyFont="1" applyFill="1" applyBorder="1" applyAlignment="1">
      <alignment horizontal="center"/>
    </xf>
    <xf numFmtId="49" fontId="75" fillId="0" borderId="14" xfId="0" applyNumberFormat="1" applyFont="1" applyFill="1" applyBorder="1" applyAlignment="1">
      <alignment horizontal="center"/>
    </xf>
    <xf numFmtId="49" fontId="75" fillId="0" borderId="15" xfId="0" applyNumberFormat="1" applyFont="1" applyFill="1" applyBorder="1" applyAlignment="1">
      <alignment horizontal="center"/>
    </xf>
    <xf numFmtId="0" fontId="75" fillId="0" borderId="16" xfId="0" applyFont="1" applyFill="1" applyBorder="1" applyAlignment="1">
      <alignment horizontal="center"/>
    </xf>
    <xf numFmtId="0" fontId="76" fillId="0" borderId="17" xfId="0" applyFont="1" applyFill="1" applyBorder="1"/>
    <xf numFmtId="3" fontId="76" fillId="0" borderId="18" xfId="0" applyNumberFormat="1" applyFont="1" applyFill="1" applyBorder="1" applyAlignment="1">
      <alignment horizontal="right"/>
    </xf>
    <xf numFmtId="0" fontId="77" fillId="0" borderId="17" xfId="0" applyFont="1" applyFill="1" applyBorder="1"/>
    <xf numFmtId="3" fontId="77" fillId="0" borderId="0" xfId="0" applyNumberFormat="1" applyFont="1" applyFill="1" applyBorder="1" applyAlignment="1">
      <alignment horizontal="right"/>
    </xf>
    <xf numFmtId="3" fontId="76" fillId="0" borderId="19" xfId="0" applyNumberFormat="1" applyFont="1" applyFill="1" applyBorder="1" applyAlignment="1">
      <alignment horizontal="right"/>
    </xf>
    <xf numFmtId="3" fontId="78" fillId="0" borderId="0" xfId="0" applyNumberFormat="1" applyFont="1" applyFill="1" applyBorder="1" applyAlignment="1">
      <alignment horizontal="right"/>
    </xf>
    <xf numFmtId="3" fontId="76" fillId="0" borderId="0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20" xfId="0" applyFont="1" applyFill="1" applyBorder="1" applyAlignment="1">
      <alignment horizontal="center"/>
    </xf>
    <xf numFmtId="3" fontId="80" fillId="0" borderId="21" xfId="0" applyNumberFormat="1" applyFont="1" applyFill="1" applyBorder="1" applyAlignment="1">
      <alignment horizontal="right"/>
    </xf>
    <xf numFmtId="3" fontId="80" fillId="0" borderId="22" xfId="0" applyNumberFormat="1" applyFont="1" applyFill="1" applyBorder="1" applyAlignment="1">
      <alignment horizontal="right"/>
    </xf>
    <xf numFmtId="0" fontId="62" fillId="43" borderId="0" xfId="0" applyFont="1" applyFill="1"/>
    <xf numFmtId="3" fontId="62" fillId="43" borderId="0" xfId="0" applyNumberFormat="1" applyFont="1" applyFill="1"/>
    <xf numFmtId="49" fontId="66" fillId="43" borderId="9" xfId="0" applyNumberFormat="1" applyFont="1" applyFill="1" applyBorder="1" applyAlignment="1">
      <alignment horizontal="left"/>
    </xf>
    <xf numFmtId="3" fontId="66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/>
    <xf numFmtId="3" fontId="68" fillId="43" borderId="9" xfId="0" applyNumberFormat="1" applyFont="1" applyFill="1" applyBorder="1" applyAlignment="1">
      <alignment horizontal="right"/>
    </xf>
    <xf numFmtId="49" fontId="67" fillId="43" borderId="32" xfId="0" applyNumberFormat="1" applyFont="1" applyFill="1" applyBorder="1"/>
    <xf numFmtId="168" fontId="68" fillId="43" borderId="0" xfId="170" applyNumberFormat="1" applyFont="1" applyFill="1" applyBorder="1"/>
    <xf numFmtId="49" fontId="67" fillId="43" borderId="0" xfId="0" applyNumberFormat="1" applyFont="1" applyFill="1" applyBorder="1"/>
    <xf numFmtId="0" fontId="63" fillId="43" borderId="0" xfId="0" applyFont="1" applyFill="1"/>
    <xf numFmtId="3" fontId="68" fillId="43" borderId="9" xfId="0" applyNumberFormat="1" applyFont="1" applyFill="1" applyBorder="1"/>
    <xf numFmtId="168" fontId="68" fillId="43" borderId="9" xfId="170" applyNumberFormat="1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83" fillId="0" borderId="9" xfId="336" applyNumberFormat="1" applyFont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0" fontId="69" fillId="0" borderId="12" xfId="0" applyFont="1" applyFill="1" applyBorder="1" applyAlignment="1">
      <alignment horizontal="center" vertical="center"/>
    </xf>
    <xf numFmtId="0" fontId="70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</cellXfs>
  <cellStyles count="338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 6" xfId="337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13607556.328110002</c:v>
                </c:pt>
                <c:pt idx="1">
                  <c:v>13453774.94502</c:v>
                </c:pt>
                <c:pt idx="2">
                  <c:v>17174640.877779998</c:v>
                </c:pt>
                <c:pt idx="3">
                  <c:v>13783806.759980001</c:v>
                </c:pt>
                <c:pt idx="4">
                  <c:v>15338799.582119999</c:v>
                </c:pt>
                <c:pt idx="5">
                  <c:v>14879280.47799</c:v>
                </c:pt>
                <c:pt idx="6">
                  <c:v>13986745.026689999</c:v>
                </c:pt>
                <c:pt idx="7">
                  <c:v>15148313.310439998</c:v>
                </c:pt>
                <c:pt idx="8">
                  <c:v>15629757.199789997</c:v>
                </c:pt>
                <c:pt idx="9">
                  <c:v>15770332.896530002</c:v>
                </c:pt>
                <c:pt idx="10">
                  <c:v>16121250.268620003</c:v>
                </c:pt>
                <c:pt idx="11">
                  <c:v>15754964.743679998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13631471.02541</c:v>
                </c:pt>
                <c:pt idx="1">
                  <c:v>14886532.440369995</c:v>
                </c:pt>
                <c:pt idx="2">
                  <c:v>16220910.472070001</c:v>
                </c:pt>
                <c:pt idx="3">
                  <c:v>13238168.508270001</c:v>
                </c:pt>
                <c:pt idx="4">
                  <c:v>17170566.53932</c:v>
                </c:pt>
                <c:pt idx="5">
                  <c:v>13278572.510730002</c:v>
                </c:pt>
                <c:pt idx="6">
                  <c:v>15948840.329309998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160671.16128999999</c:v>
                </c:pt>
                <c:pt idx="1">
                  <c:v>170460.79882</c:v>
                </c:pt>
                <c:pt idx="2">
                  <c:v>157807.23173</c:v>
                </c:pt>
                <c:pt idx="3">
                  <c:v>114700.87527</c:v>
                </c:pt>
                <c:pt idx="4">
                  <c:v>136587.65007</c:v>
                </c:pt>
                <c:pt idx="5">
                  <c:v>88731.577149999997</c:v>
                </c:pt>
                <c:pt idx="6">
                  <c:v>104028.32032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127489.76995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108965.90999</c:v>
                </c:pt>
                <c:pt idx="4">
                  <c:v>119540.6828</c:v>
                </c:pt>
                <c:pt idx="5">
                  <c:v>111223.91093</c:v>
                </c:pt>
                <c:pt idx="6">
                  <c:v>101224.41344999999</c:v>
                </c:pt>
                <c:pt idx="7">
                  <c:v>115469.13382</c:v>
                </c:pt>
                <c:pt idx="8">
                  <c:v>134654.91097999999</c:v>
                </c:pt>
                <c:pt idx="9">
                  <c:v>183342.37807000001</c:v>
                </c:pt>
                <c:pt idx="10">
                  <c:v>181030.31938999999</c:v>
                </c:pt>
                <c:pt idx="11">
                  <c:v>169056.97972999999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206128.32986999999</c:v>
                </c:pt>
                <c:pt idx="1">
                  <c:v>196804.59116000001</c:v>
                </c:pt>
                <c:pt idx="2">
                  <c:v>201075.72977000001</c:v>
                </c:pt>
                <c:pt idx="3">
                  <c:v>177445.11679</c:v>
                </c:pt>
                <c:pt idx="4">
                  <c:v>234777.79696000001</c:v>
                </c:pt>
                <c:pt idx="5">
                  <c:v>152049.87851000001</c:v>
                </c:pt>
                <c:pt idx="6">
                  <c:v>216954.31025000001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123926.16894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151342.42512</c:v>
                </c:pt>
                <c:pt idx="9">
                  <c:v>204707.87202000001</c:v>
                </c:pt>
                <c:pt idx="10">
                  <c:v>211908.38204999999</c:v>
                </c:pt>
                <c:pt idx="11">
                  <c:v>238567.38636999999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83436.900699999998</c:v>
                </c:pt>
                <c:pt idx="1">
                  <c:v>82661.999620000002</c:v>
                </c:pt>
                <c:pt idx="2">
                  <c:v>78456.411040000006</c:v>
                </c:pt>
                <c:pt idx="3">
                  <c:v>49211.513469999998</c:v>
                </c:pt>
                <c:pt idx="4">
                  <c:v>69882.051219999994</c:v>
                </c:pt>
                <c:pt idx="5">
                  <c:v>71150.676439999996</c:v>
                </c:pt>
                <c:pt idx="6">
                  <c:v>62586.532740000002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42284.94644</c:v>
                </c:pt>
                <c:pt idx="8">
                  <c:v>53856.688920000001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54033.278680000003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64406.00015</c:v>
                </c:pt>
                <c:pt idx="1">
                  <c:v>76260.280750000005</c:v>
                </c:pt>
                <c:pt idx="2">
                  <c:v>83673.392269999997</c:v>
                </c:pt>
                <c:pt idx="3">
                  <c:v>67193.127160000004</c:v>
                </c:pt>
                <c:pt idx="4">
                  <c:v>77622.65956</c:v>
                </c:pt>
                <c:pt idx="5">
                  <c:v>82525.515249999997</c:v>
                </c:pt>
                <c:pt idx="6">
                  <c:v>93554.62242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13984.519</c:v>
                </c:pt>
                <c:pt idx="1">
                  <c:v>17475.448970000001</c:v>
                </c:pt>
                <c:pt idx="2">
                  <c:v>17466.657169999999</c:v>
                </c:pt>
                <c:pt idx="3">
                  <c:v>14415.68665</c:v>
                </c:pt>
                <c:pt idx="4">
                  <c:v>14684.50734</c:v>
                </c:pt>
                <c:pt idx="5">
                  <c:v>7954.6204200000002</c:v>
                </c:pt>
                <c:pt idx="6">
                  <c:v>6292.3576599999997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11761.51539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355961.11881999997</c:v>
                </c:pt>
                <c:pt idx="1">
                  <c:v>311451.10573000001</c:v>
                </c:pt>
                <c:pt idx="2">
                  <c:v>301893.23975000001</c:v>
                </c:pt>
                <c:pt idx="3">
                  <c:v>302276.26111999998</c:v>
                </c:pt>
                <c:pt idx="4">
                  <c:v>318304.53584000003</c:v>
                </c:pt>
                <c:pt idx="5">
                  <c:v>258521.30585999999</c:v>
                </c:pt>
                <c:pt idx="6">
                  <c:v>287475.88111999998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270948.65119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299245.19647000002</c:v>
                </c:pt>
                <c:pt idx="7">
                  <c:v>293746.62027000001</c:v>
                </c:pt>
                <c:pt idx="8">
                  <c:v>294295.36132000003</c:v>
                </c:pt>
                <c:pt idx="9">
                  <c:v>291710.90834999998</c:v>
                </c:pt>
                <c:pt idx="10">
                  <c:v>306873.67138999997</c:v>
                </c:pt>
                <c:pt idx="11">
                  <c:v>305794.31200999999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601648.3504</c:v>
                </c:pt>
                <c:pt idx="1">
                  <c:v>652320.39713000006</c:v>
                </c:pt>
                <c:pt idx="2">
                  <c:v>675347.52364000003</c:v>
                </c:pt>
                <c:pt idx="3">
                  <c:v>583738.00745000003</c:v>
                </c:pt>
                <c:pt idx="4">
                  <c:v>737407.64162000001</c:v>
                </c:pt>
                <c:pt idx="5">
                  <c:v>545614.26289999997</c:v>
                </c:pt>
                <c:pt idx="6">
                  <c:v>707494.79446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623129.68892999995</c:v>
                </c:pt>
                <c:pt idx="1">
                  <c:v>575577.48586000002</c:v>
                </c:pt>
                <c:pt idx="2">
                  <c:v>758490.48866000003</c:v>
                </c:pt>
                <c:pt idx="3">
                  <c:v>626673.59183000005</c:v>
                </c:pt>
                <c:pt idx="4">
                  <c:v>729117.60152000003</c:v>
                </c:pt>
                <c:pt idx="5">
                  <c:v>664169.18478999997</c:v>
                </c:pt>
                <c:pt idx="6">
                  <c:v>606940.95726000005</c:v>
                </c:pt>
                <c:pt idx="7">
                  <c:v>677182.98077999998</c:v>
                </c:pt>
                <c:pt idx="8">
                  <c:v>679545.54136000003</c:v>
                </c:pt>
                <c:pt idx="9">
                  <c:v>676113.58531999995</c:v>
                </c:pt>
                <c:pt idx="10">
                  <c:v>686891.28942000004</c:v>
                </c:pt>
                <c:pt idx="11">
                  <c:v>674465.58022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784501.57940000005</c:v>
                </c:pt>
                <c:pt idx="1">
                  <c:v>810348.04778999998</c:v>
                </c:pt>
                <c:pt idx="2">
                  <c:v>816398.97684999998</c:v>
                </c:pt>
                <c:pt idx="3">
                  <c:v>698565.53662000003</c:v>
                </c:pt>
                <c:pt idx="4">
                  <c:v>863825.37032999995</c:v>
                </c:pt>
                <c:pt idx="5">
                  <c:v>645388.30565999995</c:v>
                </c:pt>
                <c:pt idx="6">
                  <c:v>798976.54709999997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815689.71943000006</c:v>
                </c:pt>
                <c:pt idx="1">
                  <c:v>714481.29041999998</c:v>
                </c:pt>
                <c:pt idx="2">
                  <c:v>899945.59476999997</c:v>
                </c:pt>
                <c:pt idx="3">
                  <c:v>756385.11904999998</c:v>
                </c:pt>
                <c:pt idx="4">
                  <c:v>846688.24088000006</c:v>
                </c:pt>
                <c:pt idx="5">
                  <c:v>768954.73468999995</c:v>
                </c:pt>
                <c:pt idx="6">
                  <c:v>694165.22438000003</c:v>
                </c:pt>
                <c:pt idx="7">
                  <c:v>781197.72280999995</c:v>
                </c:pt>
                <c:pt idx="8">
                  <c:v>870245.78322999994</c:v>
                </c:pt>
                <c:pt idx="9">
                  <c:v>839502.95163999998</c:v>
                </c:pt>
                <c:pt idx="10">
                  <c:v>801096.93943000003</c:v>
                </c:pt>
                <c:pt idx="11">
                  <c:v>763123.13647000003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120255.82161</c:v>
                </c:pt>
                <c:pt idx="1">
                  <c:v>142990.33257</c:v>
                </c:pt>
                <c:pt idx="2">
                  <c:v>145787.44957999999</c:v>
                </c:pt>
                <c:pt idx="3">
                  <c:v>105429.83104</c:v>
                </c:pt>
                <c:pt idx="4">
                  <c:v>135882.10517</c:v>
                </c:pt>
                <c:pt idx="5">
                  <c:v>99018.013959999997</c:v>
                </c:pt>
                <c:pt idx="6">
                  <c:v>138847.62156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177671.04209999999</c:v>
                </c:pt>
                <c:pt idx="1">
                  <c:v>171390.31322000001</c:v>
                </c:pt>
                <c:pt idx="2">
                  <c:v>219443.00297999999</c:v>
                </c:pt>
                <c:pt idx="3">
                  <c:v>145812.13454</c:v>
                </c:pt>
                <c:pt idx="4">
                  <c:v>149190.87628</c:v>
                </c:pt>
                <c:pt idx="5">
                  <c:v>160182.64859</c:v>
                </c:pt>
                <c:pt idx="6">
                  <c:v>134405.81017000001</c:v>
                </c:pt>
                <c:pt idx="7">
                  <c:v>167523.91579</c:v>
                </c:pt>
                <c:pt idx="8">
                  <c:v>158945.01428</c:v>
                </c:pt>
                <c:pt idx="9">
                  <c:v>134581.27085999999</c:v>
                </c:pt>
                <c:pt idx="10">
                  <c:v>123845.19396</c:v>
                </c:pt>
                <c:pt idx="11">
                  <c:v>115527.95711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238965.0932</c:v>
                </c:pt>
                <c:pt idx="1">
                  <c:v>260242.26157999999</c:v>
                </c:pt>
                <c:pt idx="2">
                  <c:v>247087.64809999999</c:v>
                </c:pt>
                <c:pt idx="3">
                  <c:v>190170.61447999999</c:v>
                </c:pt>
                <c:pt idx="4">
                  <c:v>260438.16347999999</c:v>
                </c:pt>
                <c:pt idx="5">
                  <c:v>177671.82876999999</c:v>
                </c:pt>
                <c:pt idx="6">
                  <c:v>230286.53964999999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209097.58167000001</c:v>
                </c:pt>
                <c:pt idx="1">
                  <c:v>130980.67225</c:v>
                </c:pt>
                <c:pt idx="2">
                  <c:v>262162.33821000002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233794.84828000001</c:v>
                </c:pt>
                <c:pt idx="8">
                  <c:v>255929.77212000001</c:v>
                </c:pt>
                <c:pt idx="9">
                  <c:v>274601.19212999998</c:v>
                </c:pt>
                <c:pt idx="10">
                  <c:v>266849.06537000003</c:v>
                </c:pt>
                <c:pt idx="11">
                  <c:v>255459.06318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487054.77646999998</c:v>
                </c:pt>
                <c:pt idx="9">
                  <c:v>498694.43229999999</c:v>
                </c:pt>
                <c:pt idx="10">
                  <c:v>480879.82498999999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452078.79314999998</c:v>
                </c:pt>
                <c:pt idx="2">
                  <c:v>499438.68349000002</c:v>
                </c:pt>
                <c:pt idx="3">
                  <c:v>465898.48615999997</c:v>
                </c:pt>
                <c:pt idx="4">
                  <c:v>545697.63138000004</c:v>
                </c:pt>
                <c:pt idx="5">
                  <c:v>433638.25436999998</c:v>
                </c:pt>
                <c:pt idx="6">
                  <c:v>570126.43185000005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2368804.56495</c:v>
                </c:pt>
                <c:pt idx="1">
                  <c:v>2618904.80528</c:v>
                </c:pt>
                <c:pt idx="2">
                  <c:v>3070266.1604599999</c:v>
                </c:pt>
                <c:pt idx="3">
                  <c:v>2497157.0514000002</c:v>
                </c:pt>
                <c:pt idx="4">
                  <c:v>3036038.7133900002</c:v>
                </c:pt>
                <c:pt idx="5">
                  <c:v>2232550.1668400001</c:v>
                </c:pt>
                <c:pt idx="6">
                  <c:v>2596482.2220700001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2300388.33611</c:v>
                </c:pt>
                <c:pt idx="1">
                  <c:v>2262919.5198599999</c:v>
                </c:pt>
                <c:pt idx="2">
                  <c:v>2881665.3946099998</c:v>
                </c:pt>
                <c:pt idx="3">
                  <c:v>2382901.2787299999</c:v>
                </c:pt>
                <c:pt idx="4">
                  <c:v>2440255.5949300001</c:v>
                </c:pt>
                <c:pt idx="5">
                  <c:v>2385027.1425399999</c:v>
                </c:pt>
                <c:pt idx="6">
                  <c:v>2173773.7687400002</c:v>
                </c:pt>
                <c:pt idx="7">
                  <c:v>2659918.9686799999</c:v>
                </c:pt>
                <c:pt idx="8">
                  <c:v>2774861.4865600001</c:v>
                </c:pt>
                <c:pt idx="9">
                  <c:v>2685611.3343400001</c:v>
                </c:pt>
                <c:pt idx="10">
                  <c:v>2850334.4773300001</c:v>
                </c:pt>
                <c:pt idx="11">
                  <c:v>2696650.8375300001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823700.19006000005</c:v>
                </c:pt>
                <c:pt idx="1">
                  <c:v>910495.04148999997</c:v>
                </c:pt>
                <c:pt idx="2">
                  <c:v>1027212.45049</c:v>
                </c:pt>
                <c:pt idx="3">
                  <c:v>845134.03263999999</c:v>
                </c:pt>
                <c:pt idx="4">
                  <c:v>1067145.0000199999</c:v>
                </c:pt>
                <c:pt idx="5">
                  <c:v>765781.73898000002</c:v>
                </c:pt>
                <c:pt idx="6">
                  <c:v>948615.97797999997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841061.11589000002</c:v>
                </c:pt>
                <c:pt idx="1">
                  <c:v>847720.04781000002</c:v>
                </c:pt>
                <c:pt idx="2">
                  <c:v>1049981.68942</c:v>
                </c:pt>
                <c:pt idx="3">
                  <c:v>882561.09407999995</c:v>
                </c:pt>
                <c:pt idx="4">
                  <c:v>921977.78168999997</c:v>
                </c:pt>
                <c:pt idx="5">
                  <c:v>975613.40755</c:v>
                </c:pt>
                <c:pt idx="6">
                  <c:v>831244.85592999996</c:v>
                </c:pt>
                <c:pt idx="7">
                  <c:v>972027.76783999999</c:v>
                </c:pt>
                <c:pt idx="8">
                  <c:v>1005446.2182999999</c:v>
                </c:pt>
                <c:pt idx="9">
                  <c:v>995160.14911</c:v>
                </c:pt>
                <c:pt idx="10">
                  <c:v>1016248.94863</c:v>
                </c:pt>
                <c:pt idx="11">
                  <c:v>990288.87237999996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2777059.0814299998</c:v>
                </c:pt>
                <c:pt idx="1">
                  <c:v>3128073.91243</c:v>
                </c:pt>
                <c:pt idx="2">
                  <c:v>3221720.11399</c:v>
                </c:pt>
                <c:pt idx="3">
                  <c:v>2740422.3436799999</c:v>
                </c:pt>
                <c:pt idx="4">
                  <c:v>3212065.6113300002</c:v>
                </c:pt>
                <c:pt idx="5">
                  <c:v>2615726.6775500001</c:v>
                </c:pt>
                <c:pt idx="6">
                  <c:v>3123499.8711700002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2711692.4749500002</c:v>
                </c:pt>
                <c:pt idx="1">
                  <c:v>2610306.6373399999</c:v>
                </c:pt>
                <c:pt idx="2">
                  <c:v>3284629.86993</c:v>
                </c:pt>
                <c:pt idx="3">
                  <c:v>2690023.9138199999</c:v>
                </c:pt>
                <c:pt idx="4">
                  <c:v>3025830.7464700001</c:v>
                </c:pt>
                <c:pt idx="5">
                  <c:v>2985642.8599700001</c:v>
                </c:pt>
                <c:pt idx="6">
                  <c:v>2722766.4316599998</c:v>
                </c:pt>
                <c:pt idx="7">
                  <c:v>2725256.4946599999</c:v>
                </c:pt>
                <c:pt idx="8">
                  <c:v>2818504.5570899998</c:v>
                </c:pt>
                <c:pt idx="9">
                  <c:v>3077903.4384099999</c:v>
                </c:pt>
                <c:pt idx="10">
                  <c:v>3166964.3653699998</c:v>
                </c:pt>
                <c:pt idx="11">
                  <c:v>3171048.9854100002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1207829.1549199999</c:v>
                </c:pt>
                <c:pt idx="1">
                  <c:v>1286870.11231</c:v>
                </c:pt>
                <c:pt idx="2">
                  <c:v>1461285.23373</c:v>
                </c:pt>
                <c:pt idx="3">
                  <c:v>1195733.07592</c:v>
                </c:pt>
                <c:pt idx="4">
                  <c:v>1496598.8097399999</c:v>
                </c:pt>
                <c:pt idx="5">
                  <c:v>1191459.4232099999</c:v>
                </c:pt>
                <c:pt idx="6">
                  <c:v>1417915.4375799999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1173363.98835</c:v>
                </c:pt>
                <c:pt idx="1">
                  <c:v>1303040.6584600001</c:v>
                </c:pt>
                <c:pt idx="2">
                  <c:v>1511104.1445299999</c:v>
                </c:pt>
                <c:pt idx="3">
                  <c:v>1216084.5846899999</c:v>
                </c:pt>
                <c:pt idx="4">
                  <c:v>1379697.7082400001</c:v>
                </c:pt>
                <c:pt idx="5">
                  <c:v>1337226.47003</c:v>
                </c:pt>
                <c:pt idx="6">
                  <c:v>1262217.70952</c:v>
                </c:pt>
                <c:pt idx="7">
                  <c:v>1397591.3140199999</c:v>
                </c:pt>
                <c:pt idx="8">
                  <c:v>1397045.6898699999</c:v>
                </c:pt>
                <c:pt idx="9">
                  <c:v>1409264.9107900001</c:v>
                </c:pt>
                <c:pt idx="10">
                  <c:v>1384220.22358</c:v>
                </c:pt>
                <c:pt idx="11">
                  <c:v>1431548.5990899999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1418468.7215</c:v>
                </c:pt>
                <c:pt idx="1">
                  <c:v>1498506.91973</c:v>
                </c:pt>
                <c:pt idx="2">
                  <c:v>1612640.0411100001</c:v>
                </c:pt>
                <c:pt idx="3">
                  <c:v>1227013.4067200001</c:v>
                </c:pt>
                <c:pt idx="4">
                  <c:v>1643011.4004500001</c:v>
                </c:pt>
                <c:pt idx="5">
                  <c:v>1297936.27465</c:v>
                </c:pt>
                <c:pt idx="6">
                  <c:v>1662912.31006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1623629.97887</c:v>
                </c:pt>
                <c:pt idx="1">
                  <c:v>1576603.5878399999</c:v>
                </c:pt>
                <c:pt idx="2">
                  <c:v>1989770.5056499999</c:v>
                </c:pt>
                <c:pt idx="3">
                  <c:v>1496595.42933</c:v>
                </c:pt>
                <c:pt idx="4">
                  <c:v>1647318.03214</c:v>
                </c:pt>
                <c:pt idx="5">
                  <c:v>1651363.81118</c:v>
                </c:pt>
                <c:pt idx="6">
                  <c:v>1549832.97004</c:v>
                </c:pt>
                <c:pt idx="7">
                  <c:v>1668133.11818</c:v>
                </c:pt>
                <c:pt idx="8">
                  <c:v>1668998.4011299999</c:v>
                </c:pt>
                <c:pt idx="9">
                  <c:v>1492993.49538</c:v>
                </c:pt>
                <c:pt idx="10">
                  <c:v>1428517.13243</c:v>
                </c:pt>
                <c:pt idx="11">
                  <c:v>1450036.25067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938519.46504000004</c:v>
                </c:pt>
                <c:pt idx="1">
                  <c:v>983508.83313000004</c:v>
                </c:pt>
                <c:pt idx="2">
                  <c:v>1079492.1255300001</c:v>
                </c:pt>
                <c:pt idx="3">
                  <c:v>917168.34299999999</c:v>
                </c:pt>
                <c:pt idx="4">
                  <c:v>1206464.0350299999</c:v>
                </c:pt>
                <c:pt idx="5">
                  <c:v>935505.31804000004</c:v>
                </c:pt>
                <c:pt idx="6">
                  <c:v>1105990.96957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1050026.18031</c:v>
                </c:pt>
                <c:pt idx="1">
                  <c:v>1000559.00209</c:v>
                </c:pt>
                <c:pt idx="2">
                  <c:v>1224105.9145899999</c:v>
                </c:pt>
                <c:pt idx="3">
                  <c:v>997121.12098999997</c:v>
                </c:pt>
                <c:pt idx="4">
                  <c:v>1142750.0217800001</c:v>
                </c:pt>
                <c:pt idx="5">
                  <c:v>1088761.67206</c:v>
                </c:pt>
                <c:pt idx="6">
                  <c:v>987698.64049999998</c:v>
                </c:pt>
                <c:pt idx="7">
                  <c:v>1064630.21609</c:v>
                </c:pt>
                <c:pt idx="8">
                  <c:v>1015957.19333</c:v>
                </c:pt>
                <c:pt idx="9">
                  <c:v>970057.80562</c:v>
                </c:pt>
                <c:pt idx="10">
                  <c:v>974564.88497999997</c:v>
                </c:pt>
                <c:pt idx="11">
                  <c:v>949251.58716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324956.10005000001</c:v>
                </c:pt>
                <c:pt idx="1">
                  <c:v>352220.13014000002</c:v>
                </c:pt>
                <c:pt idx="2">
                  <c:v>388993.45513999998</c:v>
                </c:pt>
                <c:pt idx="3">
                  <c:v>337759.10963000002</c:v>
                </c:pt>
                <c:pt idx="4">
                  <c:v>423940.97555999999</c:v>
                </c:pt>
                <c:pt idx="5">
                  <c:v>336024.70043999999</c:v>
                </c:pt>
                <c:pt idx="6">
                  <c:v>386862.84074999997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360402.03336</c:v>
                </c:pt>
                <c:pt idx="1">
                  <c:v>354058.61192</c:v>
                </c:pt>
                <c:pt idx="2">
                  <c:v>438195.22230000002</c:v>
                </c:pt>
                <c:pt idx="3">
                  <c:v>373566.96041</c:v>
                </c:pt>
                <c:pt idx="4">
                  <c:v>450029.71503000002</c:v>
                </c:pt>
                <c:pt idx="5">
                  <c:v>411994.45650999999</c:v>
                </c:pt>
                <c:pt idx="6">
                  <c:v>371785.77756000002</c:v>
                </c:pt>
                <c:pt idx="7">
                  <c:v>395201.73572</c:v>
                </c:pt>
                <c:pt idx="8">
                  <c:v>382599.11609000002</c:v>
                </c:pt>
                <c:pt idx="9">
                  <c:v>363964.01906000002</c:v>
                </c:pt>
                <c:pt idx="10">
                  <c:v>345072.71172000002</c:v>
                </c:pt>
                <c:pt idx="11">
                  <c:v>352003.32900000003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468554.47425999999</c:v>
                </c:pt>
                <c:pt idx="1">
                  <c:v>481226.01989</c:v>
                </c:pt>
                <c:pt idx="2">
                  <c:v>544473.02948999999</c:v>
                </c:pt>
                <c:pt idx="3">
                  <c:v>342295.02604000003</c:v>
                </c:pt>
                <c:pt idx="4">
                  <c:v>571489.16694999998</c:v>
                </c:pt>
                <c:pt idx="5">
                  <c:v>403970.20408</c:v>
                </c:pt>
                <c:pt idx="6">
                  <c:v>948436.56262999994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414201.52295999997</c:v>
                </c:pt>
                <c:pt idx="1">
                  <c:v>523866.37258999998</c:v>
                </c:pt>
                <c:pt idx="2">
                  <c:v>737408.45365000004</c:v>
                </c:pt>
                <c:pt idx="3">
                  <c:v>477350.15331000002</c:v>
                </c:pt>
                <c:pt idx="4">
                  <c:v>461385.96178999997</c:v>
                </c:pt>
                <c:pt idx="5">
                  <c:v>440293.05599999998</c:v>
                </c:pt>
                <c:pt idx="6">
                  <c:v>496791.71883000003</c:v>
                </c:pt>
                <c:pt idx="7">
                  <c:v>463279.21194000001</c:v>
                </c:pt>
                <c:pt idx="8">
                  <c:v>694813.91943999997</c:v>
                </c:pt>
                <c:pt idx="9">
                  <c:v>994061.35886000004</c:v>
                </c:pt>
                <c:pt idx="10">
                  <c:v>1254035.43239</c:v>
                </c:pt>
                <c:pt idx="11">
                  <c:v>694529.73452000006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1113656.5473100001</c:v>
                </c:pt>
                <c:pt idx="1">
                  <c:v>1375495.98599</c:v>
                </c:pt>
                <c:pt idx="2">
                  <c:v>1468409.6237600001</c:v>
                </c:pt>
                <c:pt idx="3">
                  <c:v>1201349.7212199999</c:v>
                </c:pt>
                <c:pt idx="4">
                  <c:v>1453898.2002399999</c:v>
                </c:pt>
                <c:pt idx="5">
                  <c:v>1313187.9269699999</c:v>
                </c:pt>
                <c:pt idx="6">
                  <c:v>1420251.0631500001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1105713.6540300001</c:v>
                </c:pt>
                <c:pt idx="1">
                  <c:v>1056019.5811099999</c:v>
                </c:pt>
                <c:pt idx="2">
                  <c:v>1388509.60445</c:v>
                </c:pt>
                <c:pt idx="3">
                  <c:v>1063435.7192800001</c:v>
                </c:pt>
                <c:pt idx="4">
                  <c:v>1249228.7747</c:v>
                </c:pt>
                <c:pt idx="5">
                  <c:v>1314394.5525100001</c:v>
                </c:pt>
                <c:pt idx="6">
                  <c:v>1145860.4277600001</c:v>
                </c:pt>
                <c:pt idx="7">
                  <c:v>1338819.0747</c:v>
                </c:pt>
                <c:pt idx="8">
                  <c:v>1372086.5486999999</c:v>
                </c:pt>
                <c:pt idx="9">
                  <c:v>1315209.5481799999</c:v>
                </c:pt>
                <c:pt idx="10">
                  <c:v>1162620.5457599999</c:v>
                </c:pt>
                <c:pt idx="11">
                  <c:v>1347495.4532099999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'2002_2024_AYLIK_IHR'!$C$60:$N$60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452078.79314999998</c:v>
                </c:pt>
                <c:pt idx="2">
                  <c:v>499438.68349000002</c:v>
                </c:pt>
                <c:pt idx="3">
                  <c:v>465898.48615999997</c:v>
                </c:pt>
                <c:pt idx="4">
                  <c:v>545697.63138000004</c:v>
                </c:pt>
                <c:pt idx="5">
                  <c:v>433638.25436999998</c:v>
                </c:pt>
                <c:pt idx="6">
                  <c:v>570126.43185000005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'2002_2024_AYLIK_IHR'!$A$61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'2002_2024_AYLIK_IHR'!$C$61:$N$61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546211.81027999998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487054.77646999998</c:v>
                </c:pt>
                <c:pt idx="9">
                  <c:v>498694.43229999999</c:v>
                </c:pt>
                <c:pt idx="10">
                  <c:v>480879.82498999999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'2002_2024_AYLIK_IHR'!$C$83:$N$83</c:f>
              <c:numCache>
                <c:formatCode>#,##0</c:formatCode>
                <c:ptCount val="12"/>
                <c:pt idx="0">
                  <c:v>19331708.510000002</c:v>
                </c:pt>
                <c:pt idx="1">
                  <c:v>18565677.539999999</c:v>
                </c:pt>
                <c:pt idx="2">
                  <c:v>23562969.530000001</c:v>
                </c:pt>
                <c:pt idx="3">
                  <c:v>19250045.120000001</c:v>
                </c:pt>
                <c:pt idx="4">
                  <c:v>21633011.899999999</c:v>
                </c:pt>
                <c:pt idx="5">
                  <c:v>20773219.280000001</c:v>
                </c:pt>
                <c:pt idx="6">
                  <c:v>19779817.07</c:v>
                </c:pt>
                <c:pt idx="7">
                  <c:v>21556272.84</c:v>
                </c:pt>
                <c:pt idx="8">
                  <c:v>22411385.84</c:v>
                </c:pt>
                <c:pt idx="9">
                  <c:v>22804540.82</c:v>
                </c:pt>
                <c:pt idx="10">
                  <c:v>23000729.800000001</c:v>
                </c:pt>
                <c:pt idx="11">
                  <c:v>22958050.77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ser>
          <c:idx val="2"/>
          <c:order val="1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'2002_2024_AYLIK_IHR'!$C$84:$N$84</c:f>
              <c:numCache>
                <c:formatCode>#,##0</c:formatCode>
                <c:ptCount val="12"/>
                <c:pt idx="0">
                  <c:v>19973772.780000001</c:v>
                </c:pt>
                <c:pt idx="1">
                  <c:v>21087752.899999999</c:v>
                </c:pt>
                <c:pt idx="2">
                  <c:v>22658384</c:v>
                </c:pt>
                <c:pt idx="3">
                  <c:v>19304789.539999999</c:v>
                </c:pt>
                <c:pt idx="4">
                  <c:v>24203623.699999999</c:v>
                </c:pt>
                <c:pt idx="5">
                  <c:v>19049217.449999999</c:v>
                </c:pt>
                <c:pt idx="6">
                  <c:v>22511952.989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3-41E6-803A-A921153D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167284.17989999999</c:v>
                </c:pt>
                <c:pt idx="1">
                  <c:v>141289.65002</c:v>
                </c:pt>
                <c:pt idx="2">
                  <c:v>143314.95522</c:v>
                </c:pt>
                <c:pt idx="3">
                  <c:v>80867.331659999996</c:v>
                </c:pt>
                <c:pt idx="4">
                  <c:v>168227.70420000001</c:v>
                </c:pt>
                <c:pt idx="5">
                  <c:v>222426.84539</c:v>
                </c:pt>
                <c:pt idx="6">
                  <c:v>118317.85027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108597.92817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185343.29347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330211.05216999998</c:v>
                </c:pt>
                <c:pt idx="1">
                  <c:v>299897.03843999997</c:v>
                </c:pt>
                <c:pt idx="2">
                  <c:v>358223.43998999998</c:v>
                </c:pt>
                <c:pt idx="3">
                  <c:v>350396.34889999998</c:v>
                </c:pt>
                <c:pt idx="4">
                  <c:v>980497.48086999997</c:v>
                </c:pt>
                <c:pt idx="5">
                  <c:v>564442.58846999996</c:v>
                </c:pt>
                <c:pt idx="6">
                  <c:v>430964.33743999997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278884.94871000003</c:v>
                </c:pt>
                <c:pt idx="1">
                  <c:v>287103.78064000001</c:v>
                </c:pt>
                <c:pt idx="2">
                  <c:v>505697.54947999999</c:v>
                </c:pt>
                <c:pt idx="3">
                  <c:v>417251.88355999999</c:v>
                </c:pt>
                <c:pt idx="4">
                  <c:v>549892.26480999996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509976.95325999998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548704.99961000006</c:v>
                </c:pt>
                <c:pt idx="1">
                  <c:v>596463.34958000004</c:v>
                </c:pt>
                <c:pt idx="2">
                  <c:v>635605.76862999995</c:v>
                </c:pt>
                <c:pt idx="3">
                  <c:v>508706.73531999998</c:v>
                </c:pt>
                <c:pt idx="4">
                  <c:v>651043.80255999998</c:v>
                </c:pt>
                <c:pt idx="5">
                  <c:v>477482.49771999998</c:v>
                </c:pt>
                <c:pt idx="6">
                  <c:v>620480.17833000002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525222.67038000003</c:v>
                </c:pt>
                <c:pt idx="1">
                  <c:v>565736.86016000004</c:v>
                </c:pt>
                <c:pt idx="2">
                  <c:v>673423.66503999999</c:v>
                </c:pt>
                <c:pt idx="3">
                  <c:v>560363.67752999999</c:v>
                </c:pt>
                <c:pt idx="4">
                  <c:v>637205.78035999998</c:v>
                </c:pt>
                <c:pt idx="5">
                  <c:v>616379.50859999994</c:v>
                </c:pt>
                <c:pt idx="6">
                  <c:v>568935.41769000003</c:v>
                </c:pt>
                <c:pt idx="7">
                  <c:v>600827.66133999999</c:v>
                </c:pt>
                <c:pt idx="8">
                  <c:v>604718.92286000005</c:v>
                </c:pt>
                <c:pt idx="9">
                  <c:v>610480.65021999995</c:v>
                </c:pt>
                <c:pt idx="10">
                  <c:v>605841.18871999998</c:v>
                </c:pt>
                <c:pt idx="11">
                  <c:v>596997.96727000002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2858902.9200299997</c:v>
                </c:pt>
                <c:pt idx="1">
                  <c:v>2542868.0692600003</c:v>
                </c:pt>
                <c:pt idx="2">
                  <c:v>3180630.3338599997</c:v>
                </c:pt>
                <c:pt idx="3">
                  <c:v>2551563.6433000006</c:v>
                </c:pt>
                <c:pt idx="4">
                  <c:v>2885027.7231700001</c:v>
                </c:pt>
                <c:pt idx="5">
                  <c:v>2566446.5895700003</c:v>
                </c:pt>
                <c:pt idx="6">
                  <c:v>2786471.1179000004</c:v>
                </c:pt>
                <c:pt idx="7">
                  <c:v>2802385.23912</c:v>
                </c:pt>
                <c:pt idx="8">
                  <c:v>3025529.11454</c:v>
                </c:pt>
                <c:pt idx="9">
                  <c:v>3218374.4543400006</c:v>
                </c:pt>
                <c:pt idx="10">
                  <c:v>3301746.6452699993</c:v>
                </c:pt>
                <c:pt idx="11">
                  <c:v>3360236.8084499999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3094523.6006</c:v>
                </c:pt>
                <c:pt idx="1">
                  <c:v>3108042.5951399994</c:v>
                </c:pt>
                <c:pt idx="2">
                  <c:v>3071384.1960000005</c:v>
                </c:pt>
                <c:pt idx="3">
                  <c:v>2588018.7199799996</c:v>
                </c:pt>
                <c:pt idx="4">
                  <c:v>3152510.6986199999</c:v>
                </c:pt>
                <c:pt idx="5">
                  <c:v>2443905.5917499997</c:v>
                </c:pt>
                <c:pt idx="6">
                  <c:v>2871719.4148999997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'2002_2024_AYLIK_IHR'!$A$81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'2002_2024_AYLIK_IHR'!$A$82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'2002_2024_AYLIK_IHR'!$A$83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'2002_2024_AYLIK_IHR'!$C$83:$N$83</c:f>
              <c:numCache>
                <c:formatCode>#,##0</c:formatCode>
                <c:ptCount val="12"/>
                <c:pt idx="0">
                  <c:v>19331708.510000002</c:v>
                </c:pt>
                <c:pt idx="1">
                  <c:v>18565677.539999999</c:v>
                </c:pt>
                <c:pt idx="2">
                  <c:v>23562969.530000001</c:v>
                </c:pt>
                <c:pt idx="3">
                  <c:v>19250045.120000001</c:v>
                </c:pt>
                <c:pt idx="4">
                  <c:v>21633011.899999999</c:v>
                </c:pt>
                <c:pt idx="5">
                  <c:v>20773219.280000001</c:v>
                </c:pt>
                <c:pt idx="6">
                  <c:v>19779817.07</c:v>
                </c:pt>
                <c:pt idx="7">
                  <c:v>21556272.84</c:v>
                </c:pt>
                <c:pt idx="8">
                  <c:v>22411385.84</c:v>
                </c:pt>
                <c:pt idx="9">
                  <c:v>22804540.82</c:v>
                </c:pt>
                <c:pt idx="10">
                  <c:v>23000729.800000001</c:v>
                </c:pt>
                <c:pt idx="11">
                  <c:v>22958050.77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'2002_2024_AYLIK_IHR'!$A$84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'2002_2024_AYLIK_IHR'!$C$84:$N$84</c:f>
              <c:numCache>
                <c:formatCode>#,##0</c:formatCode>
                <c:ptCount val="12"/>
                <c:pt idx="0">
                  <c:v>19973772.780000001</c:v>
                </c:pt>
                <c:pt idx="1">
                  <c:v>21087752.899999999</c:v>
                </c:pt>
                <c:pt idx="2">
                  <c:v>22658384</c:v>
                </c:pt>
                <c:pt idx="3">
                  <c:v>19304789.539999999</c:v>
                </c:pt>
                <c:pt idx="4">
                  <c:v>24203623.699999999</c:v>
                </c:pt>
                <c:pt idx="5">
                  <c:v>19049217.449999999</c:v>
                </c:pt>
                <c:pt idx="6">
                  <c:v>22511952.989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2002-2023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'2002_2024_AYLIK_IHR'!$A$62:$A$84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'2002_2024_AYLIK_IHR'!$A$62:$A$84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'2002_2024_AYLIK_IHR'!$O$62:$O$84</c:f>
              <c:numCache>
                <c:formatCode>#,##0</c:formatCode>
                <c:ptCount val="23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255627429.02000001</c:v>
                </c:pt>
                <c:pt idx="22">
                  <c:v>148789493.359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1010080.50802</c:v>
                </c:pt>
                <c:pt idx="1">
                  <c:v>1047166.33762</c:v>
                </c:pt>
                <c:pt idx="2">
                  <c:v>1038714.87496</c:v>
                </c:pt>
                <c:pt idx="3">
                  <c:v>866578.58467000001</c:v>
                </c:pt>
                <c:pt idx="4">
                  <c:v>1062089.8155199999</c:v>
                </c:pt>
                <c:pt idx="5">
                  <c:v>812725.48757</c:v>
                </c:pt>
                <c:pt idx="6">
                  <c:v>961154.91934999998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981628.47013000003</c:v>
                </c:pt>
                <c:pt idx="1">
                  <c:v>822052.74999000004</c:v>
                </c:pt>
                <c:pt idx="2">
                  <c:v>1114253.01018</c:v>
                </c:pt>
                <c:pt idx="3">
                  <c:v>857103.11020999996</c:v>
                </c:pt>
                <c:pt idx="4">
                  <c:v>936747.82698000001</c:v>
                </c:pt>
                <c:pt idx="5">
                  <c:v>771917.26075999998</c:v>
                </c:pt>
                <c:pt idx="6">
                  <c:v>1099671.5491299999</c:v>
                </c:pt>
                <c:pt idx="7">
                  <c:v>1112478.9633599999</c:v>
                </c:pt>
                <c:pt idx="8">
                  <c:v>1162289.29957</c:v>
                </c:pt>
                <c:pt idx="9">
                  <c:v>1185777.4516700001</c:v>
                </c:pt>
                <c:pt idx="10">
                  <c:v>1164215.72596</c:v>
                </c:pt>
                <c:pt idx="11">
                  <c:v>1116057.9410600001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366044.94387999998</c:v>
                </c:pt>
                <c:pt idx="1">
                  <c:v>319149.39867000002</c:v>
                </c:pt>
                <c:pt idx="2">
                  <c:v>276713.50764000003</c:v>
                </c:pt>
                <c:pt idx="3">
                  <c:v>211870.74199000001</c:v>
                </c:pt>
                <c:pt idx="4">
                  <c:v>283795.35732000001</c:v>
                </c:pt>
                <c:pt idx="5">
                  <c:v>260176.88837</c:v>
                </c:pt>
                <c:pt idx="6">
                  <c:v>206129.8915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306941.33895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272478.71665000002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244101.17071999999</c:v>
                </c:pt>
                <c:pt idx="9">
                  <c:v>313128.90201999998</c:v>
                </c:pt>
                <c:pt idx="10">
                  <c:v>395588.74092000001</c:v>
                </c:pt>
                <c:pt idx="11">
                  <c:v>487169.41457999998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232161.76847000001</c:v>
                </c:pt>
                <c:pt idx="1">
                  <c:v>234292.23667000001</c:v>
                </c:pt>
                <c:pt idx="2">
                  <c:v>240235.62802999999</c:v>
                </c:pt>
                <c:pt idx="3">
                  <c:v>200588.80541</c:v>
                </c:pt>
                <c:pt idx="4">
                  <c:v>217358.68317</c:v>
                </c:pt>
                <c:pt idx="5">
                  <c:v>164455.37927999999</c:v>
                </c:pt>
                <c:pt idx="6">
                  <c:v>226047.78508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170441.55046999999</c:v>
                </c:pt>
                <c:pt idx="1">
                  <c:v>170436.51125000001</c:v>
                </c:pt>
                <c:pt idx="2">
                  <c:v>208485.47463000001</c:v>
                </c:pt>
                <c:pt idx="3">
                  <c:v>168426.20799</c:v>
                </c:pt>
                <c:pt idx="4">
                  <c:v>185263.85227</c:v>
                </c:pt>
                <c:pt idx="5">
                  <c:v>169810.66354000001</c:v>
                </c:pt>
                <c:pt idx="6">
                  <c:v>185532.45754</c:v>
                </c:pt>
                <c:pt idx="7">
                  <c:v>221534.98965</c:v>
                </c:pt>
                <c:pt idx="8">
                  <c:v>218653.61679</c:v>
                </c:pt>
                <c:pt idx="9">
                  <c:v>238848.17632999999</c:v>
                </c:pt>
                <c:pt idx="10">
                  <c:v>230036.41678999999</c:v>
                </c:pt>
                <c:pt idx="11">
                  <c:v>235797.10909000001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103189</xdr:colOff>
      <xdr:row>0</xdr:row>
      <xdr:rowOff>0</xdr:rowOff>
    </xdr:from>
    <xdr:to>
      <xdr:col>0</xdr:col>
      <xdr:colOff>2770189</xdr:colOff>
      <xdr:row>3</xdr:row>
      <xdr:rowOff>128800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89" y="0"/>
          <a:ext cx="2667000" cy="763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436720</xdr:colOff>
      <xdr:row>3</xdr:row>
      <xdr:rowOff>130492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38098</xdr:colOff>
      <xdr:row>22</xdr:row>
      <xdr:rowOff>38100</xdr:rowOff>
    </xdr:from>
    <xdr:to>
      <xdr:col>13</xdr:col>
      <xdr:colOff>190499</xdr:colOff>
      <xdr:row>69</xdr:row>
      <xdr:rowOff>120650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J2" sqref="J2"/>
    </sheetView>
  </sheetViews>
  <sheetFormatPr defaultColWidth="9.08984375" defaultRowHeight="12.5" x14ac:dyDescent="0.25"/>
  <cols>
    <col min="1" max="1" width="52.36328125" style="1" customWidth="1"/>
    <col min="2" max="2" width="17.90625" style="1" customWidth="1"/>
    <col min="3" max="3" width="17" style="1" bestFit="1" customWidth="1"/>
    <col min="4" max="4" width="10.54296875" style="1" bestFit="1" customWidth="1"/>
    <col min="5" max="5" width="13.54296875" style="1" bestFit="1" customWidth="1"/>
    <col min="6" max="7" width="18.90625" style="1" bestFit="1" customWidth="1"/>
    <col min="8" max="8" width="10.36328125" style="1" bestFit="1" customWidth="1"/>
    <col min="9" max="9" width="13.54296875" style="1" bestFit="1" customWidth="1"/>
    <col min="10" max="11" width="18.6328125" style="1" bestFit="1" customWidth="1"/>
    <col min="12" max="13" width="9.453125" style="1" bestFit="1" customWidth="1"/>
    <col min="14" max="16384" width="9.08984375" style="1"/>
  </cols>
  <sheetData>
    <row r="1" spans="1:13" ht="25" x14ac:dyDescent="0.5">
      <c r="B1" s="149" t="s">
        <v>123</v>
      </c>
      <c r="C1" s="149"/>
      <c r="D1" s="149"/>
      <c r="E1" s="149"/>
      <c r="F1" s="149"/>
      <c r="G1" s="149"/>
      <c r="H1" s="149"/>
      <c r="I1" s="149"/>
      <c r="J1" s="149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5" x14ac:dyDescent="0.25">
      <c r="A5" s="146" t="s">
        <v>124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8"/>
    </row>
    <row r="6" spans="1:13" ht="18" x14ac:dyDescent="0.25">
      <c r="A6" s="3"/>
      <c r="B6" s="145" t="s">
        <v>125</v>
      </c>
      <c r="C6" s="145"/>
      <c r="D6" s="145"/>
      <c r="E6" s="145"/>
      <c r="F6" s="145" t="s">
        <v>126</v>
      </c>
      <c r="G6" s="145"/>
      <c r="H6" s="145"/>
      <c r="I6" s="145"/>
      <c r="J6" s="145" t="s">
        <v>103</v>
      </c>
      <c r="K6" s="145"/>
      <c r="L6" s="145"/>
      <c r="M6" s="145"/>
    </row>
    <row r="7" spans="1:13" ht="29" x14ac:dyDescent="0.4">
      <c r="A7" s="4" t="s">
        <v>1</v>
      </c>
      <c r="B7" s="5">
        <v>2023</v>
      </c>
      <c r="C7" s="6">
        <v>2024</v>
      </c>
      <c r="D7" s="7" t="s">
        <v>117</v>
      </c>
      <c r="E7" s="7" t="s">
        <v>118</v>
      </c>
      <c r="F7" s="5">
        <v>2023</v>
      </c>
      <c r="G7" s="6">
        <v>2024</v>
      </c>
      <c r="H7" s="7" t="s">
        <v>117</v>
      </c>
      <c r="I7" s="7" t="s">
        <v>118</v>
      </c>
      <c r="J7" s="5" t="s">
        <v>127</v>
      </c>
      <c r="K7" s="5" t="s">
        <v>128</v>
      </c>
      <c r="L7" s="7" t="s">
        <v>117</v>
      </c>
      <c r="M7" s="7" t="s">
        <v>118</v>
      </c>
    </row>
    <row r="8" spans="1:13" ht="16.5" x14ac:dyDescent="0.35">
      <c r="A8" s="84" t="s">
        <v>2</v>
      </c>
      <c r="B8" s="8">
        <f>B9+B18+B20</f>
        <v>2786471.1179000004</v>
      </c>
      <c r="C8" s="8">
        <f>C9+C18+C20</f>
        <v>2871719.4148999997</v>
      </c>
      <c r="D8" s="10">
        <f t="shared" ref="D8:D46" si="0">(C8-B8)/B8*100</f>
        <v>3.0593640986397861</v>
      </c>
      <c r="E8" s="10">
        <f t="shared" ref="E8:E44" si="1">C8/C$46*100</f>
        <v>12.756420628202298</v>
      </c>
      <c r="F8" s="8">
        <f>F9+F18+F20</f>
        <v>19371910.397089999</v>
      </c>
      <c r="G8" s="8">
        <f>G9+G18+G20</f>
        <v>20330104.816990003</v>
      </c>
      <c r="H8" s="10">
        <f t="shared" ref="H8:H46" si="2">(G8-F8)/F8*100</f>
        <v>4.9463083416075548</v>
      </c>
      <c r="I8" s="10">
        <f t="shared" ref="I8:I46" si="3">G8/G$46*100</f>
        <v>13.663669629994743</v>
      </c>
      <c r="J8" s="8">
        <f>J9+J18+J20</f>
        <v>34877356.271400005</v>
      </c>
      <c r="K8" s="8">
        <f>K9+K18+K20</f>
        <v>36038377.078709997</v>
      </c>
      <c r="L8" s="10">
        <f t="shared" ref="L8:L46" si="4">(K8-J8)/J8*100</f>
        <v>3.328867011236309</v>
      </c>
      <c r="M8" s="10">
        <f t="shared" ref="M8:M46" si="5">K8/K$46*100</f>
        <v>13.780327254996347</v>
      </c>
    </row>
    <row r="9" spans="1:13" ht="15.5" x14ac:dyDescent="0.35">
      <c r="A9" s="9" t="s">
        <v>3</v>
      </c>
      <c r="B9" s="8">
        <f>B10+B11+B12+B13+B14+B15+B16+B17</f>
        <v>1880284.9641700003</v>
      </c>
      <c r="C9" s="8">
        <f>C10+C11+C12+C13+C14+C15+C16+C17</f>
        <v>1876748.7393199999</v>
      </c>
      <c r="D9" s="10">
        <f t="shared" si="0"/>
        <v>-0.18806855968033104</v>
      </c>
      <c r="E9" s="10">
        <f t="shared" si="1"/>
        <v>8.3366766989831316</v>
      </c>
      <c r="F9" s="8">
        <f>F10+F11+F12+F13+F14+F15+F16+F17</f>
        <v>12794559.527109999</v>
      </c>
      <c r="G9" s="8">
        <f>G10+G11+G12+G13+G14+G15+G16+G17</f>
        <v>13690650.391150001</v>
      </c>
      <c r="H9" s="10">
        <f t="shared" si="2"/>
        <v>7.0036867009083261</v>
      </c>
      <c r="I9" s="10">
        <f t="shared" si="3"/>
        <v>9.2013556077733973</v>
      </c>
      <c r="J9" s="8">
        <f>J10+J11+J12+J13+J14+J15+J16+J17</f>
        <v>22894427.927990001</v>
      </c>
      <c r="K9" s="8">
        <f>K10+K11+K12+K13+K14+K15+K16+K17</f>
        <v>24512302.80243</v>
      </c>
      <c r="L9" s="10">
        <f t="shared" si="4"/>
        <v>7.0666752605861669</v>
      </c>
      <c r="M9" s="10">
        <f t="shared" si="5"/>
        <v>9.3729957276738904</v>
      </c>
    </row>
    <row r="10" spans="1:13" ht="14" x14ac:dyDescent="0.3">
      <c r="A10" s="11" t="s">
        <v>129</v>
      </c>
      <c r="B10" s="12">
        <v>1099671.5491299999</v>
      </c>
      <c r="C10" s="12">
        <v>961154.91934999998</v>
      </c>
      <c r="D10" s="13">
        <f t="shared" si="0"/>
        <v>-12.596182004489137</v>
      </c>
      <c r="E10" s="13">
        <f t="shared" si="1"/>
        <v>4.2695314787644083</v>
      </c>
      <c r="F10" s="12">
        <v>6583373.9773800001</v>
      </c>
      <c r="G10" s="12">
        <v>6798510.5277100001</v>
      </c>
      <c r="H10" s="13">
        <f t="shared" si="2"/>
        <v>3.2678767918880762</v>
      </c>
      <c r="I10" s="13">
        <f t="shared" si="3"/>
        <v>4.569214111923305</v>
      </c>
      <c r="J10" s="12">
        <v>11818904.63907</v>
      </c>
      <c r="K10" s="12">
        <v>12539329.909329999</v>
      </c>
      <c r="L10" s="13">
        <f t="shared" si="4"/>
        <v>6.0955333193777861</v>
      </c>
      <c r="M10" s="13">
        <f t="shared" si="5"/>
        <v>4.7947794466863476</v>
      </c>
    </row>
    <row r="11" spans="1:13" ht="14" x14ac:dyDescent="0.3">
      <c r="A11" s="11" t="s">
        <v>130</v>
      </c>
      <c r="B11" s="12">
        <v>197102.69247000001</v>
      </c>
      <c r="C11" s="12">
        <v>206129.8915</v>
      </c>
      <c r="D11" s="13">
        <f t="shared" si="0"/>
        <v>4.5799470909683153</v>
      </c>
      <c r="E11" s="13">
        <f t="shared" si="1"/>
        <v>0.91564641948533343</v>
      </c>
      <c r="F11" s="12">
        <v>1892519.11157</v>
      </c>
      <c r="G11" s="12">
        <v>1923880.7293700001</v>
      </c>
      <c r="H11" s="13">
        <f t="shared" si="2"/>
        <v>1.6571361212824469</v>
      </c>
      <c r="I11" s="13">
        <f t="shared" si="3"/>
        <v>1.2930218968500626</v>
      </c>
      <c r="J11" s="12">
        <v>3233533.6321700001</v>
      </c>
      <c r="K11" s="12">
        <v>3521451.8091500001</v>
      </c>
      <c r="L11" s="13">
        <f t="shared" si="4"/>
        <v>8.9041342918329338</v>
      </c>
      <c r="M11" s="13">
        <f t="shared" si="5"/>
        <v>1.3465300681215628</v>
      </c>
    </row>
    <row r="12" spans="1:13" ht="14" x14ac:dyDescent="0.3">
      <c r="A12" s="11" t="s">
        <v>131</v>
      </c>
      <c r="B12" s="12">
        <v>185532.45754</v>
      </c>
      <c r="C12" s="12">
        <v>226047.78508</v>
      </c>
      <c r="D12" s="13">
        <f t="shared" si="0"/>
        <v>21.8373259736858</v>
      </c>
      <c r="E12" s="13">
        <f t="shared" si="1"/>
        <v>1.0041233880972191</v>
      </c>
      <c r="F12" s="12">
        <v>1258396.7176900001</v>
      </c>
      <c r="G12" s="12">
        <v>1515140.28611</v>
      </c>
      <c r="H12" s="13">
        <f t="shared" si="2"/>
        <v>20.402434686201037</v>
      </c>
      <c r="I12" s="13">
        <f t="shared" si="3"/>
        <v>1.018311341671079</v>
      </c>
      <c r="J12" s="12">
        <v>2469624.31739</v>
      </c>
      <c r="K12" s="12">
        <v>2660010.5947599998</v>
      </c>
      <c r="L12" s="13">
        <f t="shared" si="4"/>
        <v>7.7091189955242987</v>
      </c>
      <c r="M12" s="13">
        <f t="shared" si="5"/>
        <v>1.0171328308567211</v>
      </c>
    </row>
    <row r="13" spans="1:13" ht="14" x14ac:dyDescent="0.3">
      <c r="A13" s="11" t="s">
        <v>132</v>
      </c>
      <c r="B13" s="12">
        <v>101224.41344999999</v>
      </c>
      <c r="C13" s="12">
        <v>104028.32032</v>
      </c>
      <c r="D13" s="13">
        <f t="shared" si="0"/>
        <v>2.7699907309267853</v>
      </c>
      <c r="E13" s="13">
        <f t="shared" si="1"/>
        <v>0.46210260109743162</v>
      </c>
      <c r="F13" s="12">
        <v>824074.16541999998</v>
      </c>
      <c r="G13" s="12">
        <v>932987.61465</v>
      </c>
      <c r="H13" s="13">
        <f t="shared" si="2"/>
        <v>13.216462037065668</v>
      </c>
      <c r="I13" s="13">
        <f t="shared" si="3"/>
        <v>0.627052081148191</v>
      </c>
      <c r="J13" s="12">
        <v>1565860.2653300001</v>
      </c>
      <c r="K13" s="12">
        <v>1716541.3366400001</v>
      </c>
      <c r="L13" s="13">
        <f t="shared" si="4"/>
        <v>9.6228938588108601</v>
      </c>
      <c r="M13" s="13">
        <f t="shared" si="5"/>
        <v>0.65636977253346307</v>
      </c>
    </row>
    <row r="14" spans="1:13" ht="14" x14ac:dyDescent="0.3">
      <c r="A14" s="11" t="s">
        <v>133</v>
      </c>
      <c r="B14" s="12">
        <v>125970.1995</v>
      </c>
      <c r="C14" s="12">
        <v>216954.31025000001</v>
      </c>
      <c r="D14" s="13">
        <f t="shared" si="0"/>
        <v>72.22669417936423</v>
      </c>
      <c r="E14" s="13">
        <f t="shared" si="1"/>
        <v>0.96372940346850511</v>
      </c>
      <c r="F14" s="12">
        <v>964572.65486000001</v>
      </c>
      <c r="G14" s="12">
        <v>1385235.7533100001</v>
      </c>
      <c r="H14" s="13">
        <f t="shared" si="2"/>
        <v>43.611343980206023</v>
      </c>
      <c r="I14" s="13">
        <f t="shared" si="3"/>
        <v>0.93100374362393767</v>
      </c>
      <c r="J14" s="12">
        <v>1794616.7402999999</v>
      </c>
      <c r="K14" s="12">
        <v>2283145.3220099998</v>
      </c>
      <c r="L14" s="13">
        <f t="shared" si="4"/>
        <v>27.221889261343573</v>
      </c>
      <c r="M14" s="13">
        <f t="shared" si="5"/>
        <v>0.87302737410443942</v>
      </c>
    </row>
    <row r="15" spans="1:13" ht="14" x14ac:dyDescent="0.3">
      <c r="A15" s="11" t="s">
        <v>134</v>
      </c>
      <c r="B15" s="12">
        <v>71697.434299999994</v>
      </c>
      <c r="C15" s="12">
        <v>62586.532740000002</v>
      </c>
      <c r="D15" s="13">
        <f t="shared" si="0"/>
        <v>-12.707430396850325</v>
      </c>
      <c r="E15" s="13">
        <f t="shared" si="1"/>
        <v>0.27801467411815228</v>
      </c>
      <c r="F15" s="12">
        <v>631496.07727000001</v>
      </c>
      <c r="G15" s="12">
        <v>497386.08523000003</v>
      </c>
      <c r="H15" s="13">
        <f t="shared" si="2"/>
        <v>-21.236868583533646</v>
      </c>
      <c r="I15" s="13">
        <f t="shared" si="3"/>
        <v>0.33428844604183089</v>
      </c>
      <c r="J15" s="12">
        <v>910258.02931999997</v>
      </c>
      <c r="K15" s="12">
        <v>737077.11448999995</v>
      </c>
      <c r="L15" s="13">
        <f t="shared" si="4"/>
        <v>-19.025475112740644</v>
      </c>
      <c r="M15" s="13">
        <f t="shared" si="5"/>
        <v>0.28184298720380074</v>
      </c>
    </row>
    <row r="16" spans="1:13" ht="14" x14ac:dyDescent="0.3">
      <c r="A16" s="11" t="s">
        <v>135</v>
      </c>
      <c r="B16" s="12">
        <v>91732.632410000006</v>
      </c>
      <c r="C16" s="12">
        <v>93554.62242</v>
      </c>
      <c r="D16" s="13">
        <f t="shared" si="0"/>
        <v>1.9861961464886235</v>
      </c>
      <c r="E16" s="13">
        <f t="shared" si="1"/>
        <v>0.415577548805799</v>
      </c>
      <c r="F16" s="12">
        <v>547739.05808999995</v>
      </c>
      <c r="G16" s="12">
        <v>545235.59756000002</v>
      </c>
      <c r="H16" s="13">
        <f t="shared" si="2"/>
        <v>-0.45705349892878661</v>
      </c>
      <c r="I16" s="13">
        <f t="shared" si="3"/>
        <v>0.36644764710443906</v>
      </c>
      <c r="J16" s="12">
        <v>962147.79365999997</v>
      </c>
      <c r="K16" s="12">
        <v>919785.14115000004</v>
      </c>
      <c r="L16" s="13">
        <f t="shared" si="4"/>
        <v>-4.4029257032178855</v>
      </c>
      <c r="M16" s="13">
        <f t="shared" si="5"/>
        <v>0.3517067436651537</v>
      </c>
    </row>
    <row r="17" spans="1:13" ht="14" x14ac:dyDescent="0.3">
      <c r="A17" s="11" t="s">
        <v>136</v>
      </c>
      <c r="B17" s="12">
        <v>7353.5853699999998</v>
      </c>
      <c r="C17" s="12">
        <v>6292.3576599999997</v>
      </c>
      <c r="D17" s="13">
        <f t="shared" si="0"/>
        <v>-14.431432513579429</v>
      </c>
      <c r="E17" s="13">
        <f t="shared" si="1"/>
        <v>2.7951185146284866E-2</v>
      </c>
      <c r="F17" s="12">
        <v>92387.76483</v>
      </c>
      <c r="G17" s="12">
        <v>92273.797210000004</v>
      </c>
      <c r="H17" s="13">
        <f t="shared" si="2"/>
        <v>-0.12335791455687262</v>
      </c>
      <c r="I17" s="13">
        <f t="shared" si="3"/>
        <v>6.2016339410553019E-2</v>
      </c>
      <c r="J17" s="12">
        <v>139482.51074999999</v>
      </c>
      <c r="K17" s="12">
        <v>134961.57490000001</v>
      </c>
      <c r="L17" s="13">
        <f t="shared" si="4"/>
        <v>-3.2412205843519919</v>
      </c>
      <c r="M17" s="13">
        <f t="shared" si="5"/>
        <v>5.1606504502401798E-2</v>
      </c>
    </row>
    <row r="18" spans="1:13" ht="15.5" x14ac:dyDescent="0.35">
      <c r="A18" s="9" t="s">
        <v>12</v>
      </c>
      <c r="B18" s="8">
        <f>B19</f>
        <v>299245.19647000002</v>
      </c>
      <c r="C18" s="8">
        <f>C19</f>
        <v>287475.88111999998</v>
      </c>
      <c r="D18" s="10">
        <f t="shared" si="0"/>
        <v>-3.9330005924355573</v>
      </c>
      <c r="E18" s="10">
        <f t="shared" si="1"/>
        <v>1.2769921883741899</v>
      </c>
      <c r="F18" s="8">
        <f>F19</f>
        <v>1993251.8711300001</v>
      </c>
      <c r="G18" s="8">
        <f>G19</f>
        <v>2135883.4482399998</v>
      </c>
      <c r="H18" s="10">
        <f t="shared" si="2"/>
        <v>7.1557227250533098</v>
      </c>
      <c r="I18" s="10">
        <f t="shared" si="3"/>
        <v>1.4355069030699767</v>
      </c>
      <c r="J18" s="8">
        <f>J19</f>
        <v>3688202.62849</v>
      </c>
      <c r="K18" s="8">
        <f>K19</f>
        <v>3628304.3215800002</v>
      </c>
      <c r="L18" s="10">
        <f t="shared" si="4"/>
        <v>-1.6240514132089046</v>
      </c>
      <c r="M18" s="10">
        <f t="shared" si="5"/>
        <v>1.3873882506664654</v>
      </c>
    </row>
    <row r="19" spans="1:13" ht="14" x14ac:dyDescent="0.3">
      <c r="A19" s="11" t="s">
        <v>137</v>
      </c>
      <c r="B19" s="12">
        <v>299245.19647000002</v>
      </c>
      <c r="C19" s="12">
        <v>287475.88111999998</v>
      </c>
      <c r="D19" s="13">
        <f t="shared" si="0"/>
        <v>-3.9330005924355573</v>
      </c>
      <c r="E19" s="13">
        <f t="shared" si="1"/>
        <v>1.2769921883741899</v>
      </c>
      <c r="F19" s="12">
        <v>1993251.8711300001</v>
      </c>
      <c r="G19" s="12">
        <v>2135883.4482399998</v>
      </c>
      <c r="H19" s="13">
        <f t="shared" si="2"/>
        <v>7.1557227250533098</v>
      </c>
      <c r="I19" s="13">
        <f t="shared" si="3"/>
        <v>1.4355069030699767</v>
      </c>
      <c r="J19" s="12">
        <v>3688202.62849</v>
      </c>
      <c r="K19" s="12">
        <v>3628304.3215800002</v>
      </c>
      <c r="L19" s="13">
        <f t="shared" si="4"/>
        <v>-1.6240514132089046</v>
      </c>
      <c r="M19" s="13">
        <f t="shared" si="5"/>
        <v>1.3873882506664654</v>
      </c>
    </row>
    <row r="20" spans="1:13" ht="15.5" x14ac:dyDescent="0.35">
      <c r="A20" s="9" t="s">
        <v>109</v>
      </c>
      <c r="B20" s="8">
        <f>B21</f>
        <v>606940.95726000005</v>
      </c>
      <c r="C20" s="8">
        <f>C21</f>
        <v>707494.79446</v>
      </c>
      <c r="D20" s="10">
        <f t="shared" si="0"/>
        <v>16.567317792153037</v>
      </c>
      <c r="E20" s="10">
        <f t="shared" si="1"/>
        <v>3.1427517408449757</v>
      </c>
      <c r="F20" s="8">
        <f>F21</f>
        <v>4584098.9988500001</v>
      </c>
      <c r="G20" s="8">
        <f>G21</f>
        <v>4503570.9775999999</v>
      </c>
      <c r="H20" s="10">
        <f t="shared" si="2"/>
        <v>-1.7566815478941895</v>
      </c>
      <c r="I20" s="10">
        <f t="shared" si="3"/>
        <v>3.0268071191513677</v>
      </c>
      <c r="J20" s="8">
        <f>J21</f>
        <v>8294725.7149200002</v>
      </c>
      <c r="K20" s="8">
        <f>K21</f>
        <v>7897769.9546999997</v>
      </c>
      <c r="L20" s="10">
        <f t="shared" si="4"/>
        <v>-4.7856405849078643</v>
      </c>
      <c r="M20" s="10">
        <f t="shared" si="5"/>
        <v>3.0199432766559919</v>
      </c>
    </row>
    <row r="21" spans="1:13" ht="14" x14ac:dyDescent="0.3">
      <c r="A21" s="11" t="s">
        <v>138</v>
      </c>
      <c r="B21" s="12">
        <v>606940.95726000005</v>
      </c>
      <c r="C21" s="12">
        <v>707494.79446</v>
      </c>
      <c r="D21" s="13">
        <f t="shared" si="0"/>
        <v>16.567317792153037</v>
      </c>
      <c r="E21" s="13">
        <f t="shared" si="1"/>
        <v>3.1427517408449757</v>
      </c>
      <c r="F21" s="12">
        <v>4584098.9988500001</v>
      </c>
      <c r="G21" s="12">
        <v>4503570.9775999999</v>
      </c>
      <c r="H21" s="13">
        <f t="shared" si="2"/>
        <v>-1.7566815478941895</v>
      </c>
      <c r="I21" s="13">
        <f t="shared" si="3"/>
        <v>3.0268071191513677</v>
      </c>
      <c r="J21" s="12">
        <v>8294725.7149200002</v>
      </c>
      <c r="K21" s="12">
        <v>7897769.9546999997</v>
      </c>
      <c r="L21" s="13">
        <f t="shared" si="4"/>
        <v>-4.7856405849078643</v>
      </c>
      <c r="M21" s="13">
        <f t="shared" si="5"/>
        <v>3.0199432766559919</v>
      </c>
    </row>
    <row r="22" spans="1:13" ht="16.5" x14ac:dyDescent="0.35">
      <c r="A22" s="84" t="s">
        <v>14</v>
      </c>
      <c r="B22" s="8">
        <f>B23+B27+B29</f>
        <v>13986745.026689997</v>
      </c>
      <c r="C22" s="8">
        <f>C23+C27+C29</f>
        <v>15948840.32931</v>
      </c>
      <c r="D22" s="10">
        <f t="shared" si="0"/>
        <v>14.028248165501436</v>
      </c>
      <c r="E22" s="10">
        <f t="shared" si="1"/>
        <v>70.846098235471047</v>
      </c>
      <c r="F22" s="8">
        <f>F23+F27+F29</f>
        <v>102224603.99768999</v>
      </c>
      <c r="G22" s="8">
        <f>G23+G27+G29</f>
        <v>104375061.82548001</v>
      </c>
      <c r="H22" s="10">
        <f t="shared" si="2"/>
        <v>2.1036597293530397</v>
      </c>
      <c r="I22" s="10">
        <f t="shared" si="3"/>
        <v>70.149483990943082</v>
      </c>
      <c r="J22" s="8">
        <f>J23+J27+J29</f>
        <v>180288320.63160998</v>
      </c>
      <c r="K22" s="8">
        <f>K23+K27+K29</f>
        <v>182799680.24454001</v>
      </c>
      <c r="L22" s="10">
        <f t="shared" si="4"/>
        <v>1.3929685539983407</v>
      </c>
      <c r="M22" s="10">
        <f t="shared" si="5"/>
        <v>69.898802889395313</v>
      </c>
    </row>
    <row r="23" spans="1:13" ht="15.5" x14ac:dyDescent="0.35">
      <c r="A23" s="9" t="s">
        <v>15</v>
      </c>
      <c r="B23" s="8">
        <f>B24+B25+B26</f>
        <v>1016088.24167</v>
      </c>
      <c r="C23" s="8">
        <f>C24+C25+C26</f>
        <v>1168110.7083099999</v>
      </c>
      <c r="D23" s="10">
        <f>(C23-B23)/B23*100</f>
        <v>14.961541764339495</v>
      </c>
      <c r="E23" s="10">
        <f t="shared" si="1"/>
        <v>5.1888466046494193</v>
      </c>
      <c r="F23" s="8">
        <f>F24+F25+F26</f>
        <v>8119537.8107399996</v>
      </c>
      <c r="G23" s="8">
        <f>G24+G25+G26</f>
        <v>7911077.6885000002</v>
      </c>
      <c r="H23" s="10">
        <f t="shared" si="2"/>
        <v>-2.5673890201516385</v>
      </c>
      <c r="I23" s="10">
        <f t="shared" si="3"/>
        <v>5.3169598940066116</v>
      </c>
      <c r="J23" s="8">
        <f>J24+J25+J26</f>
        <v>14525083.959890001</v>
      </c>
      <c r="K23" s="8">
        <f>K24+K25+K26</f>
        <v>13953301.515159998</v>
      </c>
      <c r="L23" s="10">
        <f t="shared" si="4"/>
        <v>-3.9365173124571227</v>
      </c>
      <c r="M23" s="10">
        <f t="shared" si="5"/>
        <v>5.3354528353645803</v>
      </c>
    </row>
    <row r="24" spans="1:13" ht="14" x14ac:dyDescent="0.3">
      <c r="A24" s="11" t="s">
        <v>139</v>
      </c>
      <c r="B24" s="12">
        <v>694165.22438000003</v>
      </c>
      <c r="C24" s="12">
        <v>798976.54709999997</v>
      </c>
      <c r="D24" s="13">
        <f t="shared" si="0"/>
        <v>15.098901391035993</v>
      </c>
      <c r="E24" s="13">
        <f t="shared" si="1"/>
        <v>3.5491214266945357</v>
      </c>
      <c r="F24" s="12">
        <v>5496309.9236199996</v>
      </c>
      <c r="G24" s="12">
        <v>5418004.3637499996</v>
      </c>
      <c r="H24" s="13">
        <f t="shared" si="2"/>
        <v>-1.4246933116614739</v>
      </c>
      <c r="I24" s="13">
        <f t="shared" si="3"/>
        <v>3.6413890802118569</v>
      </c>
      <c r="J24" s="12">
        <v>9734772.2290599998</v>
      </c>
      <c r="K24" s="12">
        <v>9473170.8973299991</v>
      </c>
      <c r="L24" s="13">
        <f t="shared" si="4"/>
        <v>-2.6872876485910466</v>
      </c>
      <c r="M24" s="13">
        <f t="shared" si="5"/>
        <v>3.6223438925287925</v>
      </c>
    </row>
    <row r="25" spans="1:13" ht="14" x14ac:dyDescent="0.3">
      <c r="A25" s="11" t="s">
        <v>140</v>
      </c>
      <c r="B25" s="12">
        <v>134405.81017000001</v>
      </c>
      <c r="C25" s="12">
        <v>138847.62156</v>
      </c>
      <c r="D25" s="13">
        <f t="shared" si="0"/>
        <v>3.3047763220815138</v>
      </c>
      <c r="E25" s="13">
        <f t="shared" si="1"/>
        <v>0.6167728834004097</v>
      </c>
      <c r="F25" s="12">
        <v>1158095.82788</v>
      </c>
      <c r="G25" s="12">
        <v>888211.17549000005</v>
      </c>
      <c r="H25" s="13">
        <f t="shared" si="2"/>
        <v>-23.304172754343515</v>
      </c>
      <c r="I25" s="13">
        <f t="shared" si="3"/>
        <v>0.59695826326592882</v>
      </c>
      <c r="J25" s="12">
        <v>2082009.1281300001</v>
      </c>
      <c r="K25" s="12">
        <v>1588634.52749</v>
      </c>
      <c r="L25" s="13">
        <f t="shared" si="4"/>
        <v>-23.697043109658928</v>
      </c>
      <c r="M25" s="13">
        <f t="shared" si="5"/>
        <v>0.60746086400021415</v>
      </c>
    </row>
    <row r="26" spans="1:13" ht="14" x14ac:dyDescent="0.3">
      <c r="A26" s="11" t="s">
        <v>141</v>
      </c>
      <c r="B26" s="12">
        <v>187517.20712000001</v>
      </c>
      <c r="C26" s="12">
        <v>230286.53964999999</v>
      </c>
      <c r="D26" s="13">
        <f t="shared" si="0"/>
        <v>22.808217542740021</v>
      </c>
      <c r="E26" s="13">
        <f t="shared" si="1"/>
        <v>1.022952294554474</v>
      </c>
      <c r="F26" s="12">
        <v>1465132.0592400001</v>
      </c>
      <c r="G26" s="12">
        <v>1604862.1492600001</v>
      </c>
      <c r="H26" s="13">
        <f t="shared" si="2"/>
        <v>9.5370304088821474</v>
      </c>
      <c r="I26" s="13">
        <f t="shared" si="3"/>
        <v>1.0786125505288258</v>
      </c>
      <c r="J26" s="12">
        <v>2708302.6027000002</v>
      </c>
      <c r="K26" s="12">
        <v>2891496.0903400001</v>
      </c>
      <c r="L26" s="13">
        <f t="shared" si="4"/>
        <v>6.7641439866198123</v>
      </c>
      <c r="M26" s="13">
        <f t="shared" si="5"/>
        <v>1.1056480788355738</v>
      </c>
    </row>
    <row r="27" spans="1:13" ht="15.5" x14ac:dyDescent="0.35">
      <c r="A27" s="9" t="s">
        <v>19</v>
      </c>
      <c r="B27" s="8">
        <f>B28</f>
        <v>2173773.7687400002</v>
      </c>
      <c r="C27" s="8">
        <f>C28</f>
        <v>2596482.2220700001</v>
      </c>
      <c r="D27" s="10">
        <f t="shared" si="0"/>
        <v>19.445834677406076</v>
      </c>
      <c r="E27" s="10">
        <f t="shared" si="1"/>
        <v>11.533793728774743</v>
      </c>
      <c r="F27" s="8">
        <f>F28</f>
        <v>16826931.035519999</v>
      </c>
      <c r="G27" s="8">
        <f>G28</f>
        <v>18420203.684390001</v>
      </c>
      <c r="H27" s="10">
        <f t="shared" si="2"/>
        <v>9.4685872635168025</v>
      </c>
      <c r="I27" s="10">
        <f t="shared" si="3"/>
        <v>12.380043286859003</v>
      </c>
      <c r="J27" s="8">
        <f>J28</f>
        <v>30586165.8345</v>
      </c>
      <c r="K27" s="8">
        <f>K28</f>
        <v>32087580.788830001</v>
      </c>
      <c r="L27" s="10">
        <f t="shared" si="4"/>
        <v>4.908804073233866</v>
      </c>
      <c r="M27" s="10">
        <f t="shared" si="5"/>
        <v>12.269624770434836</v>
      </c>
    </row>
    <row r="28" spans="1:13" ht="14" x14ac:dyDescent="0.3">
      <c r="A28" s="11" t="s">
        <v>142</v>
      </c>
      <c r="B28" s="12">
        <v>2173773.7687400002</v>
      </c>
      <c r="C28" s="12">
        <v>2596482.2220700001</v>
      </c>
      <c r="D28" s="13">
        <f t="shared" si="0"/>
        <v>19.445834677406076</v>
      </c>
      <c r="E28" s="13">
        <f t="shared" si="1"/>
        <v>11.533793728774743</v>
      </c>
      <c r="F28" s="12">
        <v>16826931.035519999</v>
      </c>
      <c r="G28" s="12">
        <v>18420203.684390001</v>
      </c>
      <c r="H28" s="13">
        <f t="shared" si="2"/>
        <v>9.4685872635168025</v>
      </c>
      <c r="I28" s="13">
        <f t="shared" si="3"/>
        <v>12.380043286859003</v>
      </c>
      <c r="J28" s="12">
        <v>30586165.8345</v>
      </c>
      <c r="K28" s="12">
        <v>32087580.788830001</v>
      </c>
      <c r="L28" s="13">
        <f t="shared" si="4"/>
        <v>4.908804073233866</v>
      </c>
      <c r="M28" s="13">
        <f t="shared" si="5"/>
        <v>12.269624770434836</v>
      </c>
    </row>
    <row r="29" spans="1:13" ht="15.5" x14ac:dyDescent="0.35">
      <c r="A29" s="9" t="s">
        <v>21</v>
      </c>
      <c r="B29" s="8">
        <f>B30+B31+B32+B33+B34+B35+B36+B37+B38+B39+B40+B41</f>
        <v>10796883.016279997</v>
      </c>
      <c r="C29" s="8">
        <f>C30+C31+C32+C33+C34+C35+C36+C37+C38+C39+C40+C41</f>
        <v>12184247.39893</v>
      </c>
      <c r="D29" s="10">
        <f t="shared" si="0"/>
        <v>12.849675045641193</v>
      </c>
      <c r="E29" s="10">
        <f t="shared" si="1"/>
        <v>54.12345790204688</v>
      </c>
      <c r="F29" s="8">
        <f>F30+F31+F32+F33+F34+F35+F36+F37+F38+F39+F40+F41</f>
        <v>77278135.151429996</v>
      </c>
      <c r="G29" s="8">
        <f>G30+G31+G32+G33+G34+G35+G36+G37+G38+G39+G40+G41</f>
        <v>78043780.452590019</v>
      </c>
      <c r="H29" s="10">
        <f t="shared" si="2"/>
        <v>0.99076575755833918</v>
      </c>
      <c r="I29" s="10">
        <f t="shared" si="3"/>
        <v>52.452480810077475</v>
      </c>
      <c r="J29" s="8">
        <f>J30+J31+J32+J33+J34+J35+J36+J37+J38+J39+J40+J41</f>
        <v>135177070.83721998</v>
      </c>
      <c r="K29" s="8">
        <f>K30+K31+K32+K33+K34+K35+K36+K37+K38+K39+K40+K41</f>
        <v>136758797.94055</v>
      </c>
      <c r="L29" s="10">
        <f t="shared" si="4"/>
        <v>1.1701149414864369</v>
      </c>
      <c r="M29" s="10">
        <f t="shared" si="5"/>
        <v>52.293725283595883</v>
      </c>
    </row>
    <row r="30" spans="1:13" ht="14" x14ac:dyDescent="0.3">
      <c r="A30" s="11" t="s">
        <v>143</v>
      </c>
      <c r="B30" s="12">
        <v>1549832.97004</v>
      </c>
      <c r="C30" s="12">
        <v>1662912.31006</v>
      </c>
      <c r="D30" s="13">
        <f t="shared" si="0"/>
        <v>7.2962275423190617</v>
      </c>
      <c r="E30" s="13">
        <f t="shared" si="1"/>
        <v>7.3867971866881019</v>
      </c>
      <c r="F30" s="12">
        <v>11535114.31505</v>
      </c>
      <c r="G30" s="12">
        <v>10360489.07422</v>
      </c>
      <c r="H30" s="13">
        <f t="shared" si="2"/>
        <v>-10.183039445889609</v>
      </c>
      <c r="I30" s="13">
        <f t="shared" si="3"/>
        <v>6.9631859348313645</v>
      </c>
      <c r="J30" s="12">
        <v>20327937.392360002</v>
      </c>
      <c r="K30" s="12">
        <v>18069167.472010002</v>
      </c>
      <c r="L30" s="13">
        <f t="shared" si="4"/>
        <v>-11.111653271811681</v>
      </c>
      <c r="M30" s="13">
        <f t="shared" si="5"/>
        <v>6.9092745338061121</v>
      </c>
    </row>
    <row r="31" spans="1:13" ht="14" x14ac:dyDescent="0.3">
      <c r="A31" s="11" t="s">
        <v>144</v>
      </c>
      <c r="B31" s="12">
        <v>2722766.4316599998</v>
      </c>
      <c r="C31" s="12">
        <v>3123499.8711700002</v>
      </c>
      <c r="D31" s="13">
        <f t="shared" si="0"/>
        <v>14.717877921892979</v>
      </c>
      <c r="E31" s="13">
        <f t="shared" si="1"/>
        <v>13.874850719065707</v>
      </c>
      <c r="F31" s="12">
        <v>20030892.93414</v>
      </c>
      <c r="G31" s="12">
        <v>20818567.611579999</v>
      </c>
      <c r="H31" s="13">
        <f t="shared" si="2"/>
        <v>3.9322993739211292</v>
      </c>
      <c r="I31" s="13">
        <f t="shared" si="3"/>
        <v>13.991960817467817</v>
      </c>
      <c r="J31" s="12">
        <v>33707834.677129999</v>
      </c>
      <c r="K31" s="12">
        <v>35778245.452519998</v>
      </c>
      <c r="L31" s="13">
        <f t="shared" si="4"/>
        <v>6.1422241897807979</v>
      </c>
      <c r="M31" s="13">
        <f t="shared" si="5"/>
        <v>13.680858321352543</v>
      </c>
    </row>
    <row r="32" spans="1:13" ht="14" x14ac:dyDescent="0.3">
      <c r="A32" s="11" t="s">
        <v>145</v>
      </c>
      <c r="B32" s="12">
        <v>202576.08718999999</v>
      </c>
      <c r="C32" s="12">
        <v>118317.85027</v>
      </c>
      <c r="D32" s="13">
        <f t="shared" si="0"/>
        <v>-41.593377623575371</v>
      </c>
      <c r="E32" s="13">
        <f t="shared" si="1"/>
        <v>0.52557790222737921</v>
      </c>
      <c r="F32" s="12">
        <v>877813.56371999998</v>
      </c>
      <c r="G32" s="12">
        <v>1041728.51666</v>
      </c>
      <c r="H32" s="13">
        <f t="shared" si="2"/>
        <v>18.67309411868289</v>
      </c>
      <c r="I32" s="13">
        <f t="shared" si="3"/>
        <v>0.70013580470531589</v>
      </c>
      <c r="J32" s="12">
        <v>1608524.57397</v>
      </c>
      <c r="K32" s="12">
        <v>2103823.8328900002</v>
      </c>
      <c r="L32" s="13">
        <f t="shared" si="4"/>
        <v>30.792147470744069</v>
      </c>
      <c r="M32" s="13">
        <f t="shared" si="5"/>
        <v>0.80445855929544263</v>
      </c>
    </row>
    <row r="33" spans="1:13" ht="14" x14ac:dyDescent="0.3">
      <c r="A33" s="11" t="s">
        <v>146</v>
      </c>
      <c r="B33" s="12">
        <v>1262217.70952</v>
      </c>
      <c r="C33" s="12">
        <v>1417915.4375799999</v>
      </c>
      <c r="D33" s="13">
        <f t="shared" si="0"/>
        <v>12.335251429740206</v>
      </c>
      <c r="E33" s="13">
        <f t="shared" si="1"/>
        <v>6.2985003490049705</v>
      </c>
      <c r="F33" s="12">
        <v>9182735.26382</v>
      </c>
      <c r="G33" s="12">
        <v>9257691.2474099994</v>
      </c>
      <c r="H33" s="13">
        <f t="shared" si="2"/>
        <v>0.81627076722255232</v>
      </c>
      <c r="I33" s="13">
        <f t="shared" si="3"/>
        <v>6.2220060289798536</v>
      </c>
      <c r="J33" s="12">
        <v>15988098.67746</v>
      </c>
      <c r="K33" s="12">
        <v>16277361.984759999</v>
      </c>
      <c r="L33" s="13">
        <f t="shared" si="4"/>
        <v>1.8092414434982349</v>
      </c>
      <c r="M33" s="13">
        <f t="shared" si="5"/>
        <v>6.2241253125280522</v>
      </c>
    </row>
    <row r="34" spans="1:13" ht="14" x14ac:dyDescent="0.3">
      <c r="A34" s="11" t="s">
        <v>147</v>
      </c>
      <c r="B34" s="12">
        <v>831244.85592999996</v>
      </c>
      <c r="C34" s="12">
        <v>948615.97797999997</v>
      </c>
      <c r="D34" s="13">
        <f t="shared" si="0"/>
        <v>14.119921610664854</v>
      </c>
      <c r="E34" s="13">
        <f t="shared" si="1"/>
        <v>4.2138324402308474</v>
      </c>
      <c r="F34" s="12">
        <v>6350159.9923700001</v>
      </c>
      <c r="G34" s="12">
        <v>6388084.4316600002</v>
      </c>
      <c r="H34" s="13">
        <f t="shared" si="2"/>
        <v>0.59722021705859418</v>
      </c>
      <c r="I34" s="13">
        <f t="shared" si="3"/>
        <v>4.2933706455743703</v>
      </c>
      <c r="J34" s="12">
        <v>11031027.60444</v>
      </c>
      <c r="K34" s="12">
        <v>11367256.38792</v>
      </c>
      <c r="L34" s="13">
        <f t="shared" si="4"/>
        <v>3.0480277589430322</v>
      </c>
      <c r="M34" s="13">
        <f t="shared" si="5"/>
        <v>4.3466028637988945</v>
      </c>
    </row>
    <row r="35" spans="1:13" ht="14" x14ac:dyDescent="0.3">
      <c r="A35" s="11" t="s">
        <v>148</v>
      </c>
      <c r="B35" s="12">
        <v>987698.64049999998</v>
      </c>
      <c r="C35" s="12">
        <v>1105990.96957</v>
      </c>
      <c r="D35" s="13">
        <f t="shared" si="0"/>
        <v>11.976560888057634</v>
      </c>
      <c r="E35" s="13">
        <f t="shared" si="1"/>
        <v>4.9129054689765015</v>
      </c>
      <c r="F35" s="12">
        <v>7491022.5523199998</v>
      </c>
      <c r="G35" s="12">
        <v>7166649.0893400004</v>
      </c>
      <c r="H35" s="13">
        <f t="shared" si="2"/>
        <v>-4.3301626809218403</v>
      </c>
      <c r="I35" s="13">
        <f t="shared" si="3"/>
        <v>4.8166365295377025</v>
      </c>
      <c r="J35" s="12">
        <v>13081496.635050001</v>
      </c>
      <c r="K35" s="12">
        <v>12141110.776520001</v>
      </c>
      <c r="L35" s="13">
        <f t="shared" si="4"/>
        <v>-7.1886717916539489</v>
      </c>
      <c r="M35" s="13">
        <f t="shared" si="5"/>
        <v>4.6425087171432988</v>
      </c>
    </row>
    <row r="36" spans="1:13" ht="14" x14ac:dyDescent="0.3">
      <c r="A36" s="11" t="s">
        <v>149</v>
      </c>
      <c r="B36" s="12">
        <v>1145860.4277600001</v>
      </c>
      <c r="C36" s="12">
        <v>1420251.0631500001</v>
      </c>
      <c r="D36" s="13">
        <f t="shared" si="0"/>
        <v>23.946252854407057</v>
      </c>
      <c r="E36" s="13">
        <f t="shared" si="1"/>
        <v>6.3088753954131676</v>
      </c>
      <c r="F36" s="12">
        <v>8323162.31384</v>
      </c>
      <c r="G36" s="12">
        <v>9346249.0686399993</v>
      </c>
      <c r="H36" s="13">
        <f t="shared" si="2"/>
        <v>12.292043771617674</v>
      </c>
      <c r="I36" s="13">
        <f t="shared" si="3"/>
        <v>6.2815248963605876</v>
      </c>
      <c r="J36" s="12">
        <v>15923721.56123</v>
      </c>
      <c r="K36" s="12">
        <v>15882480.239189999</v>
      </c>
      <c r="L36" s="13">
        <f t="shared" si="4"/>
        <v>-0.25899298654161673</v>
      </c>
      <c r="M36" s="13">
        <f t="shared" si="5"/>
        <v>6.0731307305829771</v>
      </c>
    </row>
    <row r="37" spans="1:13" ht="14" x14ac:dyDescent="0.3">
      <c r="A37" s="14" t="s">
        <v>150</v>
      </c>
      <c r="B37" s="12">
        <v>371785.77756000002</v>
      </c>
      <c r="C37" s="12">
        <v>386862.84074999997</v>
      </c>
      <c r="D37" s="13">
        <f t="shared" si="0"/>
        <v>4.0553092936877535</v>
      </c>
      <c r="E37" s="13">
        <f t="shared" si="1"/>
        <v>1.7184774725632754</v>
      </c>
      <c r="F37" s="12">
        <v>2760032.77709</v>
      </c>
      <c r="G37" s="12">
        <v>2550757.31171</v>
      </c>
      <c r="H37" s="13">
        <f t="shared" si="2"/>
        <v>-7.5823543516264493</v>
      </c>
      <c r="I37" s="13">
        <f t="shared" si="3"/>
        <v>1.714339671499004</v>
      </c>
      <c r="J37" s="12">
        <v>4962765.30944</v>
      </c>
      <c r="K37" s="12">
        <v>4389598.2232999997</v>
      </c>
      <c r="L37" s="13">
        <f t="shared" si="4"/>
        <v>-11.549349010112198</v>
      </c>
      <c r="M37" s="13">
        <f t="shared" si="5"/>
        <v>1.6784912345778082</v>
      </c>
    </row>
    <row r="38" spans="1:13" ht="14" x14ac:dyDescent="0.3">
      <c r="A38" s="11" t="s">
        <v>151</v>
      </c>
      <c r="B38" s="12">
        <v>496791.71883000003</v>
      </c>
      <c r="C38" s="12">
        <v>948436.56262999994</v>
      </c>
      <c r="D38" s="13">
        <f t="shared" si="0"/>
        <v>90.912313285671104</v>
      </c>
      <c r="E38" s="13">
        <f t="shared" si="1"/>
        <v>4.2130354620651254</v>
      </c>
      <c r="F38" s="12">
        <v>3551297.2391300001</v>
      </c>
      <c r="G38" s="12">
        <v>3760444.4833399998</v>
      </c>
      <c r="H38" s="13">
        <f t="shared" si="2"/>
        <v>5.8893195958228706</v>
      </c>
      <c r="I38" s="13">
        <f t="shared" si="3"/>
        <v>2.5273588869721024</v>
      </c>
      <c r="J38" s="12">
        <v>6340015.0515900003</v>
      </c>
      <c r="K38" s="12">
        <v>7861164.1404900001</v>
      </c>
      <c r="L38" s="13">
        <f t="shared" si="4"/>
        <v>23.992830876931652</v>
      </c>
      <c r="M38" s="13">
        <f t="shared" si="5"/>
        <v>3.0059459732217211</v>
      </c>
    </row>
    <row r="39" spans="1:13" ht="14" x14ac:dyDescent="0.3">
      <c r="A39" s="11" t="s">
        <v>152</v>
      </c>
      <c r="B39" s="12">
        <v>657172.97959999996</v>
      </c>
      <c r="C39" s="12">
        <v>430964.33743999997</v>
      </c>
      <c r="D39" s="13">
        <f>(C39-B39)/B39*100</f>
        <v>-34.421476412144322</v>
      </c>
      <c r="E39" s="13">
        <f t="shared" si="1"/>
        <v>1.9143800524573846</v>
      </c>
      <c r="F39" s="12">
        <v>3028636.6201900002</v>
      </c>
      <c r="G39" s="12">
        <v>3314632.2862800001</v>
      </c>
      <c r="H39" s="13">
        <f t="shared" si="2"/>
        <v>9.4430498589183056</v>
      </c>
      <c r="I39" s="13">
        <f t="shared" si="3"/>
        <v>2.2277327594885246</v>
      </c>
      <c r="J39" s="12">
        <v>5143587.16823</v>
      </c>
      <c r="K39" s="12">
        <v>5831235.7087899996</v>
      </c>
      <c r="L39" s="13">
        <f t="shared" si="4"/>
        <v>13.369046116440792</v>
      </c>
      <c r="M39" s="13">
        <f t="shared" si="5"/>
        <v>2.2297434813072647</v>
      </c>
    </row>
    <row r="40" spans="1:13" ht="14" x14ac:dyDescent="0.3">
      <c r="A40" s="11" t="s">
        <v>153</v>
      </c>
      <c r="B40" s="12">
        <v>568935.41769000003</v>
      </c>
      <c r="C40" s="12">
        <v>620480.17833000002</v>
      </c>
      <c r="D40" s="13">
        <f>(C40-B40)/B40*100</f>
        <v>9.0598614600727068</v>
      </c>
      <c r="E40" s="13">
        <f t="shared" si="1"/>
        <v>2.7562254533544239</v>
      </c>
      <c r="F40" s="12">
        <v>4147267.5797600001</v>
      </c>
      <c r="G40" s="12">
        <v>4038487.3317499999</v>
      </c>
      <c r="H40" s="13">
        <f t="shared" si="2"/>
        <v>-2.6229377757269101</v>
      </c>
      <c r="I40" s="13">
        <f t="shared" si="3"/>
        <v>2.7142288346608141</v>
      </c>
      <c r="J40" s="12">
        <v>7004673.9278499996</v>
      </c>
      <c r="K40" s="12">
        <v>7057353.7221600004</v>
      </c>
      <c r="L40" s="13">
        <f t="shared" si="4"/>
        <v>0.752066332460534</v>
      </c>
      <c r="M40" s="13">
        <f t="shared" si="5"/>
        <v>2.6985855559817722</v>
      </c>
    </row>
    <row r="41" spans="1:13" ht="14" hidden="1" x14ac:dyDescent="0.3">
      <c r="A41" s="11" t="s">
        <v>154</v>
      </c>
      <c r="B41" s="12">
        <v>0</v>
      </c>
      <c r="C41" s="12">
        <v>0</v>
      </c>
      <c r="D41" s="13" t="e">
        <f t="shared" si="0"/>
        <v>#DIV/0!</v>
      </c>
      <c r="E41" s="13">
        <f t="shared" si="1"/>
        <v>0</v>
      </c>
      <c r="F41" s="12">
        <v>0</v>
      </c>
      <c r="G41" s="12">
        <v>0</v>
      </c>
      <c r="H41" s="13" t="e">
        <f t="shared" si="2"/>
        <v>#DIV/0!</v>
      </c>
      <c r="I41" s="13">
        <f t="shared" si="3"/>
        <v>0</v>
      </c>
      <c r="J41" s="12">
        <v>57388.258470000001</v>
      </c>
      <c r="K41" s="12">
        <v>0</v>
      </c>
      <c r="L41" s="13">
        <f t="shared" si="4"/>
        <v>-100</v>
      </c>
      <c r="M41" s="13">
        <f t="shared" si="5"/>
        <v>0</v>
      </c>
    </row>
    <row r="42" spans="1:13" ht="15.5" x14ac:dyDescent="0.35">
      <c r="A42" s="9" t="s">
        <v>30</v>
      </c>
      <c r="B42" s="8">
        <f>B43</f>
        <v>462881.67216000002</v>
      </c>
      <c r="C42" s="8">
        <f>C43</f>
        <v>570126.43185000005</v>
      </c>
      <c r="D42" s="10">
        <f t="shared" si="0"/>
        <v>23.168936283338031</v>
      </c>
      <c r="E42" s="10">
        <f t="shared" si="1"/>
        <v>2.5325498508662512</v>
      </c>
      <c r="F42" s="8">
        <f>F43</f>
        <v>3275679.1935999999</v>
      </c>
      <c r="G42" s="8">
        <f>G43</f>
        <v>3412522.1398200002</v>
      </c>
      <c r="H42" s="10">
        <f t="shared" si="2"/>
        <v>4.1775442017448805</v>
      </c>
      <c r="I42" s="10">
        <f t="shared" si="3"/>
        <v>2.293523596817673</v>
      </c>
      <c r="J42" s="8">
        <f>J43</f>
        <v>5887354.1907099998</v>
      </c>
      <c r="K42" s="8">
        <f>K43</f>
        <v>5881450.5068899998</v>
      </c>
      <c r="L42" s="10">
        <f t="shared" si="4"/>
        <v>-0.10027736787631507</v>
      </c>
      <c r="M42" s="10">
        <f t="shared" si="5"/>
        <v>2.2489445776649135</v>
      </c>
    </row>
    <row r="43" spans="1:13" ht="14" x14ac:dyDescent="0.3">
      <c r="A43" s="11" t="s">
        <v>155</v>
      </c>
      <c r="B43" s="12">
        <v>462881.67216000002</v>
      </c>
      <c r="C43" s="12">
        <v>570126.43185000005</v>
      </c>
      <c r="D43" s="13">
        <f t="shared" si="0"/>
        <v>23.168936283338031</v>
      </c>
      <c r="E43" s="13">
        <f t="shared" si="1"/>
        <v>2.5325498508662512</v>
      </c>
      <c r="F43" s="12">
        <v>3275679.1935999999</v>
      </c>
      <c r="G43" s="12">
        <v>3412522.1398200002</v>
      </c>
      <c r="H43" s="13">
        <f t="shared" si="2"/>
        <v>4.1775442017448805</v>
      </c>
      <c r="I43" s="13">
        <f t="shared" si="3"/>
        <v>2.293523596817673</v>
      </c>
      <c r="J43" s="12">
        <v>5887354.1907099998</v>
      </c>
      <c r="K43" s="12">
        <v>5881450.5068899998</v>
      </c>
      <c r="L43" s="13">
        <f t="shared" si="4"/>
        <v>-0.10027736787631507</v>
      </c>
      <c r="M43" s="13">
        <f t="shared" si="5"/>
        <v>2.2489445776649135</v>
      </c>
    </row>
    <row r="44" spans="1:13" ht="15.5" x14ac:dyDescent="0.35">
      <c r="A44" s="9" t="s">
        <v>32</v>
      </c>
      <c r="B44" s="8">
        <f>B8+B22+B42</f>
        <v>17236097.816749997</v>
      </c>
      <c r="C44" s="8">
        <f>C8+C22+C42</f>
        <v>19390686.176060002</v>
      </c>
      <c r="D44" s="10">
        <f t="shared" si="0"/>
        <v>12.500441702159412</v>
      </c>
      <c r="E44" s="10">
        <f t="shared" si="1"/>
        <v>86.135068714539614</v>
      </c>
      <c r="F44" s="15">
        <f>F8+F22+F42</f>
        <v>124872193.58837999</v>
      </c>
      <c r="G44" s="15">
        <f>G8+G22+G42</f>
        <v>128117688.78229001</v>
      </c>
      <c r="H44" s="16">
        <f t="shared" si="2"/>
        <v>2.5990535608017282</v>
      </c>
      <c r="I44" s="16">
        <f t="shared" si="3"/>
        <v>86.10667721775549</v>
      </c>
      <c r="J44" s="15">
        <f>J8+J22+J42</f>
        <v>221053031.09371999</v>
      </c>
      <c r="K44" s="15">
        <f>K8+K22+K42</f>
        <v>224719507.83013999</v>
      </c>
      <c r="L44" s="16">
        <f t="shared" si="4"/>
        <v>1.6586412401943165</v>
      </c>
      <c r="M44" s="16">
        <f t="shared" si="5"/>
        <v>85.928074722056564</v>
      </c>
    </row>
    <row r="45" spans="1:13" ht="31" x14ac:dyDescent="0.25">
      <c r="A45" s="137" t="s">
        <v>221</v>
      </c>
      <c r="B45" s="138">
        <f>B46-B44</f>
        <v>2543719.2502500042</v>
      </c>
      <c r="C45" s="138">
        <f>C46-C44</f>
        <v>3121266.8129399978</v>
      </c>
      <c r="D45" s="139">
        <f t="shared" si="0"/>
        <v>22.704846953264614</v>
      </c>
      <c r="E45" s="139">
        <f t="shared" ref="E45:E46" si="6">C45/C$46*100</f>
        <v>13.864931285460397</v>
      </c>
      <c r="F45" s="138">
        <f>F46-F44</f>
        <v>18024255.344620004</v>
      </c>
      <c r="G45" s="138">
        <f>G46-G44</f>
        <v>20671804.57870999</v>
      </c>
      <c r="H45" s="140">
        <f t="shared" si="2"/>
        <v>14.68881339877513</v>
      </c>
      <c r="I45" s="139">
        <f t="shared" si="3"/>
        <v>13.893322782244505</v>
      </c>
      <c r="J45" s="138">
        <f>J46-J44</f>
        <v>31786614.172280014</v>
      </c>
      <c r="K45" s="138">
        <f>K46-K44</f>
        <v>36800965.608859986</v>
      </c>
      <c r="L45" s="140">
        <f t="shared" si="4"/>
        <v>15.775041057857656</v>
      </c>
      <c r="M45" s="139">
        <f t="shared" si="5"/>
        <v>14.071925277943437</v>
      </c>
    </row>
    <row r="46" spans="1:13" ht="20" x14ac:dyDescent="0.25">
      <c r="A46" s="141" t="s">
        <v>222</v>
      </c>
      <c r="B46" s="142">
        <v>19779817.067000002</v>
      </c>
      <c r="C46" s="142">
        <v>22511952.989</v>
      </c>
      <c r="D46" s="143">
        <f t="shared" si="0"/>
        <v>13.81274615809367</v>
      </c>
      <c r="E46" s="144">
        <f t="shared" si="6"/>
        <v>100</v>
      </c>
      <c r="F46" s="142">
        <v>142896448.933</v>
      </c>
      <c r="G46" s="142">
        <v>148789493.361</v>
      </c>
      <c r="H46" s="143">
        <f t="shared" si="2"/>
        <v>4.1239964127891531</v>
      </c>
      <c r="I46" s="144">
        <f t="shared" si="3"/>
        <v>100</v>
      </c>
      <c r="J46" s="142">
        <v>252839645.266</v>
      </c>
      <c r="K46" s="142">
        <v>261520473.43899998</v>
      </c>
      <c r="L46" s="143">
        <f t="shared" si="4"/>
        <v>3.4333334726313636</v>
      </c>
      <c r="M46" s="144">
        <f t="shared" si="5"/>
        <v>100</v>
      </c>
    </row>
  </sheetData>
  <mergeCells count="5">
    <mergeCell ref="B6:E6"/>
    <mergeCell ref="F6:I6"/>
    <mergeCell ref="J6:M6"/>
    <mergeCell ref="A5:M5"/>
    <mergeCell ref="B1:J1"/>
  </mergeCells>
  <conditionalFormatting sqref="D4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6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08984375" defaultRowHeight="12.5" x14ac:dyDescent="0.25"/>
  <cols>
    <col min="4" max="4" width="18.54296875" customWidth="1"/>
    <col min="7" max="7" width="8" customWidth="1"/>
    <col min="8" max="8" width="10.453125" bestFit="1" customWidth="1"/>
    <col min="11" max="11" width="9" customWidth="1"/>
    <col min="12" max="12" width="9.4531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K4" sqref="K4"/>
    </sheetView>
  </sheetViews>
  <sheetFormatPr defaultColWidth="9.08984375" defaultRowHeight="12.5" x14ac:dyDescent="0.25"/>
  <cols>
    <col min="1" max="1" width="2.453125" customWidth="1"/>
    <col min="5" max="5" width="20.54296875" customWidth="1"/>
    <col min="7" max="7" width="6.54296875" customWidth="1"/>
    <col min="8" max="8" width="8.54296875" customWidth="1"/>
    <col min="10" max="10" width="9" customWidth="1"/>
    <col min="11" max="11" width="9.453125" customWidth="1"/>
  </cols>
  <sheetData>
    <row r="2" spans="3:3" ht="14" x14ac:dyDescent="0.3">
      <c r="C2" s="31" t="s">
        <v>54</v>
      </c>
    </row>
    <row r="14" spans="3:3" ht="12.75" customHeight="1" x14ac:dyDescent="0.25"/>
    <row r="16" spans="3:3" ht="12.75" customHeight="1" x14ac:dyDescent="0.25"/>
    <row r="21" spans="3:3" ht="14" x14ac:dyDescent="0.3">
      <c r="C21" s="31" t="s">
        <v>55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6" sqref="J6"/>
    </sheetView>
  </sheetViews>
  <sheetFormatPr defaultColWidth="9.08984375" defaultRowHeight="12.5" x14ac:dyDescent="0.25"/>
  <cols>
    <col min="4" max="4" width="17.453125" customWidth="1"/>
  </cols>
  <sheetData>
    <row r="1" spans="2:2" ht="14" x14ac:dyDescent="0.3">
      <c r="B1" s="31" t="s">
        <v>14</v>
      </c>
    </row>
    <row r="2" spans="2:2" ht="14" x14ac:dyDescent="0.3">
      <c r="B2" s="31" t="s">
        <v>56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I4" sqref="I4"/>
    </sheetView>
  </sheetViews>
  <sheetFormatPr defaultColWidth="9.08984375" defaultRowHeight="12.5" x14ac:dyDescent="0.25"/>
  <cols>
    <col min="4" max="4" width="22.36328125" customWidth="1"/>
    <col min="9" max="9" width="17.90625" customWidth="1"/>
  </cols>
  <sheetData>
    <row r="1" spans="2:2" ht="14" x14ac:dyDescent="0.3">
      <c r="B1" s="31" t="s">
        <v>57</v>
      </c>
    </row>
    <row r="10" spans="2:2" ht="12.75" customHeight="1" x14ac:dyDescent="0.25"/>
    <row r="13" spans="2:2" ht="12.75" customHeight="1" x14ac:dyDescent="0.25"/>
    <row r="18" spans="2:2" ht="14" x14ac:dyDescent="0.3">
      <c r="B18" s="31" t="s">
        <v>58</v>
      </c>
    </row>
    <row r="19" spans="2:2" ht="14" x14ac:dyDescent="0.3">
      <c r="B19" s="31"/>
    </row>
    <row r="20" spans="2:2" ht="14" x14ac:dyDescent="0.3">
      <c r="B20" s="31"/>
    </row>
    <row r="21" spans="2:2" ht="14" x14ac:dyDescent="0.3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zoomScale="90" zoomScaleNormal="90" workbookViewId="0">
      <selection activeCell="P2" sqref="P2"/>
    </sheetView>
  </sheetViews>
  <sheetFormatPr defaultColWidth="9.08984375" defaultRowHeight="12.5" x14ac:dyDescent="0.25"/>
  <cols>
    <col min="1" max="1" width="7" customWidth="1"/>
    <col min="2" max="2" width="40.36328125" customWidth="1"/>
    <col min="3" max="3" width="11.54296875" style="33" customWidth="1"/>
    <col min="4" max="4" width="11" style="33" bestFit="1" customWidth="1"/>
    <col min="5" max="5" width="12.36328125" style="34" bestFit="1" customWidth="1"/>
    <col min="6" max="6" width="11" style="34" bestFit="1" customWidth="1"/>
    <col min="7" max="7" width="12.36328125" style="34" bestFit="1" customWidth="1"/>
    <col min="8" max="8" width="11.453125" style="34" bestFit="1" customWidth="1"/>
    <col min="9" max="9" width="12.36328125" style="34" bestFit="1" customWidth="1"/>
    <col min="10" max="10" width="12.6328125" style="34" bestFit="1" customWidth="1"/>
    <col min="11" max="11" width="12.36328125" style="34" bestFit="1" customWidth="1"/>
    <col min="12" max="12" width="11" style="34" customWidth="1"/>
    <col min="13" max="13" width="12.36328125" style="34" bestFit="1" customWidth="1"/>
    <col min="14" max="14" width="11" style="34" bestFit="1" customWidth="1"/>
    <col min="15" max="15" width="13.54296875" style="33" bestFit="1" customWidth="1"/>
  </cols>
  <sheetData>
    <row r="1" spans="1:15" ht="16" thickBot="1" x14ac:dyDescent="0.4">
      <c r="A1" s="85"/>
      <c r="B1" s="109" t="s">
        <v>59</v>
      </c>
      <c r="C1" s="110" t="s">
        <v>43</v>
      </c>
      <c r="D1" s="110" t="s">
        <v>44</v>
      </c>
      <c r="E1" s="110" t="s">
        <v>45</v>
      </c>
      <c r="F1" s="110" t="s">
        <v>46</v>
      </c>
      <c r="G1" s="110" t="s">
        <v>47</v>
      </c>
      <c r="H1" s="110" t="s">
        <v>48</v>
      </c>
      <c r="I1" s="110" t="s">
        <v>0</v>
      </c>
      <c r="J1" s="110" t="s">
        <v>60</v>
      </c>
      <c r="K1" s="110" t="s">
        <v>49</v>
      </c>
      <c r="L1" s="110" t="s">
        <v>50</v>
      </c>
      <c r="M1" s="110" t="s">
        <v>51</v>
      </c>
      <c r="N1" s="110" t="s">
        <v>52</v>
      </c>
      <c r="O1" s="111" t="s">
        <v>41</v>
      </c>
    </row>
    <row r="2" spans="1:15" s="36" customFormat="1" ht="15" thickTop="1" thickBot="1" x14ac:dyDescent="0.35">
      <c r="A2" s="86">
        <v>2024</v>
      </c>
      <c r="B2" s="112" t="s">
        <v>2</v>
      </c>
      <c r="C2" s="113">
        <f>C4+C6+C8+C10+C12+C14+C16+C18+C20+C22</f>
        <v>3094523.6006</v>
      </c>
      <c r="D2" s="113">
        <f t="shared" ref="D2:O2" si="0">D4+D6+D8+D10+D12+D14+D16+D18+D20+D22</f>
        <v>3108042.5951399994</v>
      </c>
      <c r="E2" s="113">
        <f t="shared" si="0"/>
        <v>3071384.1960000005</v>
      </c>
      <c r="F2" s="113">
        <f t="shared" si="0"/>
        <v>2588018.7199799996</v>
      </c>
      <c r="G2" s="113">
        <f t="shared" si="0"/>
        <v>3152510.6986199999</v>
      </c>
      <c r="H2" s="113">
        <f t="shared" si="0"/>
        <v>2443905.5917499997</v>
      </c>
      <c r="I2" s="113">
        <f t="shared" si="0"/>
        <v>2871719.4148999997</v>
      </c>
      <c r="J2" s="113"/>
      <c r="K2" s="113"/>
      <c r="L2" s="113"/>
      <c r="M2" s="113"/>
      <c r="N2" s="113"/>
      <c r="O2" s="113">
        <f t="shared" si="0"/>
        <v>20330104.816990003</v>
      </c>
    </row>
    <row r="3" spans="1:15" ht="14.5" thickTop="1" x14ac:dyDescent="0.3">
      <c r="A3" s="85">
        <v>2023</v>
      </c>
      <c r="B3" s="112" t="s">
        <v>2</v>
      </c>
      <c r="C3" s="113">
        <f>C5+C7+C9+C11+C13+C15+C17+C19+C21+C23</f>
        <v>2858902.9200299997</v>
      </c>
      <c r="D3" s="113">
        <f t="shared" ref="D3:O3" si="1">D5+D7+D9+D11+D13+D15+D17+D19+D21+D23</f>
        <v>2542868.0692600003</v>
      </c>
      <c r="E3" s="113">
        <f t="shared" si="1"/>
        <v>3180630.3338599997</v>
      </c>
      <c r="F3" s="113">
        <f t="shared" si="1"/>
        <v>2551563.6433000006</v>
      </c>
      <c r="G3" s="113">
        <f t="shared" si="1"/>
        <v>2885027.7231700001</v>
      </c>
      <c r="H3" s="113">
        <f t="shared" si="1"/>
        <v>2566446.5895700003</v>
      </c>
      <c r="I3" s="113">
        <f t="shared" si="1"/>
        <v>2786471.1179000004</v>
      </c>
      <c r="J3" s="113">
        <f t="shared" si="1"/>
        <v>2802385.23912</v>
      </c>
      <c r="K3" s="113">
        <f t="shared" si="1"/>
        <v>3025529.11454</v>
      </c>
      <c r="L3" s="113">
        <f t="shared" si="1"/>
        <v>3218374.4543400006</v>
      </c>
      <c r="M3" s="113">
        <f t="shared" si="1"/>
        <v>3301746.6452699993</v>
      </c>
      <c r="N3" s="113">
        <f t="shared" si="1"/>
        <v>3360236.8084499999</v>
      </c>
      <c r="O3" s="113">
        <f t="shared" si="1"/>
        <v>35080182.658810005</v>
      </c>
    </row>
    <row r="4" spans="1:15" s="36" customFormat="1" ht="14" x14ac:dyDescent="0.3">
      <c r="A4" s="86">
        <v>2024</v>
      </c>
      <c r="B4" s="114" t="s">
        <v>129</v>
      </c>
      <c r="C4" s="115">
        <v>1010080.50802</v>
      </c>
      <c r="D4" s="115">
        <v>1047166.33762</v>
      </c>
      <c r="E4" s="115">
        <v>1038714.87496</v>
      </c>
      <c r="F4" s="115">
        <v>866578.58467000001</v>
      </c>
      <c r="G4" s="115">
        <v>1062089.8155199999</v>
      </c>
      <c r="H4" s="115">
        <v>812725.48757</v>
      </c>
      <c r="I4" s="115">
        <v>961154.91934999998</v>
      </c>
      <c r="J4" s="115"/>
      <c r="K4" s="115"/>
      <c r="L4" s="115"/>
      <c r="M4" s="115"/>
      <c r="N4" s="115"/>
      <c r="O4" s="116">
        <v>6798510.5277100001</v>
      </c>
    </row>
    <row r="5" spans="1:15" ht="14" x14ac:dyDescent="0.3">
      <c r="A5" s="85">
        <v>2023</v>
      </c>
      <c r="B5" s="114" t="s">
        <v>129</v>
      </c>
      <c r="C5" s="115">
        <v>981628.47013000003</v>
      </c>
      <c r="D5" s="115">
        <v>822052.74999000004</v>
      </c>
      <c r="E5" s="115">
        <v>1114253.01018</v>
      </c>
      <c r="F5" s="115">
        <v>857103.11020999996</v>
      </c>
      <c r="G5" s="115">
        <v>936747.82698000001</v>
      </c>
      <c r="H5" s="115">
        <v>771917.26075999998</v>
      </c>
      <c r="I5" s="115">
        <v>1099671.5491299999</v>
      </c>
      <c r="J5" s="115">
        <v>1112478.9633599999</v>
      </c>
      <c r="K5" s="115">
        <v>1162289.29957</v>
      </c>
      <c r="L5" s="115">
        <v>1185777.4516700001</v>
      </c>
      <c r="M5" s="115">
        <v>1164215.72596</v>
      </c>
      <c r="N5" s="115">
        <v>1116057.9410600001</v>
      </c>
      <c r="O5" s="116">
        <v>12324193.358999999</v>
      </c>
    </row>
    <row r="6" spans="1:15" s="36" customFormat="1" ht="14" x14ac:dyDescent="0.3">
      <c r="A6" s="86">
        <v>2024</v>
      </c>
      <c r="B6" s="114" t="s">
        <v>130</v>
      </c>
      <c r="C6" s="115">
        <v>366044.94387999998</v>
      </c>
      <c r="D6" s="115">
        <v>319149.39867000002</v>
      </c>
      <c r="E6" s="115">
        <v>276713.50764000003</v>
      </c>
      <c r="F6" s="115">
        <v>211870.74199000001</v>
      </c>
      <c r="G6" s="115">
        <v>283795.35732000001</v>
      </c>
      <c r="H6" s="115">
        <v>260176.88837</v>
      </c>
      <c r="I6" s="115">
        <v>206129.8915</v>
      </c>
      <c r="J6" s="115"/>
      <c r="K6" s="115"/>
      <c r="L6" s="115"/>
      <c r="M6" s="115"/>
      <c r="N6" s="115"/>
      <c r="O6" s="116">
        <v>1923880.7293700001</v>
      </c>
    </row>
    <row r="7" spans="1:15" ht="14" x14ac:dyDescent="0.3">
      <c r="A7" s="85">
        <v>2023</v>
      </c>
      <c r="B7" s="114" t="s">
        <v>130</v>
      </c>
      <c r="C7" s="115">
        <v>324176.46178999997</v>
      </c>
      <c r="D7" s="115">
        <v>307939.05497</v>
      </c>
      <c r="E7" s="115">
        <v>306941.33895</v>
      </c>
      <c r="F7" s="115">
        <v>234938.64133000001</v>
      </c>
      <c r="G7" s="115">
        <v>248942.20541</v>
      </c>
      <c r="H7" s="115">
        <v>272478.71665000002</v>
      </c>
      <c r="I7" s="115">
        <v>197102.69247000001</v>
      </c>
      <c r="J7" s="115">
        <v>157582.85154</v>
      </c>
      <c r="K7" s="115">
        <v>244101.17071999999</v>
      </c>
      <c r="L7" s="115">
        <v>313128.90201999998</v>
      </c>
      <c r="M7" s="115">
        <v>395588.74092000001</v>
      </c>
      <c r="N7" s="115">
        <v>487169.41457999998</v>
      </c>
      <c r="O7" s="116">
        <v>3490090.19135</v>
      </c>
    </row>
    <row r="8" spans="1:15" s="36" customFormat="1" ht="14" x14ac:dyDescent="0.3">
      <c r="A8" s="86">
        <v>2024</v>
      </c>
      <c r="B8" s="114" t="s">
        <v>131</v>
      </c>
      <c r="C8" s="115">
        <v>232161.76847000001</v>
      </c>
      <c r="D8" s="115">
        <v>234292.23667000001</v>
      </c>
      <c r="E8" s="115">
        <v>240235.62802999999</v>
      </c>
      <c r="F8" s="115">
        <v>200588.80541</v>
      </c>
      <c r="G8" s="115">
        <v>217358.68317</v>
      </c>
      <c r="H8" s="115">
        <v>164455.37927999999</v>
      </c>
      <c r="I8" s="115">
        <v>226047.78508</v>
      </c>
      <c r="J8" s="115"/>
      <c r="K8" s="115"/>
      <c r="L8" s="115"/>
      <c r="M8" s="115"/>
      <c r="N8" s="115"/>
      <c r="O8" s="116">
        <v>1515140.28611</v>
      </c>
    </row>
    <row r="9" spans="1:15" ht="14" x14ac:dyDescent="0.3">
      <c r="A9" s="85">
        <v>2023</v>
      </c>
      <c r="B9" s="114" t="s">
        <v>131</v>
      </c>
      <c r="C9" s="115">
        <v>170441.55046999999</v>
      </c>
      <c r="D9" s="115">
        <v>170436.51125000001</v>
      </c>
      <c r="E9" s="115">
        <v>208485.47463000001</v>
      </c>
      <c r="F9" s="115">
        <v>168426.20799</v>
      </c>
      <c r="G9" s="115">
        <v>185263.85227</v>
      </c>
      <c r="H9" s="115">
        <v>169810.66354000001</v>
      </c>
      <c r="I9" s="115">
        <v>185532.45754</v>
      </c>
      <c r="J9" s="115">
        <v>221534.98965</v>
      </c>
      <c r="K9" s="115">
        <v>218653.61679</v>
      </c>
      <c r="L9" s="115">
        <v>238848.17632999999</v>
      </c>
      <c r="M9" s="115">
        <v>230036.41678999999</v>
      </c>
      <c r="N9" s="115">
        <v>235797.10909000001</v>
      </c>
      <c r="O9" s="116">
        <v>2403267.0263399999</v>
      </c>
    </row>
    <row r="10" spans="1:15" s="36" customFormat="1" ht="14" x14ac:dyDescent="0.3">
      <c r="A10" s="86">
        <v>2024</v>
      </c>
      <c r="B10" s="114" t="s">
        <v>132</v>
      </c>
      <c r="C10" s="115">
        <v>160671.16128999999</v>
      </c>
      <c r="D10" s="115">
        <v>170460.79882</v>
      </c>
      <c r="E10" s="115">
        <v>157807.23173</v>
      </c>
      <c r="F10" s="115">
        <v>114700.87527</v>
      </c>
      <c r="G10" s="115">
        <v>136587.65007</v>
      </c>
      <c r="H10" s="115">
        <v>88731.577149999997</v>
      </c>
      <c r="I10" s="115">
        <v>104028.32032</v>
      </c>
      <c r="J10" s="115"/>
      <c r="K10" s="115"/>
      <c r="L10" s="115"/>
      <c r="M10" s="115"/>
      <c r="N10" s="115"/>
      <c r="O10" s="116">
        <v>932987.61465</v>
      </c>
    </row>
    <row r="11" spans="1:15" ht="14" x14ac:dyDescent="0.3">
      <c r="A11" s="85">
        <v>2023</v>
      </c>
      <c r="B11" s="114" t="s">
        <v>132</v>
      </c>
      <c r="C11" s="115">
        <v>127489.76995</v>
      </c>
      <c r="D11" s="115">
        <v>106463.87293</v>
      </c>
      <c r="E11" s="115">
        <v>149165.60537</v>
      </c>
      <c r="F11" s="115">
        <v>108965.90999</v>
      </c>
      <c r="G11" s="115">
        <v>119540.6828</v>
      </c>
      <c r="H11" s="115">
        <v>111223.91093</v>
      </c>
      <c r="I11" s="115">
        <v>101224.41344999999</v>
      </c>
      <c r="J11" s="115">
        <v>115469.13382</v>
      </c>
      <c r="K11" s="115">
        <v>134654.91097999999</v>
      </c>
      <c r="L11" s="115">
        <v>183342.37807000001</v>
      </c>
      <c r="M11" s="115">
        <v>181030.31938999999</v>
      </c>
      <c r="N11" s="115">
        <v>169056.97972999999</v>
      </c>
      <c r="O11" s="116">
        <v>1607627.88741</v>
      </c>
    </row>
    <row r="12" spans="1:15" s="36" customFormat="1" ht="14" x14ac:dyDescent="0.3">
      <c r="A12" s="86">
        <v>2024</v>
      </c>
      <c r="B12" s="114" t="s">
        <v>133</v>
      </c>
      <c r="C12" s="115">
        <v>206128.32986999999</v>
      </c>
      <c r="D12" s="115">
        <v>196804.59116000001</v>
      </c>
      <c r="E12" s="115">
        <v>201075.72977000001</v>
      </c>
      <c r="F12" s="115">
        <v>177445.11679</v>
      </c>
      <c r="G12" s="115">
        <v>234777.79696000001</v>
      </c>
      <c r="H12" s="115">
        <v>152049.87851000001</v>
      </c>
      <c r="I12" s="115">
        <v>216954.31025000001</v>
      </c>
      <c r="J12" s="115"/>
      <c r="K12" s="115"/>
      <c r="L12" s="115"/>
      <c r="M12" s="115"/>
      <c r="N12" s="115"/>
      <c r="O12" s="116">
        <v>1385235.7533100001</v>
      </c>
    </row>
    <row r="13" spans="1:15" ht="14" x14ac:dyDescent="0.3">
      <c r="A13" s="85">
        <v>2023</v>
      </c>
      <c r="B13" s="114" t="s">
        <v>133</v>
      </c>
      <c r="C13" s="115">
        <v>141954.89616</v>
      </c>
      <c r="D13" s="115">
        <v>155574.24458</v>
      </c>
      <c r="E13" s="115">
        <v>155777.83470000001</v>
      </c>
      <c r="F13" s="115">
        <v>123926.16894</v>
      </c>
      <c r="G13" s="115">
        <v>142783.85787000001</v>
      </c>
      <c r="H13" s="115">
        <v>118585.45311</v>
      </c>
      <c r="I13" s="115">
        <v>125970.1995</v>
      </c>
      <c r="J13" s="115">
        <v>91383.503140000001</v>
      </c>
      <c r="K13" s="115">
        <v>151342.42512</v>
      </c>
      <c r="L13" s="115">
        <v>204707.87202000001</v>
      </c>
      <c r="M13" s="115">
        <v>211908.38204999999</v>
      </c>
      <c r="N13" s="115">
        <v>238567.38636999999</v>
      </c>
      <c r="O13" s="116">
        <v>1862482.2235600001</v>
      </c>
    </row>
    <row r="14" spans="1:15" s="36" customFormat="1" ht="14" x14ac:dyDescent="0.3">
      <c r="A14" s="86">
        <v>2024</v>
      </c>
      <c r="B14" s="114" t="s">
        <v>134</v>
      </c>
      <c r="C14" s="115">
        <v>83436.900699999998</v>
      </c>
      <c r="D14" s="115">
        <v>82661.999620000002</v>
      </c>
      <c r="E14" s="115">
        <v>78456.411040000006</v>
      </c>
      <c r="F14" s="115">
        <v>49211.513469999998</v>
      </c>
      <c r="G14" s="115">
        <v>69882.051219999994</v>
      </c>
      <c r="H14" s="115">
        <v>71150.676439999996</v>
      </c>
      <c r="I14" s="115">
        <v>62586.532740000002</v>
      </c>
      <c r="J14" s="115"/>
      <c r="K14" s="115"/>
      <c r="L14" s="115"/>
      <c r="M14" s="115"/>
      <c r="N14" s="115"/>
      <c r="O14" s="116">
        <v>497386.08523000003</v>
      </c>
    </row>
    <row r="15" spans="1:15" ht="14" x14ac:dyDescent="0.3">
      <c r="A15" s="85">
        <v>2023</v>
      </c>
      <c r="B15" s="114" t="s">
        <v>134</v>
      </c>
      <c r="C15" s="115">
        <v>119104.41473999999</v>
      </c>
      <c r="D15" s="115">
        <v>81393.866899999994</v>
      </c>
      <c r="E15" s="115">
        <v>91928.388930000001</v>
      </c>
      <c r="F15" s="115">
        <v>84225.148029999997</v>
      </c>
      <c r="G15" s="115">
        <v>103626.08791</v>
      </c>
      <c r="H15" s="115">
        <v>79520.73646</v>
      </c>
      <c r="I15" s="115">
        <v>71697.434299999994</v>
      </c>
      <c r="J15" s="115">
        <v>42284.94644</v>
      </c>
      <c r="K15" s="115">
        <v>53856.688920000001</v>
      </c>
      <c r="L15" s="115">
        <v>41785.951780000003</v>
      </c>
      <c r="M15" s="115">
        <v>47730.163439999997</v>
      </c>
      <c r="N15" s="115">
        <v>54033.278680000003</v>
      </c>
      <c r="O15" s="116">
        <v>871187.10652999999</v>
      </c>
    </row>
    <row r="16" spans="1:15" ht="14" x14ac:dyDescent="0.3">
      <c r="A16" s="86">
        <v>2024</v>
      </c>
      <c r="B16" s="114" t="s">
        <v>135</v>
      </c>
      <c r="C16" s="115">
        <v>64406.00015</v>
      </c>
      <c r="D16" s="115">
        <v>76260.280750000005</v>
      </c>
      <c r="E16" s="115">
        <v>83673.392269999997</v>
      </c>
      <c r="F16" s="115">
        <v>67193.127160000004</v>
      </c>
      <c r="G16" s="115">
        <v>77622.65956</v>
      </c>
      <c r="H16" s="115">
        <v>82525.515249999997</v>
      </c>
      <c r="I16" s="115">
        <v>93554.62242</v>
      </c>
      <c r="J16" s="115"/>
      <c r="K16" s="115"/>
      <c r="L16" s="115"/>
      <c r="M16" s="115"/>
      <c r="N16" s="115"/>
      <c r="O16" s="116">
        <v>545235.59756000002</v>
      </c>
    </row>
    <row r="17" spans="1:15" ht="14" x14ac:dyDescent="0.3">
      <c r="A17" s="85">
        <v>2023</v>
      </c>
      <c r="B17" s="114" t="s">
        <v>135</v>
      </c>
      <c r="C17" s="115">
        <v>86086.110459999996</v>
      </c>
      <c r="D17" s="115">
        <v>64822.363810000003</v>
      </c>
      <c r="E17" s="115">
        <v>71187.896110000001</v>
      </c>
      <c r="F17" s="115">
        <v>58280.474829999999</v>
      </c>
      <c r="G17" s="115">
        <v>94991.992450000005</v>
      </c>
      <c r="H17" s="115">
        <v>80637.588019999996</v>
      </c>
      <c r="I17" s="115">
        <v>91732.632410000006</v>
      </c>
      <c r="J17" s="115">
        <v>83292.168380000003</v>
      </c>
      <c r="K17" s="115">
        <v>80258.621660000004</v>
      </c>
      <c r="L17" s="115">
        <v>75327.552849999993</v>
      </c>
      <c r="M17" s="115">
        <v>68137.909379999997</v>
      </c>
      <c r="N17" s="115">
        <v>67533.291320000004</v>
      </c>
      <c r="O17" s="116">
        <v>922288.60167999996</v>
      </c>
    </row>
    <row r="18" spans="1:15" ht="14" x14ac:dyDescent="0.3">
      <c r="A18" s="86">
        <v>2024</v>
      </c>
      <c r="B18" s="114" t="s">
        <v>136</v>
      </c>
      <c r="C18" s="115">
        <v>13984.519</v>
      </c>
      <c r="D18" s="115">
        <v>17475.448970000001</v>
      </c>
      <c r="E18" s="115">
        <v>17466.657169999999</v>
      </c>
      <c r="F18" s="115">
        <v>14415.68665</v>
      </c>
      <c r="G18" s="115">
        <v>14684.50734</v>
      </c>
      <c r="H18" s="115">
        <v>7954.6204200000002</v>
      </c>
      <c r="I18" s="115">
        <v>6292.3576599999997</v>
      </c>
      <c r="J18" s="115"/>
      <c r="K18" s="115"/>
      <c r="L18" s="115"/>
      <c r="M18" s="115"/>
      <c r="N18" s="115"/>
      <c r="O18" s="116">
        <v>92273.797210000004</v>
      </c>
    </row>
    <row r="19" spans="1:15" ht="14" x14ac:dyDescent="0.3">
      <c r="A19" s="85">
        <v>2023</v>
      </c>
      <c r="B19" s="114" t="s">
        <v>136</v>
      </c>
      <c r="C19" s="115">
        <v>13942.906209999999</v>
      </c>
      <c r="D19" s="115">
        <v>16068.542299999999</v>
      </c>
      <c r="E19" s="115">
        <v>18032.499930000002</v>
      </c>
      <c r="F19" s="115">
        <v>14477.681780000001</v>
      </c>
      <c r="G19" s="115">
        <v>13997.55701</v>
      </c>
      <c r="H19" s="115">
        <v>8514.9922299999998</v>
      </c>
      <c r="I19" s="115">
        <v>7353.5853699999998</v>
      </c>
      <c r="J19" s="115">
        <v>7429.0817399999996</v>
      </c>
      <c r="K19" s="115">
        <v>6531.4781000000003</v>
      </c>
      <c r="L19" s="115">
        <v>7631.6759300000003</v>
      </c>
      <c r="M19" s="115">
        <v>9334.0265299999992</v>
      </c>
      <c r="N19" s="115">
        <v>11761.51539</v>
      </c>
      <c r="O19" s="116">
        <v>135075.54251999999</v>
      </c>
    </row>
    <row r="20" spans="1:15" ht="14" x14ac:dyDescent="0.3">
      <c r="A20" s="86">
        <v>2024</v>
      </c>
      <c r="B20" s="114" t="s">
        <v>137</v>
      </c>
      <c r="C20" s="117">
        <v>355961.11881999997</v>
      </c>
      <c r="D20" s="117">
        <v>311451.10573000001</v>
      </c>
      <c r="E20" s="117">
        <v>301893.23975000001</v>
      </c>
      <c r="F20" s="117">
        <v>302276.26111999998</v>
      </c>
      <c r="G20" s="117">
        <v>318304.53584000003</v>
      </c>
      <c r="H20" s="115">
        <v>258521.30585999999</v>
      </c>
      <c r="I20" s="115">
        <v>287475.88111999998</v>
      </c>
      <c r="J20" s="115"/>
      <c r="K20" s="115"/>
      <c r="L20" s="115"/>
      <c r="M20" s="115"/>
      <c r="N20" s="115"/>
      <c r="O20" s="116">
        <v>2135883.4482399998</v>
      </c>
    </row>
    <row r="21" spans="1:15" ht="14" x14ac:dyDescent="0.3">
      <c r="A21" s="85">
        <v>2023</v>
      </c>
      <c r="B21" s="114" t="s">
        <v>137</v>
      </c>
      <c r="C21" s="115">
        <v>270948.65119</v>
      </c>
      <c r="D21" s="115">
        <v>242539.37667</v>
      </c>
      <c r="E21" s="115">
        <v>306367.79639999999</v>
      </c>
      <c r="F21" s="115">
        <v>274546.70837000001</v>
      </c>
      <c r="G21" s="115">
        <v>310016.05894999998</v>
      </c>
      <c r="H21" s="115">
        <v>289588.08308000001</v>
      </c>
      <c r="I21" s="115">
        <v>299245.19647000002</v>
      </c>
      <c r="J21" s="115">
        <v>293746.62027000001</v>
      </c>
      <c r="K21" s="115">
        <v>294295.36132000003</v>
      </c>
      <c r="L21" s="115">
        <v>291710.90834999998</v>
      </c>
      <c r="M21" s="115">
        <v>306873.67138999997</v>
      </c>
      <c r="N21" s="115">
        <v>305794.31200999999</v>
      </c>
      <c r="O21" s="116">
        <v>3485672.7444699998</v>
      </c>
    </row>
    <row r="22" spans="1:15" ht="14" x14ac:dyDescent="0.3">
      <c r="A22" s="86">
        <v>2024</v>
      </c>
      <c r="B22" s="114" t="s">
        <v>138</v>
      </c>
      <c r="C22" s="117">
        <v>601648.3504</v>
      </c>
      <c r="D22" s="117">
        <v>652320.39713000006</v>
      </c>
      <c r="E22" s="117">
        <v>675347.52364000003</v>
      </c>
      <c r="F22" s="117">
        <v>583738.00745000003</v>
      </c>
      <c r="G22" s="117">
        <v>737407.64162000001</v>
      </c>
      <c r="H22" s="115">
        <v>545614.26289999997</v>
      </c>
      <c r="I22" s="115">
        <v>707494.79446</v>
      </c>
      <c r="J22" s="115"/>
      <c r="K22" s="115"/>
      <c r="L22" s="115"/>
      <c r="M22" s="115"/>
      <c r="N22" s="115"/>
      <c r="O22" s="116">
        <v>4503570.9775999999</v>
      </c>
    </row>
    <row r="23" spans="1:15" ht="14" x14ac:dyDescent="0.3">
      <c r="A23" s="85">
        <v>2023</v>
      </c>
      <c r="B23" s="114" t="s">
        <v>138</v>
      </c>
      <c r="C23" s="115">
        <v>623129.68892999995</v>
      </c>
      <c r="D23" s="117">
        <v>575577.48586000002</v>
      </c>
      <c r="E23" s="115">
        <v>758490.48866000003</v>
      </c>
      <c r="F23" s="115">
        <v>626673.59183000005</v>
      </c>
      <c r="G23" s="115">
        <v>729117.60152000003</v>
      </c>
      <c r="H23" s="115">
        <v>664169.18478999997</v>
      </c>
      <c r="I23" s="115">
        <v>606940.95726000005</v>
      </c>
      <c r="J23" s="115">
        <v>677182.98077999998</v>
      </c>
      <c r="K23" s="115">
        <v>679545.54136000003</v>
      </c>
      <c r="L23" s="115">
        <v>676113.58531999995</v>
      </c>
      <c r="M23" s="115">
        <v>686891.28942000004</v>
      </c>
      <c r="N23" s="115">
        <v>674465.58022</v>
      </c>
      <c r="O23" s="116">
        <v>7978297.9759499999</v>
      </c>
    </row>
    <row r="24" spans="1:15" ht="14" x14ac:dyDescent="0.3">
      <c r="A24" s="86">
        <v>2024</v>
      </c>
      <c r="B24" s="112" t="s">
        <v>14</v>
      </c>
      <c r="C24" s="118">
        <f>C26+C28+C30+C32+C34+C36+C38+C40+C42+C44+C46+C48+C50+C52+C54+C56</f>
        <v>13631471.02541</v>
      </c>
      <c r="D24" s="118">
        <f t="shared" ref="D24:O24" si="2">D26+D28+D30+D32+D34+D36+D38+D40+D42+D44+D46+D48+D50+D52+D54+D56</f>
        <v>14886532.440369995</v>
      </c>
      <c r="E24" s="118">
        <f t="shared" si="2"/>
        <v>16220910.472070001</v>
      </c>
      <c r="F24" s="118">
        <f t="shared" si="2"/>
        <v>13238168.508270001</v>
      </c>
      <c r="G24" s="118">
        <f t="shared" si="2"/>
        <v>17170566.53932</v>
      </c>
      <c r="H24" s="118">
        <f t="shared" si="2"/>
        <v>13278572.510730002</v>
      </c>
      <c r="I24" s="118">
        <f t="shared" si="2"/>
        <v>15948840.329309998</v>
      </c>
      <c r="J24" s="118"/>
      <c r="K24" s="118"/>
      <c r="L24" s="118"/>
      <c r="M24" s="118"/>
      <c r="N24" s="118"/>
      <c r="O24" s="118">
        <f t="shared" si="2"/>
        <v>104375061.82548</v>
      </c>
    </row>
    <row r="25" spans="1:15" ht="14" x14ac:dyDescent="0.3">
      <c r="A25" s="85">
        <v>2023</v>
      </c>
      <c r="B25" s="112" t="s">
        <v>14</v>
      </c>
      <c r="C25" s="118">
        <f>C27+C29+C31+C33+C35+C37+C39+C41+C43+C45+C47+C49+C51+C53+C55+C57</f>
        <v>13607556.328110002</v>
      </c>
      <c r="D25" s="118">
        <f t="shared" ref="D25:O25" si="3">D27+D29+D31+D33+D35+D37+D39+D41+D43+D45+D47+D49+D51+D53+D55+D57</f>
        <v>13453774.94502</v>
      </c>
      <c r="E25" s="118">
        <f t="shared" si="3"/>
        <v>17174640.877779998</v>
      </c>
      <c r="F25" s="118">
        <f t="shared" si="3"/>
        <v>13783806.759980001</v>
      </c>
      <c r="G25" s="118">
        <f t="shared" si="3"/>
        <v>15338799.582119999</v>
      </c>
      <c r="H25" s="118">
        <f t="shared" si="3"/>
        <v>14879280.47799</v>
      </c>
      <c r="I25" s="118">
        <f t="shared" si="3"/>
        <v>13986745.026689999</v>
      </c>
      <c r="J25" s="118">
        <f t="shared" si="3"/>
        <v>15148313.310439998</v>
      </c>
      <c r="K25" s="118">
        <f t="shared" si="3"/>
        <v>15629757.199789997</v>
      </c>
      <c r="L25" s="118">
        <f t="shared" si="3"/>
        <v>15770332.896530002</v>
      </c>
      <c r="M25" s="118">
        <f t="shared" si="3"/>
        <v>16121250.268620003</v>
      </c>
      <c r="N25" s="118">
        <f t="shared" si="3"/>
        <v>15754964.743679998</v>
      </c>
      <c r="O25" s="118">
        <f t="shared" si="3"/>
        <v>180649222.41674995</v>
      </c>
    </row>
    <row r="26" spans="1:15" ht="14" x14ac:dyDescent="0.3">
      <c r="A26" s="86">
        <v>2024</v>
      </c>
      <c r="B26" s="114" t="s">
        <v>139</v>
      </c>
      <c r="C26" s="115">
        <v>784501.57940000005</v>
      </c>
      <c r="D26" s="115">
        <v>810348.04778999998</v>
      </c>
      <c r="E26" s="115">
        <v>816398.97684999998</v>
      </c>
      <c r="F26" s="115">
        <v>698565.53662000003</v>
      </c>
      <c r="G26" s="115">
        <v>863825.37032999995</v>
      </c>
      <c r="H26" s="115">
        <v>645388.30565999995</v>
      </c>
      <c r="I26" s="115">
        <v>798976.54709999997</v>
      </c>
      <c r="J26" s="115"/>
      <c r="K26" s="115"/>
      <c r="L26" s="115"/>
      <c r="M26" s="115"/>
      <c r="N26" s="115"/>
      <c r="O26" s="116">
        <v>5418004.3637499996</v>
      </c>
    </row>
    <row r="27" spans="1:15" ht="14" x14ac:dyDescent="0.3">
      <c r="A27" s="85">
        <v>2023</v>
      </c>
      <c r="B27" s="114" t="s">
        <v>139</v>
      </c>
      <c r="C27" s="115">
        <v>815689.71943000006</v>
      </c>
      <c r="D27" s="115">
        <v>714481.29041999998</v>
      </c>
      <c r="E27" s="115">
        <v>899945.59476999997</v>
      </c>
      <c r="F27" s="115">
        <v>756385.11904999998</v>
      </c>
      <c r="G27" s="115">
        <v>846688.24088000006</v>
      </c>
      <c r="H27" s="115">
        <v>768954.73468999995</v>
      </c>
      <c r="I27" s="115">
        <v>694165.22438000003</v>
      </c>
      <c r="J27" s="115">
        <v>781197.72280999995</v>
      </c>
      <c r="K27" s="115">
        <v>870245.78322999994</v>
      </c>
      <c r="L27" s="115">
        <v>839502.95163999998</v>
      </c>
      <c r="M27" s="115">
        <v>801096.93943000003</v>
      </c>
      <c r="N27" s="115">
        <v>763123.13647000003</v>
      </c>
      <c r="O27" s="116">
        <v>9551476.4572000001</v>
      </c>
    </row>
    <row r="28" spans="1:15" ht="14" x14ac:dyDescent="0.3">
      <c r="A28" s="86">
        <v>2024</v>
      </c>
      <c r="B28" s="114" t="s">
        <v>140</v>
      </c>
      <c r="C28" s="115">
        <v>120255.82161</v>
      </c>
      <c r="D28" s="115">
        <v>142990.33257</v>
      </c>
      <c r="E28" s="115">
        <v>145787.44957999999</v>
      </c>
      <c r="F28" s="115">
        <v>105429.83104</v>
      </c>
      <c r="G28" s="115">
        <v>135882.10517</v>
      </c>
      <c r="H28" s="115">
        <v>99018.013959999997</v>
      </c>
      <c r="I28" s="115">
        <v>138847.62156</v>
      </c>
      <c r="J28" s="115"/>
      <c r="K28" s="115"/>
      <c r="L28" s="115"/>
      <c r="M28" s="115"/>
      <c r="N28" s="115"/>
      <c r="O28" s="116">
        <v>888211.17549000005</v>
      </c>
    </row>
    <row r="29" spans="1:15" ht="14" x14ac:dyDescent="0.3">
      <c r="A29" s="85">
        <v>2023</v>
      </c>
      <c r="B29" s="114" t="s">
        <v>140</v>
      </c>
      <c r="C29" s="115">
        <v>177671.04209999999</v>
      </c>
      <c r="D29" s="115">
        <v>171390.31322000001</v>
      </c>
      <c r="E29" s="115">
        <v>219443.00297999999</v>
      </c>
      <c r="F29" s="115">
        <v>145812.13454</v>
      </c>
      <c r="G29" s="115">
        <v>149190.87628</v>
      </c>
      <c r="H29" s="115">
        <v>160182.64859</v>
      </c>
      <c r="I29" s="115">
        <v>134405.81017000001</v>
      </c>
      <c r="J29" s="115">
        <v>167523.91579</v>
      </c>
      <c r="K29" s="115">
        <v>158945.01428</v>
      </c>
      <c r="L29" s="115">
        <v>134581.27085999999</v>
      </c>
      <c r="M29" s="115">
        <v>123845.19396</v>
      </c>
      <c r="N29" s="115">
        <v>115527.95711</v>
      </c>
      <c r="O29" s="116">
        <v>1858519.17988</v>
      </c>
    </row>
    <row r="30" spans="1:15" s="36" customFormat="1" ht="14" x14ac:dyDescent="0.3">
      <c r="A30" s="86">
        <v>2024</v>
      </c>
      <c r="B30" s="114" t="s">
        <v>141</v>
      </c>
      <c r="C30" s="115">
        <v>238965.0932</v>
      </c>
      <c r="D30" s="115">
        <v>260242.26157999999</v>
      </c>
      <c r="E30" s="115">
        <v>247087.64809999999</v>
      </c>
      <c r="F30" s="115">
        <v>190170.61447999999</v>
      </c>
      <c r="G30" s="115">
        <v>260438.16347999999</v>
      </c>
      <c r="H30" s="115">
        <v>177671.82876999999</v>
      </c>
      <c r="I30" s="115">
        <v>230286.53964999999</v>
      </c>
      <c r="J30" s="115"/>
      <c r="K30" s="115"/>
      <c r="L30" s="115"/>
      <c r="M30" s="115"/>
      <c r="N30" s="115"/>
      <c r="O30" s="116">
        <v>1604862.1492600001</v>
      </c>
    </row>
    <row r="31" spans="1:15" ht="14" x14ac:dyDescent="0.3">
      <c r="A31" s="85">
        <v>2023</v>
      </c>
      <c r="B31" s="114" t="s">
        <v>141</v>
      </c>
      <c r="C31" s="115">
        <v>209097.58167000001</v>
      </c>
      <c r="D31" s="115">
        <v>130980.67225</v>
      </c>
      <c r="E31" s="115">
        <v>262162.33821000002</v>
      </c>
      <c r="F31" s="115">
        <v>216365.99752999999</v>
      </c>
      <c r="G31" s="115">
        <v>233538.61155999999</v>
      </c>
      <c r="H31" s="115">
        <v>225469.65090000001</v>
      </c>
      <c r="I31" s="115">
        <v>187517.20712000001</v>
      </c>
      <c r="J31" s="115">
        <v>233794.84828000001</v>
      </c>
      <c r="K31" s="115">
        <v>255929.77212000001</v>
      </c>
      <c r="L31" s="115">
        <v>274601.19212999998</v>
      </c>
      <c r="M31" s="115">
        <v>266849.06537000003</v>
      </c>
      <c r="N31" s="115">
        <v>255459.06318</v>
      </c>
      <c r="O31" s="116">
        <v>2751766.0003200001</v>
      </c>
    </row>
    <row r="32" spans="1:15" ht="14" x14ac:dyDescent="0.3">
      <c r="A32" s="86">
        <v>2024</v>
      </c>
      <c r="B32" s="114" t="s">
        <v>142</v>
      </c>
      <c r="C32" s="117">
        <v>2368804.56495</v>
      </c>
      <c r="D32" s="117">
        <v>2618904.80528</v>
      </c>
      <c r="E32" s="117">
        <v>3070266.1604599999</v>
      </c>
      <c r="F32" s="117">
        <v>2497157.0514000002</v>
      </c>
      <c r="G32" s="117">
        <v>3036038.7133900002</v>
      </c>
      <c r="H32" s="117">
        <v>2232550.1668400001</v>
      </c>
      <c r="I32" s="117">
        <v>2596482.2220700001</v>
      </c>
      <c r="J32" s="117"/>
      <c r="K32" s="117"/>
      <c r="L32" s="117"/>
      <c r="M32" s="117"/>
      <c r="N32" s="117"/>
      <c r="O32" s="116">
        <v>18420203.684390001</v>
      </c>
    </row>
    <row r="33" spans="1:15" ht="14" x14ac:dyDescent="0.3">
      <c r="A33" s="85">
        <v>2023</v>
      </c>
      <c r="B33" s="114" t="s">
        <v>142</v>
      </c>
      <c r="C33" s="115">
        <v>2300388.33611</v>
      </c>
      <c r="D33" s="115">
        <v>2262919.5198599999</v>
      </c>
      <c r="E33" s="115">
        <v>2881665.3946099998</v>
      </c>
      <c r="F33" s="117">
        <v>2382901.2787299999</v>
      </c>
      <c r="G33" s="117">
        <v>2440255.5949300001</v>
      </c>
      <c r="H33" s="117">
        <v>2385027.1425399999</v>
      </c>
      <c r="I33" s="117">
        <v>2173773.7687400002</v>
      </c>
      <c r="J33" s="117">
        <v>2659918.9686799999</v>
      </c>
      <c r="K33" s="117">
        <v>2774861.4865600001</v>
      </c>
      <c r="L33" s="117">
        <v>2685611.3343400001</v>
      </c>
      <c r="M33" s="117">
        <v>2850334.4773300001</v>
      </c>
      <c r="N33" s="117">
        <v>2696650.8375300001</v>
      </c>
      <c r="O33" s="116">
        <v>30494308.139959998</v>
      </c>
    </row>
    <row r="34" spans="1:15" ht="14" x14ac:dyDescent="0.3">
      <c r="A34" s="86">
        <v>2024</v>
      </c>
      <c r="B34" s="114" t="s">
        <v>143</v>
      </c>
      <c r="C34" s="115">
        <v>1418468.7215</v>
      </c>
      <c r="D34" s="115">
        <v>1498506.91973</v>
      </c>
      <c r="E34" s="115">
        <v>1612640.0411100001</v>
      </c>
      <c r="F34" s="115">
        <v>1227013.4067200001</v>
      </c>
      <c r="G34" s="115">
        <v>1643011.4004500001</v>
      </c>
      <c r="H34" s="115">
        <v>1297936.27465</v>
      </c>
      <c r="I34" s="115">
        <v>1662912.31006</v>
      </c>
      <c r="J34" s="115"/>
      <c r="K34" s="115"/>
      <c r="L34" s="115"/>
      <c r="M34" s="115"/>
      <c r="N34" s="115"/>
      <c r="O34" s="116">
        <v>10360489.07422</v>
      </c>
    </row>
    <row r="35" spans="1:15" ht="14" x14ac:dyDescent="0.3">
      <c r="A35" s="85">
        <v>2023</v>
      </c>
      <c r="B35" s="114" t="s">
        <v>143</v>
      </c>
      <c r="C35" s="115">
        <v>1623629.97887</v>
      </c>
      <c r="D35" s="115">
        <v>1576603.5878399999</v>
      </c>
      <c r="E35" s="115">
        <v>1989770.5056499999</v>
      </c>
      <c r="F35" s="115">
        <v>1496595.42933</v>
      </c>
      <c r="G35" s="115">
        <v>1647318.03214</v>
      </c>
      <c r="H35" s="115">
        <v>1651363.81118</v>
      </c>
      <c r="I35" s="115">
        <v>1549832.97004</v>
      </c>
      <c r="J35" s="115">
        <v>1668133.11818</v>
      </c>
      <c r="K35" s="115">
        <v>1668998.4011299999</v>
      </c>
      <c r="L35" s="115">
        <v>1492993.49538</v>
      </c>
      <c r="M35" s="115">
        <v>1428517.13243</v>
      </c>
      <c r="N35" s="115">
        <v>1450036.25067</v>
      </c>
      <c r="O35" s="116">
        <v>19243792.712839998</v>
      </c>
    </row>
    <row r="36" spans="1:15" ht="14" x14ac:dyDescent="0.3">
      <c r="A36" s="86">
        <v>2024</v>
      </c>
      <c r="B36" s="114" t="s">
        <v>144</v>
      </c>
      <c r="C36" s="115">
        <v>2777059.0814299998</v>
      </c>
      <c r="D36" s="115">
        <v>3128073.91243</v>
      </c>
      <c r="E36" s="115">
        <v>3221720.11399</v>
      </c>
      <c r="F36" s="115">
        <v>2740422.3436799999</v>
      </c>
      <c r="G36" s="115">
        <v>3212065.6113300002</v>
      </c>
      <c r="H36" s="115">
        <v>2615726.6775500001</v>
      </c>
      <c r="I36" s="115">
        <v>3123499.8711700002</v>
      </c>
      <c r="J36" s="115"/>
      <c r="K36" s="115"/>
      <c r="L36" s="115"/>
      <c r="M36" s="115"/>
      <c r="N36" s="115"/>
      <c r="O36" s="116">
        <v>20818567.611579999</v>
      </c>
    </row>
    <row r="37" spans="1:15" ht="14" x14ac:dyDescent="0.3">
      <c r="A37" s="85">
        <v>2023</v>
      </c>
      <c r="B37" s="114" t="s">
        <v>144</v>
      </c>
      <c r="C37" s="115">
        <v>2711692.4749500002</v>
      </c>
      <c r="D37" s="115">
        <v>2610306.6373399999</v>
      </c>
      <c r="E37" s="115">
        <v>3284629.86993</v>
      </c>
      <c r="F37" s="115">
        <v>2690023.9138199999</v>
      </c>
      <c r="G37" s="115">
        <v>3025830.7464700001</v>
      </c>
      <c r="H37" s="115">
        <v>2985642.8599700001</v>
      </c>
      <c r="I37" s="115">
        <v>2722766.4316599998</v>
      </c>
      <c r="J37" s="115">
        <v>2725256.4946599999</v>
      </c>
      <c r="K37" s="115">
        <v>2818504.5570899998</v>
      </c>
      <c r="L37" s="115">
        <v>3077903.4384099999</v>
      </c>
      <c r="M37" s="115">
        <v>3166964.3653699998</v>
      </c>
      <c r="N37" s="115">
        <v>3171048.9854100002</v>
      </c>
      <c r="O37" s="116">
        <v>34990570.775080003</v>
      </c>
    </row>
    <row r="38" spans="1:15" ht="14" x14ac:dyDescent="0.3">
      <c r="A38" s="86">
        <v>2024</v>
      </c>
      <c r="B38" s="114" t="s">
        <v>145</v>
      </c>
      <c r="C38" s="115">
        <v>167284.17989999999</v>
      </c>
      <c r="D38" s="115">
        <v>141289.65002</v>
      </c>
      <c r="E38" s="115">
        <v>143314.95522</v>
      </c>
      <c r="F38" s="115">
        <v>80867.331659999996</v>
      </c>
      <c r="G38" s="115">
        <v>168227.70420000001</v>
      </c>
      <c r="H38" s="115">
        <v>222426.84539</v>
      </c>
      <c r="I38" s="115">
        <v>118317.85027</v>
      </c>
      <c r="J38" s="115"/>
      <c r="K38" s="115"/>
      <c r="L38" s="115"/>
      <c r="M38" s="115"/>
      <c r="N38" s="115"/>
      <c r="O38" s="116">
        <v>1041728.51666</v>
      </c>
    </row>
    <row r="39" spans="1:15" ht="14" x14ac:dyDescent="0.3">
      <c r="A39" s="85">
        <v>2023</v>
      </c>
      <c r="B39" s="114" t="s">
        <v>145</v>
      </c>
      <c r="C39" s="115">
        <v>20511.080989999999</v>
      </c>
      <c r="D39" s="115">
        <v>48988.009310000001</v>
      </c>
      <c r="E39" s="115">
        <v>108597.92817</v>
      </c>
      <c r="F39" s="115">
        <v>107987.69313</v>
      </c>
      <c r="G39" s="115">
        <v>203809.47146</v>
      </c>
      <c r="H39" s="115">
        <v>185343.29347</v>
      </c>
      <c r="I39" s="115">
        <v>202576.08718999999</v>
      </c>
      <c r="J39" s="115">
        <v>304348.46383999998</v>
      </c>
      <c r="K39" s="115">
        <v>179322.18877000001</v>
      </c>
      <c r="L39" s="115">
        <v>96963.818669999993</v>
      </c>
      <c r="M39" s="115">
        <v>259258.75424000001</v>
      </c>
      <c r="N39" s="115">
        <v>222202.09070999999</v>
      </c>
      <c r="O39" s="116">
        <v>1939908.87995</v>
      </c>
    </row>
    <row r="40" spans="1:15" ht="14" x14ac:dyDescent="0.3">
      <c r="A40" s="86">
        <v>2024</v>
      </c>
      <c r="B40" s="114" t="s">
        <v>146</v>
      </c>
      <c r="C40" s="115">
        <v>1207829.1549199999</v>
      </c>
      <c r="D40" s="115">
        <v>1286870.11231</v>
      </c>
      <c r="E40" s="115">
        <v>1461285.23373</v>
      </c>
      <c r="F40" s="115">
        <v>1195733.07592</v>
      </c>
      <c r="G40" s="115">
        <v>1496598.8097399999</v>
      </c>
      <c r="H40" s="115">
        <v>1191459.4232099999</v>
      </c>
      <c r="I40" s="115">
        <v>1417915.4375799999</v>
      </c>
      <c r="J40" s="115"/>
      <c r="K40" s="115"/>
      <c r="L40" s="115"/>
      <c r="M40" s="115"/>
      <c r="N40" s="115"/>
      <c r="O40" s="116">
        <v>9257691.2474099994</v>
      </c>
    </row>
    <row r="41" spans="1:15" ht="14" x14ac:dyDescent="0.3">
      <c r="A41" s="85">
        <v>2023</v>
      </c>
      <c r="B41" s="114" t="s">
        <v>146</v>
      </c>
      <c r="C41" s="115">
        <v>1173363.98835</v>
      </c>
      <c r="D41" s="115">
        <v>1303040.6584600001</v>
      </c>
      <c r="E41" s="115">
        <v>1511104.1445299999</v>
      </c>
      <c r="F41" s="115">
        <v>1216084.5846899999</v>
      </c>
      <c r="G41" s="115">
        <v>1379697.7082400001</v>
      </c>
      <c r="H41" s="115">
        <v>1337226.47003</v>
      </c>
      <c r="I41" s="115">
        <v>1262217.70952</v>
      </c>
      <c r="J41" s="115">
        <v>1397591.3140199999</v>
      </c>
      <c r="K41" s="115">
        <v>1397045.6898699999</v>
      </c>
      <c r="L41" s="115">
        <v>1409264.9107900001</v>
      </c>
      <c r="M41" s="115">
        <v>1384220.22358</v>
      </c>
      <c r="N41" s="115">
        <v>1431548.5990899999</v>
      </c>
      <c r="O41" s="116">
        <v>16202406.00117</v>
      </c>
    </row>
    <row r="42" spans="1:15" ht="14" x14ac:dyDescent="0.3">
      <c r="A42" s="86">
        <v>2024</v>
      </c>
      <c r="B42" s="114" t="s">
        <v>147</v>
      </c>
      <c r="C42" s="115">
        <v>823700.19006000005</v>
      </c>
      <c r="D42" s="115">
        <v>910495.04148999997</v>
      </c>
      <c r="E42" s="115">
        <v>1027212.45049</v>
      </c>
      <c r="F42" s="115">
        <v>845134.03263999999</v>
      </c>
      <c r="G42" s="115">
        <v>1067145.0000199999</v>
      </c>
      <c r="H42" s="115">
        <v>765781.73898000002</v>
      </c>
      <c r="I42" s="115">
        <v>948615.97797999997</v>
      </c>
      <c r="J42" s="115"/>
      <c r="K42" s="115"/>
      <c r="L42" s="115"/>
      <c r="M42" s="115"/>
      <c r="N42" s="115"/>
      <c r="O42" s="116">
        <v>6388084.4316600002</v>
      </c>
    </row>
    <row r="43" spans="1:15" ht="14" x14ac:dyDescent="0.3">
      <c r="A43" s="85">
        <v>2023</v>
      </c>
      <c r="B43" s="114" t="s">
        <v>147</v>
      </c>
      <c r="C43" s="115">
        <v>841061.11589000002</v>
      </c>
      <c r="D43" s="115">
        <v>847720.04781000002</v>
      </c>
      <c r="E43" s="115">
        <v>1049981.68942</v>
      </c>
      <c r="F43" s="115">
        <v>882561.09407999995</v>
      </c>
      <c r="G43" s="115">
        <v>921977.78168999997</v>
      </c>
      <c r="H43" s="115">
        <v>975613.40755</v>
      </c>
      <c r="I43" s="115">
        <v>831244.85592999996</v>
      </c>
      <c r="J43" s="115">
        <v>972027.76783999999</v>
      </c>
      <c r="K43" s="115">
        <v>1005446.2182999999</v>
      </c>
      <c r="L43" s="115">
        <v>995160.14911</v>
      </c>
      <c r="M43" s="115">
        <v>1016248.94863</v>
      </c>
      <c r="N43" s="115">
        <v>990288.87237999996</v>
      </c>
      <c r="O43" s="116">
        <v>11329331.94863</v>
      </c>
    </row>
    <row r="44" spans="1:15" ht="14" x14ac:dyDescent="0.3">
      <c r="A44" s="86">
        <v>2024</v>
      </c>
      <c r="B44" s="114" t="s">
        <v>148</v>
      </c>
      <c r="C44" s="115">
        <v>938519.46504000004</v>
      </c>
      <c r="D44" s="115">
        <v>983508.83313000004</v>
      </c>
      <c r="E44" s="115">
        <v>1079492.1255300001</v>
      </c>
      <c r="F44" s="115">
        <v>917168.34299999999</v>
      </c>
      <c r="G44" s="115">
        <v>1206464.0350299999</v>
      </c>
      <c r="H44" s="115">
        <v>935505.31804000004</v>
      </c>
      <c r="I44" s="115">
        <v>1105990.96957</v>
      </c>
      <c r="J44" s="115"/>
      <c r="K44" s="115"/>
      <c r="L44" s="115"/>
      <c r="M44" s="115"/>
      <c r="N44" s="115"/>
      <c r="O44" s="116">
        <v>7166649.0893400004</v>
      </c>
    </row>
    <row r="45" spans="1:15" ht="14" x14ac:dyDescent="0.3">
      <c r="A45" s="85">
        <v>2023</v>
      </c>
      <c r="B45" s="114" t="s">
        <v>148</v>
      </c>
      <c r="C45" s="115">
        <v>1050026.18031</v>
      </c>
      <c r="D45" s="115">
        <v>1000559.00209</v>
      </c>
      <c r="E45" s="115">
        <v>1224105.9145899999</v>
      </c>
      <c r="F45" s="115">
        <v>997121.12098999997</v>
      </c>
      <c r="G45" s="115">
        <v>1142750.0217800001</v>
      </c>
      <c r="H45" s="115">
        <v>1088761.67206</v>
      </c>
      <c r="I45" s="115">
        <v>987698.64049999998</v>
      </c>
      <c r="J45" s="115">
        <v>1064630.21609</v>
      </c>
      <c r="K45" s="115">
        <v>1015957.19333</v>
      </c>
      <c r="L45" s="115">
        <v>970057.80562</v>
      </c>
      <c r="M45" s="115">
        <v>974564.88497999997</v>
      </c>
      <c r="N45" s="115">
        <v>949251.58716</v>
      </c>
      <c r="O45" s="116">
        <v>12465484.239499999</v>
      </c>
    </row>
    <row r="46" spans="1:15" ht="14" x14ac:dyDescent="0.3">
      <c r="A46" s="86">
        <v>2024</v>
      </c>
      <c r="B46" s="114" t="s">
        <v>149</v>
      </c>
      <c r="C46" s="115">
        <v>1113656.5473100001</v>
      </c>
      <c r="D46" s="115">
        <v>1375495.98599</v>
      </c>
      <c r="E46" s="115">
        <v>1468409.6237600001</v>
      </c>
      <c r="F46" s="115">
        <v>1201349.7212199999</v>
      </c>
      <c r="G46" s="115">
        <v>1453898.2002399999</v>
      </c>
      <c r="H46" s="115">
        <v>1313187.9269699999</v>
      </c>
      <c r="I46" s="115">
        <v>1420251.0631500001</v>
      </c>
      <c r="J46" s="115"/>
      <c r="K46" s="115"/>
      <c r="L46" s="115"/>
      <c r="M46" s="115"/>
      <c r="N46" s="115"/>
      <c r="O46" s="116">
        <v>9346249.0686399993</v>
      </c>
    </row>
    <row r="47" spans="1:15" ht="14" x14ac:dyDescent="0.3">
      <c r="A47" s="85">
        <v>2023</v>
      </c>
      <c r="B47" s="114" t="s">
        <v>149</v>
      </c>
      <c r="C47" s="115">
        <v>1105713.6540300001</v>
      </c>
      <c r="D47" s="115">
        <v>1056019.5811099999</v>
      </c>
      <c r="E47" s="115">
        <v>1388509.60445</v>
      </c>
      <c r="F47" s="115">
        <v>1063435.7192800001</v>
      </c>
      <c r="G47" s="115">
        <v>1249228.7747</v>
      </c>
      <c r="H47" s="115">
        <v>1314394.5525100001</v>
      </c>
      <c r="I47" s="115">
        <v>1145860.4277600001</v>
      </c>
      <c r="J47" s="115">
        <v>1338819.0747</v>
      </c>
      <c r="K47" s="115">
        <v>1372086.5486999999</v>
      </c>
      <c r="L47" s="115">
        <v>1315209.5481799999</v>
      </c>
      <c r="M47" s="115">
        <v>1162620.5457599999</v>
      </c>
      <c r="N47" s="115">
        <v>1347495.4532099999</v>
      </c>
      <c r="O47" s="116">
        <v>14859393.48439</v>
      </c>
    </row>
    <row r="48" spans="1:15" ht="14" x14ac:dyDescent="0.3">
      <c r="A48" s="86">
        <v>2024</v>
      </c>
      <c r="B48" s="114" t="s">
        <v>150</v>
      </c>
      <c r="C48" s="115">
        <v>324956.10005000001</v>
      </c>
      <c r="D48" s="115">
        <v>352220.13014000002</v>
      </c>
      <c r="E48" s="115">
        <v>388993.45513999998</v>
      </c>
      <c r="F48" s="115">
        <v>337759.10963000002</v>
      </c>
      <c r="G48" s="115">
        <v>423940.97555999999</v>
      </c>
      <c r="H48" s="115">
        <v>336024.70043999999</v>
      </c>
      <c r="I48" s="115">
        <v>386862.84074999997</v>
      </c>
      <c r="J48" s="115"/>
      <c r="K48" s="115"/>
      <c r="L48" s="115"/>
      <c r="M48" s="115"/>
      <c r="N48" s="115"/>
      <c r="O48" s="116">
        <v>2550757.31171</v>
      </c>
    </row>
    <row r="49" spans="1:15" ht="14" x14ac:dyDescent="0.3">
      <c r="A49" s="85">
        <v>2023</v>
      </c>
      <c r="B49" s="114" t="s">
        <v>150</v>
      </c>
      <c r="C49" s="115">
        <v>360402.03336</v>
      </c>
      <c r="D49" s="115">
        <v>354058.61192</v>
      </c>
      <c r="E49" s="115">
        <v>438195.22230000002</v>
      </c>
      <c r="F49" s="115">
        <v>373566.96041</v>
      </c>
      <c r="G49" s="115">
        <v>450029.71503000002</v>
      </c>
      <c r="H49" s="115">
        <v>411994.45650999999</v>
      </c>
      <c r="I49" s="115">
        <v>371785.77756000002</v>
      </c>
      <c r="J49" s="115">
        <v>395201.73572</v>
      </c>
      <c r="K49" s="115">
        <v>382599.11609000002</v>
      </c>
      <c r="L49" s="115">
        <v>363964.01906000002</v>
      </c>
      <c r="M49" s="115">
        <v>345072.71172000002</v>
      </c>
      <c r="N49" s="115">
        <v>352003.32900000003</v>
      </c>
      <c r="O49" s="116">
        <v>4598873.6886799997</v>
      </c>
    </row>
    <row r="50" spans="1:15" ht="14" x14ac:dyDescent="0.3">
      <c r="A50" s="86">
        <v>2024</v>
      </c>
      <c r="B50" s="114" t="s">
        <v>151</v>
      </c>
      <c r="C50" s="115">
        <v>468554.47425999999</v>
      </c>
      <c r="D50" s="115">
        <v>481226.01989</v>
      </c>
      <c r="E50" s="115">
        <v>544473.02948999999</v>
      </c>
      <c r="F50" s="115">
        <v>342295.02604000003</v>
      </c>
      <c r="G50" s="115">
        <v>571489.16694999998</v>
      </c>
      <c r="H50" s="115">
        <v>403970.20408</v>
      </c>
      <c r="I50" s="115">
        <v>948436.56262999994</v>
      </c>
      <c r="J50" s="115"/>
      <c r="K50" s="115"/>
      <c r="L50" s="115"/>
      <c r="M50" s="115"/>
      <c r="N50" s="115"/>
      <c r="O50" s="116">
        <v>3760444.4833399998</v>
      </c>
    </row>
    <row r="51" spans="1:15" ht="14" x14ac:dyDescent="0.3">
      <c r="A51" s="85">
        <v>2023</v>
      </c>
      <c r="B51" s="114" t="s">
        <v>151</v>
      </c>
      <c r="C51" s="115">
        <v>414201.52295999997</v>
      </c>
      <c r="D51" s="115">
        <v>523866.37258999998</v>
      </c>
      <c r="E51" s="115">
        <v>737408.45365000004</v>
      </c>
      <c r="F51" s="115">
        <v>477350.15331000002</v>
      </c>
      <c r="G51" s="115">
        <v>461385.96178999997</v>
      </c>
      <c r="H51" s="115">
        <v>440293.05599999998</v>
      </c>
      <c r="I51" s="115">
        <v>496791.71883000003</v>
      </c>
      <c r="J51" s="115">
        <v>463279.21194000001</v>
      </c>
      <c r="K51" s="115">
        <v>694813.91943999997</v>
      </c>
      <c r="L51" s="115">
        <v>994061.35886000004</v>
      </c>
      <c r="M51" s="115">
        <v>1254035.43239</v>
      </c>
      <c r="N51" s="115">
        <v>694529.73452000006</v>
      </c>
      <c r="O51" s="116">
        <v>7652016.89628</v>
      </c>
    </row>
    <row r="52" spans="1:15" ht="14" x14ac:dyDescent="0.3">
      <c r="A52" s="86">
        <v>2024</v>
      </c>
      <c r="B52" s="114" t="s">
        <v>152</v>
      </c>
      <c r="C52" s="115">
        <v>330211.05216999998</v>
      </c>
      <c r="D52" s="115">
        <v>299897.03843999997</v>
      </c>
      <c r="E52" s="115">
        <v>358223.43998999998</v>
      </c>
      <c r="F52" s="115">
        <v>350396.34889999998</v>
      </c>
      <c r="G52" s="115">
        <v>980497.48086999997</v>
      </c>
      <c r="H52" s="115">
        <v>564442.58846999996</v>
      </c>
      <c r="I52" s="115">
        <v>430964.33743999997</v>
      </c>
      <c r="J52" s="115"/>
      <c r="K52" s="115"/>
      <c r="L52" s="115"/>
      <c r="M52" s="115"/>
      <c r="N52" s="115"/>
      <c r="O52" s="116">
        <v>3314632.2862800001</v>
      </c>
    </row>
    <row r="53" spans="1:15" ht="14" x14ac:dyDescent="0.3">
      <c r="A53" s="85">
        <v>2023</v>
      </c>
      <c r="B53" s="114" t="s">
        <v>152</v>
      </c>
      <c r="C53" s="115">
        <v>278884.94871000003</v>
      </c>
      <c r="D53" s="115">
        <v>287103.78064000001</v>
      </c>
      <c r="E53" s="115">
        <v>505697.54947999999</v>
      </c>
      <c r="F53" s="115">
        <v>417251.88355999999</v>
      </c>
      <c r="G53" s="115">
        <v>549892.26480999996</v>
      </c>
      <c r="H53" s="115">
        <v>332633.21338999999</v>
      </c>
      <c r="I53" s="115">
        <v>657172.97959999996</v>
      </c>
      <c r="J53" s="115">
        <v>375762.79655000003</v>
      </c>
      <c r="K53" s="115">
        <v>430282.38802000001</v>
      </c>
      <c r="L53" s="115">
        <v>509976.95325999998</v>
      </c>
      <c r="M53" s="115">
        <v>481780.40470999997</v>
      </c>
      <c r="N53" s="115">
        <v>718800.87997000001</v>
      </c>
      <c r="O53" s="116">
        <v>5545240.0427000001</v>
      </c>
    </row>
    <row r="54" spans="1:15" ht="14" x14ac:dyDescent="0.3">
      <c r="A54" s="86">
        <v>2024</v>
      </c>
      <c r="B54" s="114" t="s">
        <v>153</v>
      </c>
      <c r="C54" s="115">
        <v>548704.99961000006</v>
      </c>
      <c r="D54" s="115">
        <v>596463.34958000004</v>
      </c>
      <c r="E54" s="115">
        <v>635605.76862999995</v>
      </c>
      <c r="F54" s="115">
        <v>508706.73531999998</v>
      </c>
      <c r="G54" s="115">
        <v>651043.80255999998</v>
      </c>
      <c r="H54" s="115">
        <v>477482.49771999998</v>
      </c>
      <c r="I54" s="115">
        <v>620480.17833000002</v>
      </c>
      <c r="J54" s="115"/>
      <c r="K54" s="115"/>
      <c r="L54" s="115"/>
      <c r="M54" s="115"/>
      <c r="N54" s="115"/>
      <c r="O54" s="116">
        <v>4038487.3317499999</v>
      </c>
    </row>
    <row r="55" spans="1:15" ht="14" x14ac:dyDescent="0.3">
      <c r="A55" s="85">
        <v>2023</v>
      </c>
      <c r="B55" s="114" t="s">
        <v>153</v>
      </c>
      <c r="C55" s="115">
        <v>525222.67038000003</v>
      </c>
      <c r="D55" s="115">
        <v>565736.86016000004</v>
      </c>
      <c r="E55" s="115">
        <v>673423.66503999999</v>
      </c>
      <c r="F55" s="115">
        <v>560363.67752999999</v>
      </c>
      <c r="G55" s="115">
        <v>637205.78035999998</v>
      </c>
      <c r="H55" s="115">
        <v>616379.50859999994</v>
      </c>
      <c r="I55" s="115">
        <v>568935.41769000003</v>
      </c>
      <c r="J55" s="115">
        <v>600827.66133999999</v>
      </c>
      <c r="K55" s="115">
        <v>604718.92286000005</v>
      </c>
      <c r="L55" s="115">
        <v>610480.65021999995</v>
      </c>
      <c r="M55" s="115">
        <v>605841.18871999998</v>
      </c>
      <c r="N55" s="115">
        <v>596997.96727000002</v>
      </c>
      <c r="O55" s="116">
        <v>7166133.9701699996</v>
      </c>
    </row>
    <row r="56" spans="1:15" ht="14" x14ac:dyDescent="0.3">
      <c r="A56" s="86">
        <v>2024</v>
      </c>
      <c r="B56" s="114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6">
        <f t="shared" ref="O56:O57" si="4">SUM(C56:N56)</f>
        <v>0</v>
      </c>
    </row>
    <row r="57" spans="1:15" ht="14" x14ac:dyDescent="0.3">
      <c r="A57" s="85">
        <v>2023</v>
      </c>
      <c r="B57" s="114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6">
        <f t="shared" si="4"/>
        <v>0</v>
      </c>
    </row>
    <row r="58" spans="1:15" ht="14" x14ac:dyDescent="0.3">
      <c r="A58" s="86">
        <v>2024</v>
      </c>
      <c r="B58" s="112" t="s">
        <v>30</v>
      </c>
      <c r="C58" s="118">
        <f>C60</f>
        <v>445643.85941999999</v>
      </c>
      <c r="D58" s="118">
        <f t="shared" ref="D58:O58" si="5">D60</f>
        <v>452078.79314999998</v>
      </c>
      <c r="E58" s="118">
        <f t="shared" si="5"/>
        <v>499438.68349000002</v>
      </c>
      <c r="F58" s="118">
        <f t="shared" si="5"/>
        <v>465898.48615999997</v>
      </c>
      <c r="G58" s="118">
        <f t="shared" si="5"/>
        <v>545697.63138000004</v>
      </c>
      <c r="H58" s="118">
        <f t="shared" si="5"/>
        <v>433638.25436999998</v>
      </c>
      <c r="I58" s="118">
        <f t="shared" si="5"/>
        <v>570126.43185000005</v>
      </c>
      <c r="J58" s="118"/>
      <c r="K58" s="118"/>
      <c r="L58" s="118"/>
      <c r="M58" s="118"/>
      <c r="N58" s="118"/>
      <c r="O58" s="118">
        <f t="shared" si="5"/>
        <v>3412522.1398200002</v>
      </c>
    </row>
    <row r="59" spans="1:15" ht="14" x14ac:dyDescent="0.3">
      <c r="A59" s="85">
        <v>2023</v>
      </c>
      <c r="B59" s="112" t="s">
        <v>30</v>
      </c>
      <c r="C59" s="118">
        <f>C61</f>
        <v>441308.16873999999</v>
      </c>
      <c r="D59" s="118">
        <f t="shared" ref="D59:O59" si="6">D61</f>
        <v>397254.84522000002</v>
      </c>
      <c r="E59" s="118">
        <f t="shared" si="6"/>
        <v>478536.44981999998</v>
      </c>
      <c r="F59" s="118">
        <f t="shared" si="6"/>
        <v>467161.27383999998</v>
      </c>
      <c r="G59" s="118">
        <f t="shared" si="6"/>
        <v>546211.81027999998</v>
      </c>
      <c r="H59" s="118">
        <f t="shared" si="6"/>
        <v>482324.97353999998</v>
      </c>
      <c r="I59" s="118">
        <f t="shared" si="6"/>
        <v>462881.67216000002</v>
      </c>
      <c r="J59" s="118">
        <f t="shared" si="6"/>
        <v>495645.61102000001</v>
      </c>
      <c r="K59" s="118">
        <f t="shared" si="6"/>
        <v>487054.77646999998</v>
      </c>
      <c r="L59" s="118">
        <f t="shared" si="6"/>
        <v>498694.43229999999</v>
      </c>
      <c r="M59" s="118">
        <f t="shared" si="6"/>
        <v>480879.82498999999</v>
      </c>
      <c r="N59" s="118">
        <f t="shared" si="6"/>
        <v>506653.72229000001</v>
      </c>
      <c r="O59" s="118">
        <f t="shared" si="6"/>
        <v>5744607.5606699996</v>
      </c>
    </row>
    <row r="60" spans="1:15" ht="14" x14ac:dyDescent="0.3">
      <c r="A60" s="86">
        <v>2024</v>
      </c>
      <c r="B60" s="114" t="s">
        <v>155</v>
      </c>
      <c r="C60" s="115">
        <v>445643.85941999999</v>
      </c>
      <c r="D60" s="115">
        <v>452078.79314999998</v>
      </c>
      <c r="E60" s="115">
        <v>499438.68349000002</v>
      </c>
      <c r="F60" s="115">
        <v>465898.48615999997</v>
      </c>
      <c r="G60" s="115">
        <v>545697.63138000004</v>
      </c>
      <c r="H60" s="115">
        <v>433638.25436999998</v>
      </c>
      <c r="I60" s="115">
        <v>570126.43185000005</v>
      </c>
      <c r="J60" s="115"/>
      <c r="K60" s="115"/>
      <c r="L60" s="115"/>
      <c r="M60" s="115"/>
      <c r="N60" s="115"/>
      <c r="O60" s="116">
        <v>3412522.1398200002</v>
      </c>
    </row>
    <row r="61" spans="1:15" ht="14.5" thickBot="1" x14ac:dyDescent="0.35">
      <c r="A61" s="85">
        <v>2023</v>
      </c>
      <c r="B61" s="114" t="s">
        <v>155</v>
      </c>
      <c r="C61" s="115">
        <v>441308.16873999999</v>
      </c>
      <c r="D61" s="115">
        <v>397254.84522000002</v>
      </c>
      <c r="E61" s="115">
        <v>478536.44981999998</v>
      </c>
      <c r="F61" s="115">
        <v>467161.27383999998</v>
      </c>
      <c r="G61" s="115">
        <v>546211.81027999998</v>
      </c>
      <c r="H61" s="115">
        <v>482324.97353999998</v>
      </c>
      <c r="I61" s="115">
        <v>462881.67216000002</v>
      </c>
      <c r="J61" s="115">
        <v>495645.61102000001</v>
      </c>
      <c r="K61" s="115">
        <v>487054.77646999998</v>
      </c>
      <c r="L61" s="115">
        <v>498694.43229999999</v>
      </c>
      <c r="M61" s="115">
        <v>480879.82498999999</v>
      </c>
      <c r="N61" s="115">
        <v>506653.72229000001</v>
      </c>
      <c r="O61" s="116">
        <v>5744607.5606699996</v>
      </c>
    </row>
    <row r="62" spans="1:15" s="32" customFormat="1" ht="15" customHeight="1" thickBot="1" x14ac:dyDescent="0.3">
      <c r="A62" s="119">
        <v>2002</v>
      </c>
      <c r="B62" s="120" t="s">
        <v>39</v>
      </c>
      <c r="C62" s="121">
        <v>2607319.6609999998</v>
      </c>
      <c r="D62" s="121">
        <v>2383772.9539999999</v>
      </c>
      <c r="E62" s="121">
        <v>2918943.5210000002</v>
      </c>
      <c r="F62" s="121">
        <v>2742857.9219999998</v>
      </c>
      <c r="G62" s="121">
        <v>3000325.2429999998</v>
      </c>
      <c r="H62" s="121">
        <v>2770693.8810000001</v>
      </c>
      <c r="I62" s="121">
        <v>3103851.8620000002</v>
      </c>
      <c r="J62" s="121">
        <v>2975888.9739999999</v>
      </c>
      <c r="K62" s="121">
        <v>3218206.861</v>
      </c>
      <c r="L62" s="121">
        <v>3501128.02</v>
      </c>
      <c r="M62" s="121">
        <v>3593604.8960000002</v>
      </c>
      <c r="N62" s="121">
        <v>3242495.2340000002</v>
      </c>
      <c r="O62" s="122">
        <f>SUM(C62:N62)</f>
        <v>36059089.028999999</v>
      </c>
    </row>
    <row r="63" spans="1:15" s="32" customFormat="1" ht="15" customHeight="1" thickBot="1" x14ac:dyDescent="0.3">
      <c r="A63" s="119">
        <v>2003</v>
      </c>
      <c r="B63" s="120" t="s">
        <v>39</v>
      </c>
      <c r="C63" s="121">
        <v>3533705.5819999999</v>
      </c>
      <c r="D63" s="121">
        <v>2923460.39</v>
      </c>
      <c r="E63" s="121">
        <v>3908255.9909999999</v>
      </c>
      <c r="F63" s="121">
        <v>3662183.449</v>
      </c>
      <c r="G63" s="121">
        <v>3860471.3</v>
      </c>
      <c r="H63" s="121">
        <v>3796113.5219999999</v>
      </c>
      <c r="I63" s="121">
        <v>4236114.2640000004</v>
      </c>
      <c r="J63" s="121">
        <v>3828726.17</v>
      </c>
      <c r="K63" s="121">
        <v>4114677.523</v>
      </c>
      <c r="L63" s="121">
        <v>4824388.2589999996</v>
      </c>
      <c r="M63" s="121">
        <v>3969697.4580000001</v>
      </c>
      <c r="N63" s="121">
        <v>4595042.3940000003</v>
      </c>
      <c r="O63" s="122">
        <f t="shared" ref="O63:O81" si="7">SUM(C63:N63)</f>
        <v>47252836.302000001</v>
      </c>
    </row>
    <row r="64" spans="1:15" s="32" customFormat="1" ht="15" customHeight="1" thickBot="1" x14ac:dyDescent="0.3">
      <c r="A64" s="119">
        <v>2004</v>
      </c>
      <c r="B64" s="120" t="s">
        <v>39</v>
      </c>
      <c r="C64" s="121">
        <v>4619660.84</v>
      </c>
      <c r="D64" s="121">
        <v>3664503.0430000001</v>
      </c>
      <c r="E64" s="121">
        <v>5218042.1770000001</v>
      </c>
      <c r="F64" s="121">
        <v>5072462.9939999999</v>
      </c>
      <c r="G64" s="121">
        <v>5170061.6050000004</v>
      </c>
      <c r="H64" s="121">
        <v>5284383.2860000003</v>
      </c>
      <c r="I64" s="121">
        <v>5632138.7980000004</v>
      </c>
      <c r="J64" s="121">
        <v>4707491.284</v>
      </c>
      <c r="K64" s="121">
        <v>5656283.5209999997</v>
      </c>
      <c r="L64" s="121">
        <v>5867342.1210000003</v>
      </c>
      <c r="M64" s="121">
        <v>5733908.9759999998</v>
      </c>
      <c r="N64" s="121">
        <v>6540874.1749999998</v>
      </c>
      <c r="O64" s="122">
        <f t="shared" si="7"/>
        <v>63167152.819999993</v>
      </c>
    </row>
    <row r="65" spans="1:15" s="32" customFormat="1" ht="15" customHeight="1" thickBot="1" x14ac:dyDescent="0.3">
      <c r="A65" s="119">
        <v>2005</v>
      </c>
      <c r="B65" s="120" t="s">
        <v>39</v>
      </c>
      <c r="C65" s="121">
        <v>4997279.7240000004</v>
      </c>
      <c r="D65" s="121">
        <v>5651741.2520000003</v>
      </c>
      <c r="E65" s="121">
        <v>6591859.2180000003</v>
      </c>
      <c r="F65" s="121">
        <v>6128131.8779999996</v>
      </c>
      <c r="G65" s="121">
        <v>5977226.2170000002</v>
      </c>
      <c r="H65" s="121">
        <v>6038534.3669999996</v>
      </c>
      <c r="I65" s="121">
        <v>5763466.3530000001</v>
      </c>
      <c r="J65" s="121">
        <v>5552867.2120000003</v>
      </c>
      <c r="K65" s="121">
        <v>6814268.9409999996</v>
      </c>
      <c r="L65" s="121">
        <v>6772178.5690000001</v>
      </c>
      <c r="M65" s="121">
        <v>5942575.7819999997</v>
      </c>
      <c r="N65" s="121">
        <v>7246278.6299999999</v>
      </c>
      <c r="O65" s="122">
        <f t="shared" si="7"/>
        <v>73476408.142999992</v>
      </c>
    </row>
    <row r="66" spans="1:15" s="32" customFormat="1" ht="15" customHeight="1" thickBot="1" x14ac:dyDescent="0.3">
      <c r="A66" s="119">
        <v>2006</v>
      </c>
      <c r="B66" s="120" t="s">
        <v>39</v>
      </c>
      <c r="C66" s="121">
        <v>5133048.8810000001</v>
      </c>
      <c r="D66" s="121">
        <v>6058251.2790000001</v>
      </c>
      <c r="E66" s="121">
        <v>7411101.659</v>
      </c>
      <c r="F66" s="121">
        <v>6456090.2609999999</v>
      </c>
      <c r="G66" s="121">
        <v>7041543.2470000004</v>
      </c>
      <c r="H66" s="121">
        <v>7815434.6220000004</v>
      </c>
      <c r="I66" s="121">
        <v>7067411.4790000003</v>
      </c>
      <c r="J66" s="121">
        <v>6811202.4100000001</v>
      </c>
      <c r="K66" s="121">
        <v>7606551.0949999997</v>
      </c>
      <c r="L66" s="121">
        <v>6888812.5489999996</v>
      </c>
      <c r="M66" s="121">
        <v>8641474.5559999999</v>
      </c>
      <c r="N66" s="121">
        <v>8603753.4800000004</v>
      </c>
      <c r="O66" s="122">
        <f t="shared" si="7"/>
        <v>85534675.517999992</v>
      </c>
    </row>
    <row r="67" spans="1:15" s="32" customFormat="1" ht="15" customHeight="1" thickBot="1" x14ac:dyDescent="0.3">
      <c r="A67" s="119">
        <v>2007</v>
      </c>
      <c r="B67" s="120" t="s">
        <v>39</v>
      </c>
      <c r="C67" s="121">
        <v>6564559.7929999996</v>
      </c>
      <c r="D67" s="121">
        <v>7656951.608</v>
      </c>
      <c r="E67" s="121">
        <v>8957851.6209999993</v>
      </c>
      <c r="F67" s="121">
        <v>8313312.0049999999</v>
      </c>
      <c r="G67" s="121">
        <v>9147620.0419999994</v>
      </c>
      <c r="H67" s="121">
        <v>8980247.4370000008</v>
      </c>
      <c r="I67" s="121">
        <v>8937741.591</v>
      </c>
      <c r="J67" s="121">
        <v>8736689.0920000002</v>
      </c>
      <c r="K67" s="121">
        <v>9038743.8959999997</v>
      </c>
      <c r="L67" s="121">
        <v>9895216.6219999995</v>
      </c>
      <c r="M67" s="121">
        <v>11318798.220000001</v>
      </c>
      <c r="N67" s="121">
        <v>9724017.977</v>
      </c>
      <c r="O67" s="122">
        <f t="shared" si="7"/>
        <v>107271749.90399998</v>
      </c>
    </row>
    <row r="68" spans="1:15" s="32" customFormat="1" ht="15" customHeight="1" thickBot="1" x14ac:dyDescent="0.3">
      <c r="A68" s="119">
        <v>2008</v>
      </c>
      <c r="B68" s="120" t="s">
        <v>39</v>
      </c>
      <c r="C68" s="121">
        <v>10632207.040999999</v>
      </c>
      <c r="D68" s="121">
        <v>11077899.119999999</v>
      </c>
      <c r="E68" s="121">
        <v>11428587.233999999</v>
      </c>
      <c r="F68" s="121">
        <v>11363963.503</v>
      </c>
      <c r="G68" s="121">
        <v>12477968.699999999</v>
      </c>
      <c r="H68" s="121">
        <v>11770634.384</v>
      </c>
      <c r="I68" s="121">
        <v>12595426.863</v>
      </c>
      <c r="J68" s="121">
        <v>11046830.085999999</v>
      </c>
      <c r="K68" s="121">
        <v>12793148.034</v>
      </c>
      <c r="L68" s="121">
        <v>9722708.7899999991</v>
      </c>
      <c r="M68" s="121">
        <v>9395872.8969999999</v>
      </c>
      <c r="N68" s="121">
        <v>7721948.9740000004</v>
      </c>
      <c r="O68" s="122">
        <f t="shared" si="7"/>
        <v>132027195.626</v>
      </c>
    </row>
    <row r="69" spans="1:15" s="32" customFormat="1" ht="15" customHeight="1" thickBot="1" x14ac:dyDescent="0.3">
      <c r="A69" s="119">
        <v>2009</v>
      </c>
      <c r="B69" s="120" t="s">
        <v>39</v>
      </c>
      <c r="C69" s="121">
        <v>7884493.5240000002</v>
      </c>
      <c r="D69" s="121">
        <v>8435115.8340000007</v>
      </c>
      <c r="E69" s="121">
        <v>8155485.0810000002</v>
      </c>
      <c r="F69" s="121">
        <v>7561696.2829999998</v>
      </c>
      <c r="G69" s="121">
        <v>7346407.5279999999</v>
      </c>
      <c r="H69" s="121">
        <v>8329692.7829999998</v>
      </c>
      <c r="I69" s="121">
        <v>9055733.6710000001</v>
      </c>
      <c r="J69" s="121">
        <v>7839908.8420000002</v>
      </c>
      <c r="K69" s="121">
        <v>8480708.3870000001</v>
      </c>
      <c r="L69" s="121">
        <v>10095768.029999999</v>
      </c>
      <c r="M69" s="121">
        <v>8903010.773</v>
      </c>
      <c r="N69" s="121">
        <v>10054591.867000001</v>
      </c>
      <c r="O69" s="122">
        <f t="shared" si="7"/>
        <v>102142612.603</v>
      </c>
    </row>
    <row r="70" spans="1:15" s="32" customFormat="1" ht="15" customHeight="1" thickBot="1" x14ac:dyDescent="0.3">
      <c r="A70" s="119">
        <v>2010</v>
      </c>
      <c r="B70" s="120" t="s">
        <v>39</v>
      </c>
      <c r="C70" s="121">
        <v>7828748.0580000002</v>
      </c>
      <c r="D70" s="121">
        <v>8263237.8140000002</v>
      </c>
      <c r="E70" s="121">
        <v>9886488.1710000001</v>
      </c>
      <c r="F70" s="121">
        <v>9396006.6539999992</v>
      </c>
      <c r="G70" s="121">
        <v>9799958.1170000006</v>
      </c>
      <c r="H70" s="121">
        <v>9542907.6439999994</v>
      </c>
      <c r="I70" s="121">
        <v>9564682.5449999999</v>
      </c>
      <c r="J70" s="121">
        <v>8523451.9729999993</v>
      </c>
      <c r="K70" s="121">
        <v>8909230.5209999997</v>
      </c>
      <c r="L70" s="121">
        <v>10963586.27</v>
      </c>
      <c r="M70" s="121">
        <v>9382369.7180000003</v>
      </c>
      <c r="N70" s="121">
        <v>11822551.698999999</v>
      </c>
      <c r="O70" s="122">
        <f t="shared" si="7"/>
        <v>113883219.18399999</v>
      </c>
    </row>
    <row r="71" spans="1:15" s="32" customFormat="1" ht="15" customHeight="1" thickBot="1" x14ac:dyDescent="0.3">
      <c r="A71" s="119">
        <v>2011</v>
      </c>
      <c r="B71" s="120" t="s">
        <v>39</v>
      </c>
      <c r="C71" s="121">
        <v>9551084.6390000004</v>
      </c>
      <c r="D71" s="121">
        <v>10059126.307</v>
      </c>
      <c r="E71" s="121">
        <v>11811085.16</v>
      </c>
      <c r="F71" s="121">
        <v>11873269.447000001</v>
      </c>
      <c r="G71" s="121">
        <v>10943364.372</v>
      </c>
      <c r="H71" s="121">
        <v>11349953.558</v>
      </c>
      <c r="I71" s="121">
        <v>11860004.271</v>
      </c>
      <c r="J71" s="121">
        <v>11245124.657</v>
      </c>
      <c r="K71" s="121">
        <v>10750626.098999999</v>
      </c>
      <c r="L71" s="121">
        <v>11907219.297</v>
      </c>
      <c r="M71" s="121">
        <v>11078524.743000001</v>
      </c>
      <c r="N71" s="121">
        <v>12477486.279999999</v>
      </c>
      <c r="O71" s="122">
        <f t="shared" si="7"/>
        <v>134906868.83000001</v>
      </c>
    </row>
    <row r="72" spans="1:15" ht="13" thickBot="1" x14ac:dyDescent="0.3">
      <c r="A72" s="119">
        <v>2012</v>
      </c>
      <c r="B72" s="120" t="s">
        <v>39</v>
      </c>
      <c r="C72" s="121">
        <v>10348187.165999999</v>
      </c>
      <c r="D72" s="121">
        <v>11748000.124</v>
      </c>
      <c r="E72" s="121">
        <v>13208572.977</v>
      </c>
      <c r="F72" s="121">
        <v>12630226.718</v>
      </c>
      <c r="G72" s="121">
        <v>13131530.960999999</v>
      </c>
      <c r="H72" s="121">
        <v>13231198.687999999</v>
      </c>
      <c r="I72" s="121">
        <v>12830675.307</v>
      </c>
      <c r="J72" s="121">
        <v>12831394.572000001</v>
      </c>
      <c r="K72" s="121">
        <v>12952651.721999999</v>
      </c>
      <c r="L72" s="121">
        <v>13190769.654999999</v>
      </c>
      <c r="M72" s="121">
        <v>13753052.493000001</v>
      </c>
      <c r="N72" s="121">
        <v>12605476.173</v>
      </c>
      <c r="O72" s="122">
        <f t="shared" si="7"/>
        <v>152461736.55599999</v>
      </c>
    </row>
    <row r="73" spans="1:15" ht="13" thickBot="1" x14ac:dyDescent="0.3">
      <c r="A73" s="119">
        <v>2013</v>
      </c>
      <c r="B73" s="120" t="s">
        <v>39</v>
      </c>
      <c r="C73" s="121">
        <v>11481521.079</v>
      </c>
      <c r="D73" s="121">
        <v>12385690.909</v>
      </c>
      <c r="E73" s="121">
        <v>13122058.141000001</v>
      </c>
      <c r="F73" s="121">
        <v>12468202.903000001</v>
      </c>
      <c r="G73" s="121">
        <v>13277209.017000001</v>
      </c>
      <c r="H73" s="121">
        <v>12399973.961999999</v>
      </c>
      <c r="I73" s="121">
        <v>13059519.685000001</v>
      </c>
      <c r="J73" s="121">
        <v>11118300.903000001</v>
      </c>
      <c r="K73" s="121">
        <v>13060371.039000001</v>
      </c>
      <c r="L73" s="121">
        <v>12053704.638</v>
      </c>
      <c r="M73" s="121">
        <v>14201227.351</v>
      </c>
      <c r="N73" s="121">
        <v>13174857.460000001</v>
      </c>
      <c r="O73" s="122">
        <f t="shared" si="7"/>
        <v>151802637.08700001</v>
      </c>
    </row>
    <row r="74" spans="1:15" ht="13" thickBot="1" x14ac:dyDescent="0.3">
      <c r="A74" s="119">
        <v>2014</v>
      </c>
      <c r="B74" s="120" t="s">
        <v>39</v>
      </c>
      <c r="C74" s="121">
        <v>12399761.948000001</v>
      </c>
      <c r="D74" s="121">
        <v>13053292.493000001</v>
      </c>
      <c r="E74" s="121">
        <v>14680110.779999999</v>
      </c>
      <c r="F74" s="121">
        <v>13371185.664000001</v>
      </c>
      <c r="G74" s="121">
        <v>13681906.159</v>
      </c>
      <c r="H74" s="121">
        <v>12880924.245999999</v>
      </c>
      <c r="I74" s="121">
        <v>13344776.958000001</v>
      </c>
      <c r="J74" s="121">
        <v>11386828.925000001</v>
      </c>
      <c r="K74" s="121">
        <v>13583120.905999999</v>
      </c>
      <c r="L74" s="121">
        <v>12891630.102</v>
      </c>
      <c r="M74" s="121">
        <v>13067348.107000001</v>
      </c>
      <c r="N74" s="121">
        <v>13269271.402000001</v>
      </c>
      <c r="O74" s="122">
        <f t="shared" si="7"/>
        <v>157610157.69</v>
      </c>
    </row>
    <row r="75" spans="1:15" ht="13" thickBot="1" x14ac:dyDescent="0.3">
      <c r="A75" s="119">
        <v>2015</v>
      </c>
      <c r="B75" s="120" t="s">
        <v>39</v>
      </c>
      <c r="C75" s="121">
        <v>12301766.75</v>
      </c>
      <c r="D75" s="121">
        <v>12231860.140000001</v>
      </c>
      <c r="E75" s="121">
        <v>12519910.437999999</v>
      </c>
      <c r="F75" s="121">
        <v>13349346.866</v>
      </c>
      <c r="G75" s="121">
        <v>11080385.127</v>
      </c>
      <c r="H75" s="121">
        <v>11949647.085999999</v>
      </c>
      <c r="I75" s="121">
        <v>11129358.973999999</v>
      </c>
      <c r="J75" s="121">
        <v>11022045.344000001</v>
      </c>
      <c r="K75" s="121">
        <v>11581703.842</v>
      </c>
      <c r="L75" s="121">
        <v>13240039.088</v>
      </c>
      <c r="M75" s="121">
        <v>11681989.013</v>
      </c>
      <c r="N75" s="121">
        <v>11750818.76</v>
      </c>
      <c r="O75" s="122">
        <f t="shared" si="7"/>
        <v>143838871.428</v>
      </c>
    </row>
    <row r="76" spans="1:15" ht="13" thickBot="1" x14ac:dyDescent="0.3">
      <c r="A76" s="119">
        <v>2016</v>
      </c>
      <c r="B76" s="120" t="s">
        <v>39</v>
      </c>
      <c r="C76" s="121">
        <v>9546115.4000000004</v>
      </c>
      <c r="D76" s="121">
        <v>12366388.057</v>
      </c>
      <c r="E76" s="121">
        <v>12757672.093</v>
      </c>
      <c r="F76" s="121">
        <v>11950497.685000001</v>
      </c>
      <c r="G76" s="121">
        <v>12098611.067</v>
      </c>
      <c r="H76" s="121">
        <v>12864154.060000001</v>
      </c>
      <c r="I76" s="121">
        <v>9850124.8719999995</v>
      </c>
      <c r="J76" s="121">
        <v>11830762.82</v>
      </c>
      <c r="K76" s="121">
        <v>10901638.452</v>
      </c>
      <c r="L76" s="121">
        <v>12796159.91</v>
      </c>
      <c r="M76" s="121">
        <v>12786936.247</v>
      </c>
      <c r="N76" s="121">
        <v>12780523.145</v>
      </c>
      <c r="O76" s="122">
        <f t="shared" si="7"/>
        <v>142529583.80799997</v>
      </c>
    </row>
    <row r="77" spans="1:15" ht="13" thickBot="1" x14ac:dyDescent="0.3">
      <c r="A77" s="119">
        <v>2017</v>
      </c>
      <c r="B77" s="120" t="s">
        <v>39</v>
      </c>
      <c r="C77" s="121">
        <v>11247585.677000133</v>
      </c>
      <c r="D77" s="121">
        <v>12089908.933999483</v>
      </c>
      <c r="E77" s="121">
        <v>14470814.05899963</v>
      </c>
      <c r="F77" s="121">
        <v>12859938.790999187</v>
      </c>
      <c r="G77" s="121">
        <v>13582079.73099998</v>
      </c>
      <c r="H77" s="121">
        <v>13125306.943999315</v>
      </c>
      <c r="I77" s="121">
        <v>12612074.05599888</v>
      </c>
      <c r="J77" s="121">
        <v>13248462.990000026</v>
      </c>
      <c r="K77" s="121">
        <v>11810080.804999635</v>
      </c>
      <c r="L77" s="121">
        <v>13912699.49399944</v>
      </c>
      <c r="M77" s="121">
        <v>14188323.115998682</v>
      </c>
      <c r="N77" s="121">
        <v>13845665.816998869</v>
      </c>
      <c r="O77" s="122">
        <f t="shared" si="7"/>
        <v>156992940.41399324</v>
      </c>
    </row>
    <row r="78" spans="1:15" ht="13" thickBot="1" x14ac:dyDescent="0.3">
      <c r="A78" s="119">
        <v>2018</v>
      </c>
      <c r="B78" s="120" t="s">
        <v>39</v>
      </c>
      <c r="C78" s="121">
        <v>13080096.762</v>
      </c>
      <c r="D78" s="121">
        <v>13827132.654999999</v>
      </c>
      <c r="E78" s="121">
        <v>16338253.918</v>
      </c>
      <c r="F78" s="121">
        <v>14530822.873</v>
      </c>
      <c r="G78" s="121">
        <v>15166648.044</v>
      </c>
      <c r="H78" s="121">
        <v>13657091.159</v>
      </c>
      <c r="I78" s="121">
        <v>14771360.698000001</v>
      </c>
      <c r="J78" s="121">
        <v>12926754.198999999</v>
      </c>
      <c r="K78" s="121">
        <v>15247368.846000001</v>
      </c>
      <c r="L78" s="121">
        <v>16590652.49</v>
      </c>
      <c r="M78" s="121">
        <v>16386878.392999999</v>
      </c>
      <c r="N78" s="121">
        <v>14645696.251</v>
      </c>
      <c r="O78" s="122">
        <f t="shared" si="7"/>
        <v>177168756.28799999</v>
      </c>
    </row>
    <row r="79" spans="1:15" ht="13" thickBot="1" x14ac:dyDescent="0.3">
      <c r="A79" s="119">
        <v>2019</v>
      </c>
      <c r="B79" s="120" t="s">
        <v>39</v>
      </c>
      <c r="C79" s="121">
        <v>13874826.012</v>
      </c>
      <c r="D79" s="121">
        <v>14323043.041999999</v>
      </c>
      <c r="E79" s="121">
        <v>16335862.397</v>
      </c>
      <c r="F79" s="121">
        <v>15340619.824999999</v>
      </c>
      <c r="G79" s="121">
        <v>16855105.096999999</v>
      </c>
      <c r="H79" s="121">
        <v>11634653.880999999</v>
      </c>
      <c r="I79" s="121">
        <v>15932004.723999999</v>
      </c>
      <c r="J79" s="121">
        <v>13222876.222999999</v>
      </c>
      <c r="K79" s="121">
        <v>15273579.960999999</v>
      </c>
      <c r="L79" s="121">
        <v>16410781.68</v>
      </c>
      <c r="M79" s="121">
        <v>16242650.391000001</v>
      </c>
      <c r="N79" s="121">
        <v>15386718.469000001</v>
      </c>
      <c r="O79" s="121">
        <f t="shared" si="7"/>
        <v>180832721.70199999</v>
      </c>
    </row>
    <row r="80" spans="1:15" ht="13" thickBot="1" x14ac:dyDescent="0.3">
      <c r="A80" s="119">
        <v>2020</v>
      </c>
      <c r="B80" s="120" t="s">
        <v>39</v>
      </c>
      <c r="C80" s="121">
        <v>14701346.982000001</v>
      </c>
      <c r="D80" s="121">
        <v>14608289.785</v>
      </c>
      <c r="E80" s="121">
        <v>13353075.963</v>
      </c>
      <c r="F80" s="121">
        <v>8978290.7589999996</v>
      </c>
      <c r="G80" s="121">
        <v>9957512.1809999999</v>
      </c>
      <c r="H80" s="121">
        <v>13460251.822000001</v>
      </c>
      <c r="I80" s="121">
        <v>14890653.468</v>
      </c>
      <c r="J80" s="121">
        <v>12456453.472999999</v>
      </c>
      <c r="K80" s="121">
        <v>15990797.705</v>
      </c>
      <c r="L80" s="121">
        <v>17315266.203000002</v>
      </c>
      <c r="M80" s="121">
        <v>16088682.231000001</v>
      </c>
      <c r="N80" s="121">
        <v>17837134.738000002</v>
      </c>
      <c r="O80" s="121">
        <f t="shared" si="7"/>
        <v>169637755.31000003</v>
      </c>
    </row>
    <row r="81" spans="1:15" ht="13" thickBot="1" x14ac:dyDescent="0.3">
      <c r="A81" s="119">
        <v>2021</v>
      </c>
      <c r="B81" s="120" t="s">
        <v>39</v>
      </c>
      <c r="C81" s="121">
        <v>15306487.643915899</v>
      </c>
      <c r="D81" s="121">
        <v>15777151.373676499</v>
      </c>
      <c r="E81" s="121">
        <v>18125533.345878098</v>
      </c>
      <c r="F81" s="121">
        <v>18106582.520971801</v>
      </c>
      <c r="G81" s="121">
        <v>18587253.5966384</v>
      </c>
      <c r="H81" s="121">
        <v>19036800.670268498</v>
      </c>
      <c r="I81" s="121">
        <v>19020902.292177301</v>
      </c>
      <c r="J81" s="121">
        <v>18681996.8976386</v>
      </c>
      <c r="K81" s="121">
        <v>19984264.497713201</v>
      </c>
      <c r="L81" s="121">
        <v>21100833.1277362</v>
      </c>
      <c r="M81" s="121">
        <v>20749365.9948617</v>
      </c>
      <c r="N81" s="121">
        <v>21316881.481321499</v>
      </c>
      <c r="O81" s="121">
        <f t="shared" si="7"/>
        <v>225794053.44279772</v>
      </c>
    </row>
    <row r="82" spans="1:15" ht="13" thickBot="1" x14ac:dyDescent="0.3">
      <c r="A82" s="119">
        <v>2022</v>
      </c>
      <c r="B82" s="120" t="s">
        <v>39</v>
      </c>
      <c r="C82" s="121">
        <v>17553745.067000002</v>
      </c>
      <c r="D82" s="121">
        <v>19904331.120000001</v>
      </c>
      <c r="E82" s="121">
        <v>22609642.478</v>
      </c>
      <c r="F82" s="121">
        <v>23330991.125</v>
      </c>
      <c r="G82" s="121">
        <v>18931811.633000001</v>
      </c>
      <c r="H82" s="121">
        <v>23359482.375999998</v>
      </c>
      <c r="I82" s="121">
        <v>18536547.530999999</v>
      </c>
      <c r="J82" s="121">
        <v>21275849.662</v>
      </c>
      <c r="K82" s="121">
        <v>22596774.302000001</v>
      </c>
      <c r="L82" s="121">
        <v>21300785.131999999</v>
      </c>
      <c r="M82" s="121">
        <v>21871038.612</v>
      </c>
      <c r="N82" s="121">
        <v>22898748.625</v>
      </c>
      <c r="O82" s="121">
        <f t="shared" ref="O82" si="8">SUM(C82:N82)</f>
        <v>254169747.66300002</v>
      </c>
    </row>
    <row r="83" spans="1:15" ht="13" thickBot="1" x14ac:dyDescent="0.3">
      <c r="A83" s="119">
        <v>2023</v>
      </c>
      <c r="B83" s="120" t="s">
        <v>39</v>
      </c>
      <c r="C83" s="121">
        <v>19331708.510000002</v>
      </c>
      <c r="D83" s="121">
        <v>18565677.539999999</v>
      </c>
      <c r="E83" s="121">
        <v>23562969.530000001</v>
      </c>
      <c r="F83" s="121">
        <v>19250045.120000001</v>
      </c>
      <c r="G83" s="121">
        <v>21633011.899999999</v>
      </c>
      <c r="H83" s="121">
        <v>20773219.280000001</v>
      </c>
      <c r="I83" s="121">
        <v>19779817.07</v>
      </c>
      <c r="J83" s="121">
        <v>21556272.84</v>
      </c>
      <c r="K83" s="121">
        <v>22411385.84</v>
      </c>
      <c r="L83" s="121">
        <v>22804540.82</v>
      </c>
      <c r="M83" s="121">
        <v>23000729.800000001</v>
      </c>
      <c r="N83" s="121">
        <v>22958050.77</v>
      </c>
      <c r="O83" s="121">
        <f t="shared" ref="O83" si="9">SUM(C83:N83)</f>
        <v>255627429.02000001</v>
      </c>
    </row>
    <row r="84" spans="1:15" ht="13" thickBot="1" x14ac:dyDescent="0.3">
      <c r="A84" s="119">
        <v>2024</v>
      </c>
      <c r="B84" s="120" t="s">
        <v>39</v>
      </c>
      <c r="C84" s="121">
        <v>19973772.780000001</v>
      </c>
      <c r="D84" s="121">
        <v>21087752.899999999</v>
      </c>
      <c r="E84" s="121">
        <v>22658384</v>
      </c>
      <c r="F84" s="121">
        <v>19304789.539999999</v>
      </c>
      <c r="G84" s="121">
        <v>24203623.699999999</v>
      </c>
      <c r="H84" s="121">
        <v>19049217.449999999</v>
      </c>
      <c r="I84" s="136">
        <v>22511952.989</v>
      </c>
      <c r="J84" s="121"/>
      <c r="K84" s="121"/>
      <c r="L84" s="121"/>
      <c r="M84" s="121"/>
      <c r="N84" s="121"/>
      <c r="O84" s="121">
        <f t="shared" ref="O84" si="10">SUM(C84:N84)</f>
        <v>148789493.359</v>
      </c>
    </row>
  </sheetData>
  <autoFilter ref="A1:O84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G11" sqref="G11"/>
    </sheetView>
  </sheetViews>
  <sheetFormatPr defaultColWidth="9.08984375" defaultRowHeight="12.5" x14ac:dyDescent="0.25"/>
  <cols>
    <col min="1" max="1" width="29.08984375" customWidth="1"/>
    <col min="2" max="2" width="20" style="35" customWidth="1"/>
    <col min="3" max="3" width="17.54296875" style="35" customWidth="1"/>
    <col min="4" max="4" width="9.36328125" bestFit="1" customWidth="1"/>
  </cols>
  <sheetData>
    <row r="2" spans="1:4" ht="24.65" customHeight="1" x14ac:dyDescent="0.4">
      <c r="A2" s="151" t="s">
        <v>61</v>
      </c>
      <c r="B2" s="151"/>
      <c r="C2" s="151"/>
      <c r="D2" s="151"/>
    </row>
    <row r="3" spans="1:4" ht="15.5" x14ac:dyDescent="0.35">
      <c r="A3" s="150" t="s">
        <v>62</v>
      </c>
      <c r="B3" s="150"/>
      <c r="C3" s="150"/>
      <c r="D3" s="150"/>
    </row>
    <row r="4" spans="1:4" x14ac:dyDescent="0.25">
      <c r="A4" s="123"/>
      <c r="B4" s="124"/>
      <c r="C4" s="124"/>
      <c r="D4" s="123"/>
    </row>
    <row r="5" spans="1:4" ht="13" x14ac:dyDescent="0.3">
      <c r="A5" s="125" t="s">
        <v>63</v>
      </c>
      <c r="B5" s="126" t="s">
        <v>156</v>
      </c>
      <c r="C5" s="126" t="s">
        <v>157</v>
      </c>
      <c r="D5" s="127" t="s">
        <v>64</v>
      </c>
    </row>
    <row r="6" spans="1:4" x14ac:dyDescent="0.25">
      <c r="A6" s="128" t="s">
        <v>158</v>
      </c>
      <c r="B6" s="129">
        <v>12.68735</v>
      </c>
      <c r="C6" s="129">
        <v>254.38607999999999</v>
      </c>
      <c r="D6" s="135">
        <f t="shared" ref="D6:D15" si="0">(C6-B6)/B6</f>
        <v>19.050371432962752</v>
      </c>
    </row>
    <row r="7" spans="1:4" x14ac:dyDescent="0.25">
      <c r="A7" s="128" t="s">
        <v>159</v>
      </c>
      <c r="B7" s="129">
        <v>21.499220000000001</v>
      </c>
      <c r="C7" s="129">
        <v>372.58663000000001</v>
      </c>
      <c r="D7" s="135">
        <f t="shared" si="0"/>
        <v>16.330239422639519</v>
      </c>
    </row>
    <row r="8" spans="1:4" x14ac:dyDescent="0.25">
      <c r="A8" s="128" t="s">
        <v>160</v>
      </c>
      <c r="B8" s="129">
        <v>34.882249999999999</v>
      </c>
      <c r="C8" s="129">
        <v>456.99867</v>
      </c>
      <c r="D8" s="135">
        <f t="shared" si="0"/>
        <v>12.101180973131035</v>
      </c>
    </row>
    <row r="9" spans="1:4" x14ac:dyDescent="0.25">
      <c r="A9" s="128" t="s">
        <v>161</v>
      </c>
      <c r="B9" s="129">
        <v>9346.7560200000007</v>
      </c>
      <c r="C9" s="129">
        <v>119658.81395</v>
      </c>
      <c r="D9" s="135">
        <f t="shared" si="0"/>
        <v>11.802175823778482</v>
      </c>
    </row>
    <row r="10" spans="1:4" x14ac:dyDescent="0.25">
      <c r="A10" s="128" t="s">
        <v>162</v>
      </c>
      <c r="B10" s="129">
        <v>112.20107</v>
      </c>
      <c r="C10" s="129">
        <v>1045.3931399999999</v>
      </c>
      <c r="D10" s="135">
        <f t="shared" si="0"/>
        <v>8.3171405584634801</v>
      </c>
    </row>
    <row r="11" spans="1:4" x14ac:dyDescent="0.25">
      <c r="A11" s="128" t="s">
        <v>163</v>
      </c>
      <c r="B11" s="129">
        <v>2804.8854299999998</v>
      </c>
      <c r="C11" s="129">
        <v>25739.206450000001</v>
      </c>
      <c r="D11" s="135">
        <f t="shared" si="0"/>
        <v>8.1765624986686198</v>
      </c>
    </row>
    <row r="12" spans="1:4" x14ac:dyDescent="0.25">
      <c r="A12" s="128" t="s">
        <v>164</v>
      </c>
      <c r="B12" s="129">
        <v>97.335009999999997</v>
      </c>
      <c r="C12" s="129">
        <v>703.79444000000001</v>
      </c>
      <c r="D12" s="135">
        <f t="shared" si="0"/>
        <v>6.2306402393136864</v>
      </c>
    </row>
    <row r="13" spans="1:4" x14ac:dyDescent="0.25">
      <c r="A13" s="128" t="s">
        <v>165</v>
      </c>
      <c r="B13" s="129">
        <v>126.32055</v>
      </c>
      <c r="C13" s="129">
        <v>901.72373000000005</v>
      </c>
      <c r="D13" s="135">
        <f t="shared" si="0"/>
        <v>6.1383771682438057</v>
      </c>
    </row>
    <row r="14" spans="1:4" x14ac:dyDescent="0.25">
      <c r="A14" s="128" t="s">
        <v>166</v>
      </c>
      <c r="B14" s="129">
        <v>1265.2872600000001</v>
      </c>
      <c r="C14" s="129">
        <v>8177.5913</v>
      </c>
      <c r="D14" s="135">
        <f t="shared" si="0"/>
        <v>5.4630314067969037</v>
      </c>
    </row>
    <row r="15" spans="1:4" x14ac:dyDescent="0.25">
      <c r="A15" s="128" t="s">
        <v>167</v>
      </c>
      <c r="B15" s="129">
        <v>43.820419999999999</v>
      </c>
      <c r="C15" s="129">
        <v>265.39433000000002</v>
      </c>
      <c r="D15" s="135">
        <f t="shared" si="0"/>
        <v>5.0564077204189282</v>
      </c>
    </row>
    <row r="16" spans="1:4" x14ac:dyDescent="0.25">
      <c r="A16" s="130"/>
      <c r="B16" s="124"/>
      <c r="C16" s="124"/>
      <c r="D16" s="131"/>
    </row>
    <row r="17" spans="1:4" x14ac:dyDescent="0.25">
      <c r="A17" s="132"/>
      <c r="B17" s="124"/>
      <c r="C17" s="124"/>
      <c r="D17" s="123"/>
    </row>
    <row r="18" spans="1:4" ht="19" x14ac:dyDescent="0.4">
      <c r="A18" s="151" t="s">
        <v>65</v>
      </c>
      <c r="B18" s="151"/>
      <c r="C18" s="151"/>
      <c r="D18" s="151"/>
    </row>
    <row r="19" spans="1:4" ht="15.5" x14ac:dyDescent="0.35">
      <c r="A19" s="150" t="s">
        <v>66</v>
      </c>
      <c r="B19" s="150"/>
      <c r="C19" s="150"/>
      <c r="D19" s="150"/>
    </row>
    <row r="20" spans="1:4" ht="13" x14ac:dyDescent="0.3">
      <c r="A20" s="133"/>
      <c r="B20" s="124"/>
      <c r="C20" s="124"/>
      <c r="D20" s="123"/>
    </row>
    <row r="21" spans="1:4" ht="13" x14ac:dyDescent="0.3">
      <c r="A21" s="125" t="s">
        <v>63</v>
      </c>
      <c r="B21" s="126" t="s">
        <v>156</v>
      </c>
      <c r="C21" s="126" t="s">
        <v>157</v>
      </c>
      <c r="D21" s="127" t="s">
        <v>64</v>
      </c>
    </row>
    <row r="22" spans="1:4" x14ac:dyDescent="0.25">
      <c r="A22" s="128" t="s">
        <v>168</v>
      </c>
      <c r="B22" s="129">
        <v>1478851.4602999999</v>
      </c>
      <c r="C22" s="129">
        <v>1561453.7432599999</v>
      </c>
      <c r="D22" s="135">
        <f t="shared" ref="D22:D31" si="1">(C22-B22)/B22</f>
        <v>5.5855699627360325E-2</v>
      </c>
    </row>
    <row r="23" spans="1:4" x14ac:dyDescent="0.25">
      <c r="A23" s="128" t="s">
        <v>169</v>
      </c>
      <c r="B23" s="129">
        <v>902946.54940999998</v>
      </c>
      <c r="C23" s="129">
        <v>1251233.16435</v>
      </c>
      <c r="D23" s="135">
        <f t="shared" si="1"/>
        <v>0.38572229460046797</v>
      </c>
    </row>
    <row r="24" spans="1:4" x14ac:dyDescent="0.25">
      <c r="A24" s="128" t="s">
        <v>170</v>
      </c>
      <c r="B24" s="129">
        <v>901856.21857000003</v>
      </c>
      <c r="C24" s="129">
        <v>1157065.70869</v>
      </c>
      <c r="D24" s="135">
        <f t="shared" si="1"/>
        <v>0.28298245869465188</v>
      </c>
    </row>
    <row r="25" spans="1:4" x14ac:dyDescent="0.25">
      <c r="A25" s="128" t="s">
        <v>171</v>
      </c>
      <c r="B25" s="129">
        <v>974998.21481000003</v>
      </c>
      <c r="C25" s="129">
        <v>967216.03232999996</v>
      </c>
      <c r="D25" s="135">
        <f t="shared" si="1"/>
        <v>-7.9817402347927436E-3</v>
      </c>
    </row>
    <row r="26" spans="1:4" x14ac:dyDescent="0.25">
      <c r="A26" s="128" t="s">
        <v>172</v>
      </c>
      <c r="B26" s="129">
        <v>713577.75075999997</v>
      </c>
      <c r="C26" s="129">
        <v>858383.08464000002</v>
      </c>
      <c r="D26" s="135">
        <f t="shared" si="1"/>
        <v>0.20292859989787282</v>
      </c>
    </row>
    <row r="27" spans="1:4" x14ac:dyDescent="0.25">
      <c r="A27" s="128" t="s">
        <v>173</v>
      </c>
      <c r="B27" s="129">
        <v>707960.91694000002</v>
      </c>
      <c r="C27" s="129">
        <v>806913.84857000003</v>
      </c>
      <c r="D27" s="135">
        <f t="shared" si="1"/>
        <v>0.13977174341445506</v>
      </c>
    </row>
    <row r="28" spans="1:4" x14ac:dyDescent="0.25">
      <c r="A28" s="128" t="s">
        <v>174</v>
      </c>
      <c r="B28" s="129">
        <v>756516.54148999997</v>
      </c>
      <c r="C28" s="129">
        <v>728706.42963999999</v>
      </c>
      <c r="D28" s="135">
        <f t="shared" si="1"/>
        <v>-3.6760745237938194E-2</v>
      </c>
    </row>
    <row r="29" spans="1:4" x14ac:dyDescent="0.25">
      <c r="A29" s="128" t="s">
        <v>175</v>
      </c>
      <c r="B29" s="129">
        <v>430285.01361999998</v>
      </c>
      <c r="C29" s="129">
        <v>705850.84698000003</v>
      </c>
      <c r="D29" s="135">
        <f t="shared" si="1"/>
        <v>0.64042628638552135</v>
      </c>
    </row>
    <row r="30" spans="1:4" x14ac:dyDescent="0.25">
      <c r="A30" s="128" t="s">
        <v>176</v>
      </c>
      <c r="B30" s="129">
        <v>715218.53376999998</v>
      </c>
      <c r="C30" s="129">
        <v>678761.90508000006</v>
      </c>
      <c r="D30" s="135">
        <f t="shared" si="1"/>
        <v>-5.0972712490870167E-2</v>
      </c>
    </row>
    <row r="31" spans="1:4" x14ac:dyDescent="0.25">
      <c r="A31" s="128" t="s">
        <v>177</v>
      </c>
      <c r="B31" s="129">
        <v>529251.07450999995</v>
      </c>
      <c r="C31" s="129">
        <v>661358.22606000002</v>
      </c>
      <c r="D31" s="135">
        <f t="shared" si="1"/>
        <v>0.2496114942653819</v>
      </c>
    </row>
    <row r="32" spans="1:4" x14ac:dyDescent="0.25">
      <c r="A32" s="123"/>
      <c r="B32" s="124"/>
      <c r="C32" s="124"/>
      <c r="D32" s="123"/>
    </row>
    <row r="33" spans="1:4" ht="19" x14ac:dyDescent="0.4">
      <c r="A33" s="151" t="s">
        <v>67</v>
      </c>
      <c r="B33" s="151"/>
      <c r="C33" s="151"/>
      <c r="D33" s="151"/>
    </row>
    <row r="34" spans="1:4" ht="15.5" x14ac:dyDescent="0.35">
      <c r="A34" s="150" t="s">
        <v>71</v>
      </c>
      <c r="B34" s="150"/>
      <c r="C34" s="150"/>
      <c r="D34" s="150"/>
    </row>
    <row r="35" spans="1:4" x14ac:dyDescent="0.25">
      <c r="A35" s="123"/>
      <c r="B35" s="124"/>
      <c r="C35" s="124"/>
      <c r="D35" s="123"/>
    </row>
    <row r="36" spans="1:4" ht="13" x14ac:dyDescent="0.3">
      <c r="A36" s="125" t="s">
        <v>69</v>
      </c>
      <c r="B36" s="126" t="s">
        <v>156</v>
      </c>
      <c r="C36" s="126" t="s">
        <v>157</v>
      </c>
      <c r="D36" s="127" t="s">
        <v>64</v>
      </c>
    </row>
    <row r="37" spans="1:4" x14ac:dyDescent="0.25">
      <c r="A37" s="128" t="s">
        <v>151</v>
      </c>
      <c r="B37" s="129">
        <v>496791.71883000003</v>
      </c>
      <c r="C37" s="129">
        <v>948436.56262999994</v>
      </c>
      <c r="D37" s="135">
        <f t="shared" ref="D37:D46" si="2">(C37-B37)/B37</f>
        <v>0.90912313285671098</v>
      </c>
    </row>
    <row r="38" spans="1:4" x14ac:dyDescent="0.25">
      <c r="A38" s="128" t="s">
        <v>133</v>
      </c>
      <c r="B38" s="129">
        <v>125970.1995</v>
      </c>
      <c r="C38" s="129">
        <v>216954.31025000001</v>
      </c>
      <c r="D38" s="135">
        <f t="shared" si="2"/>
        <v>0.72226694179364226</v>
      </c>
    </row>
    <row r="39" spans="1:4" x14ac:dyDescent="0.25">
      <c r="A39" s="128" t="s">
        <v>149</v>
      </c>
      <c r="B39" s="129">
        <v>1145860.4277600001</v>
      </c>
      <c r="C39" s="129">
        <v>1420251.0631500001</v>
      </c>
      <c r="D39" s="135">
        <f t="shared" si="2"/>
        <v>0.23946252854407057</v>
      </c>
    </row>
    <row r="40" spans="1:4" x14ac:dyDescent="0.25">
      <c r="A40" s="128" t="s">
        <v>155</v>
      </c>
      <c r="B40" s="129">
        <v>462881.67216000002</v>
      </c>
      <c r="C40" s="129">
        <v>570126.43185000005</v>
      </c>
      <c r="D40" s="135">
        <f t="shared" si="2"/>
        <v>0.23168936283338032</v>
      </c>
    </row>
    <row r="41" spans="1:4" x14ac:dyDescent="0.25">
      <c r="A41" s="128" t="s">
        <v>141</v>
      </c>
      <c r="B41" s="129">
        <v>187517.20712000001</v>
      </c>
      <c r="C41" s="129">
        <v>230286.53964999999</v>
      </c>
      <c r="D41" s="135">
        <f t="shared" si="2"/>
        <v>0.22808217542740022</v>
      </c>
    </row>
    <row r="42" spans="1:4" x14ac:dyDescent="0.25">
      <c r="A42" s="128" t="s">
        <v>131</v>
      </c>
      <c r="B42" s="129">
        <v>185532.45754</v>
      </c>
      <c r="C42" s="129">
        <v>226047.78508</v>
      </c>
      <c r="D42" s="135">
        <f t="shared" si="2"/>
        <v>0.21837325973685801</v>
      </c>
    </row>
    <row r="43" spans="1:4" x14ac:dyDescent="0.25">
      <c r="A43" s="130" t="s">
        <v>142</v>
      </c>
      <c r="B43" s="129">
        <v>2173773.7687400002</v>
      </c>
      <c r="C43" s="129">
        <v>2596482.2220700001</v>
      </c>
      <c r="D43" s="135">
        <f t="shared" si="2"/>
        <v>0.19445834677406076</v>
      </c>
    </row>
    <row r="44" spans="1:4" x14ac:dyDescent="0.25">
      <c r="A44" s="128" t="s">
        <v>138</v>
      </c>
      <c r="B44" s="129">
        <v>606940.95726000005</v>
      </c>
      <c r="C44" s="129">
        <v>707494.79446</v>
      </c>
      <c r="D44" s="135">
        <f t="shared" si="2"/>
        <v>0.16567317792153038</v>
      </c>
    </row>
    <row r="45" spans="1:4" x14ac:dyDescent="0.25">
      <c r="A45" s="128" t="s">
        <v>139</v>
      </c>
      <c r="B45" s="129">
        <v>694165.22438000003</v>
      </c>
      <c r="C45" s="129">
        <v>798976.54709999997</v>
      </c>
      <c r="D45" s="135">
        <f t="shared" si="2"/>
        <v>0.15098901391035993</v>
      </c>
    </row>
    <row r="46" spans="1:4" x14ac:dyDescent="0.25">
      <c r="A46" s="128" t="s">
        <v>144</v>
      </c>
      <c r="B46" s="129">
        <v>2722766.4316599998</v>
      </c>
      <c r="C46" s="129">
        <v>3123499.8711700002</v>
      </c>
      <c r="D46" s="135">
        <f t="shared" si="2"/>
        <v>0.1471787792189298</v>
      </c>
    </row>
    <row r="47" spans="1:4" x14ac:dyDescent="0.25">
      <c r="A47" s="123"/>
      <c r="B47" s="124"/>
      <c r="C47" s="124"/>
      <c r="D47" s="123"/>
    </row>
    <row r="48" spans="1:4" ht="19" x14ac:dyDescent="0.4">
      <c r="A48" s="151" t="s">
        <v>70</v>
      </c>
      <c r="B48" s="151"/>
      <c r="C48" s="151"/>
      <c r="D48" s="151"/>
    </row>
    <row r="49" spans="1:4" ht="15.5" x14ac:dyDescent="0.35">
      <c r="A49" s="150" t="s">
        <v>68</v>
      </c>
      <c r="B49" s="150"/>
      <c r="C49" s="150"/>
      <c r="D49" s="150"/>
    </row>
    <row r="50" spans="1:4" x14ac:dyDescent="0.25">
      <c r="A50" s="123"/>
      <c r="B50" s="124"/>
      <c r="C50" s="124"/>
      <c r="D50" s="123"/>
    </row>
    <row r="51" spans="1:4" ht="13" x14ac:dyDescent="0.3">
      <c r="A51" s="125" t="s">
        <v>69</v>
      </c>
      <c r="B51" s="126" t="s">
        <v>156</v>
      </c>
      <c r="C51" s="126" t="s">
        <v>157</v>
      </c>
      <c r="D51" s="127" t="s">
        <v>64</v>
      </c>
    </row>
    <row r="52" spans="1:4" x14ac:dyDescent="0.25">
      <c r="A52" s="128" t="s">
        <v>144</v>
      </c>
      <c r="B52" s="129">
        <v>2722766.4316599998</v>
      </c>
      <c r="C52" s="129">
        <v>3123499.8711700002</v>
      </c>
      <c r="D52" s="135">
        <f t="shared" ref="D52:D61" si="3">(C52-B52)/B52</f>
        <v>0.1471787792189298</v>
      </c>
    </row>
    <row r="53" spans="1:4" x14ac:dyDescent="0.25">
      <c r="A53" s="128" t="s">
        <v>142</v>
      </c>
      <c r="B53" s="129">
        <v>2173773.7687400002</v>
      </c>
      <c r="C53" s="129">
        <v>2596482.2220700001</v>
      </c>
      <c r="D53" s="135">
        <f t="shared" si="3"/>
        <v>0.19445834677406076</v>
      </c>
    </row>
    <row r="54" spans="1:4" x14ac:dyDescent="0.25">
      <c r="A54" s="128" t="s">
        <v>143</v>
      </c>
      <c r="B54" s="129">
        <v>1549832.97004</v>
      </c>
      <c r="C54" s="129">
        <v>1662912.31006</v>
      </c>
      <c r="D54" s="135">
        <f t="shared" si="3"/>
        <v>7.2962275423190615E-2</v>
      </c>
    </row>
    <row r="55" spans="1:4" x14ac:dyDescent="0.25">
      <c r="A55" s="128" t="s">
        <v>149</v>
      </c>
      <c r="B55" s="129">
        <v>1145860.4277600001</v>
      </c>
      <c r="C55" s="129">
        <v>1420251.0631500001</v>
      </c>
      <c r="D55" s="135">
        <f t="shared" si="3"/>
        <v>0.23946252854407057</v>
      </c>
    </row>
    <row r="56" spans="1:4" x14ac:dyDescent="0.25">
      <c r="A56" s="128" t="s">
        <v>146</v>
      </c>
      <c r="B56" s="129">
        <v>1262217.70952</v>
      </c>
      <c r="C56" s="129">
        <v>1417915.4375799999</v>
      </c>
      <c r="D56" s="135">
        <f t="shared" si="3"/>
        <v>0.12335251429740206</v>
      </c>
    </row>
    <row r="57" spans="1:4" x14ac:dyDescent="0.25">
      <c r="A57" s="128" t="s">
        <v>148</v>
      </c>
      <c r="B57" s="129">
        <v>987698.64049999998</v>
      </c>
      <c r="C57" s="129">
        <v>1105990.96957</v>
      </c>
      <c r="D57" s="135">
        <f t="shared" si="3"/>
        <v>0.11976560888057634</v>
      </c>
    </row>
    <row r="58" spans="1:4" x14ac:dyDescent="0.25">
      <c r="A58" s="128" t="s">
        <v>129</v>
      </c>
      <c r="B58" s="129">
        <v>1099671.5491299999</v>
      </c>
      <c r="C58" s="129">
        <v>961154.91934999998</v>
      </c>
      <c r="D58" s="135">
        <f t="shared" si="3"/>
        <v>-0.12596182004489137</v>
      </c>
    </row>
    <row r="59" spans="1:4" x14ac:dyDescent="0.25">
      <c r="A59" s="128" t="s">
        <v>147</v>
      </c>
      <c r="B59" s="129">
        <v>831244.85592999996</v>
      </c>
      <c r="C59" s="129">
        <v>948615.97797999997</v>
      </c>
      <c r="D59" s="135">
        <f t="shared" si="3"/>
        <v>0.14119921610664854</v>
      </c>
    </row>
    <row r="60" spans="1:4" x14ac:dyDescent="0.25">
      <c r="A60" s="128" t="s">
        <v>151</v>
      </c>
      <c r="B60" s="129">
        <v>496791.71883000003</v>
      </c>
      <c r="C60" s="129">
        <v>948436.56262999994</v>
      </c>
      <c r="D60" s="135">
        <f t="shared" si="3"/>
        <v>0.90912313285671098</v>
      </c>
    </row>
    <row r="61" spans="1:4" x14ac:dyDescent="0.25">
      <c r="A61" s="128" t="s">
        <v>139</v>
      </c>
      <c r="B61" s="129">
        <v>694165.22438000003</v>
      </c>
      <c r="C61" s="129">
        <v>798976.54709999997</v>
      </c>
      <c r="D61" s="135">
        <f t="shared" si="3"/>
        <v>0.15098901391035993</v>
      </c>
    </row>
    <row r="62" spans="1:4" x14ac:dyDescent="0.25">
      <c r="A62" s="123"/>
      <c r="B62" s="124"/>
      <c r="C62" s="124"/>
      <c r="D62" s="123"/>
    </row>
    <row r="63" spans="1:4" ht="19" x14ac:dyDescent="0.4">
      <c r="A63" s="151" t="s">
        <v>72</v>
      </c>
      <c r="B63" s="151"/>
      <c r="C63" s="151"/>
      <c r="D63" s="151"/>
    </row>
    <row r="64" spans="1:4" ht="15.5" x14ac:dyDescent="0.35">
      <c r="A64" s="150" t="s">
        <v>73</v>
      </c>
      <c r="B64" s="150"/>
      <c r="C64" s="150"/>
      <c r="D64" s="150"/>
    </row>
    <row r="65" spans="1:4" x14ac:dyDescent="0.25">
      <c r="A65" s="123"/>
      <c r="B65" s="124"/>
      <c r="C65" s="124"/>
      <c r="D65" s="123"/>
    </row>
    <row r="66" spans="1:4" ht="13" x14ac:dyDescent="0.3">
      <c r="A66" s="125" t="s">
        <v>74</v>
      </c>
      <c r="B66" s="126" t="s">
        <v>156</v>
      </c>
      <c r="C66" s="126" t="s">
        <v>157</v>
      </c>
      <c r="D66" s="127" t="s">
        <v>64</v>
      </c>
    </row>
    <row r="67" spans="1:4" x14ac:dyDescent="0.25">
      <c r="A67" s="128" t="s">
        <v>178</v>
      </c>
      <c r="B67" s="134">
        <v>7131121.3262099996</v>
      </c>
      <c r="C67" s="134">
        <v>7929775.0582400002</v>
      </c>
      <c r="D67" s="135">
        <f t="shared" ref="D67:D76" si="4">(C67-B67)/B67</f>
        <v>0.11199553274947065</v>
      </c>
    </row>
    <row r="68" spans="1:4" x14ac:dyDescent="0.25">
      <c r="A68" s="128" t="s">
        <v>179</v>
      </c>
      <c r="B68" s="134">
        <v>1510638.9522899999</v>
      </c>
      <c r="C68" s="134">
        <v>1674742.1944899999</v>
      </c>
      <c r="D68" s="135">
        <f t="shared" si="4"/>
        <v>0.10863167664995892</v>
      </c>
    </row>
    <row r="69" spans="1:4" x14ac:dyDescent="0.25">
      <c r="A69" s="128" t="s">
        <v>180</v>
      </c>
      <c r="B69" s="134">
        <v>1166494.4465300001</v>
      </c>
      <c r="C69" s="134">
        <v>1345609.4910599999</v>
      </c>
      <c r="D69" s="135">
        <f t="shared" si="4"/>
        <v>0.15354984763349522</v>
      </c>
    </row>
    <row r="70" spans="1:4" x14ac:dyDescent="0.25">
      <c r="A70" s="128" t="s">
        <v>181</v>
      </c>
      <c r="B70" s="134">
        <v>1164911.0095899999</v>
      </c>
      <c r="C70" s="134">
        <v>1201582.8385099999</v>
      </c>
      <c r="D70" s="135">
        <f t="shared" si="4"/>
        <v>3.1480369417151405E-2</v>
      </c>
    </row>
    <row r="71" spans="1:4" x14ac:dyDescent="0.25">
      <c r="A71" s="128" t="s">
        <v>182</v>
      </c>
      <c r="B71" s="134">
        <v>1065845.45157</v>
      </c>
      <c r="C71" s="134">
        <v>1170412.9924399999</v>
      </c>
      <c r="D71" s="135">
        <f t="shared" si="4"/>
        <v>9.810760154389267E-2</v>
      </c>
    </row>
    <row r="72" spans="1:4" x14ac:dyDescent="0.25">
      <c r="A72" s="128" t="s">
        <v>183</v>
      </c>
      <c r="B72" s="134">
        <v>895492.73834000004</v>
      </c>
      <c r="C72" s="134">
        <v>846470.97855</v>
      </c>
      <c r="D72" s="135">
        <f t="shared" si="4"/>
        <v>-5.4742777569445226E-2</v>
      </c>
    </row>
    <row r="73" spans="1:4" x14ac:dyDescent="0.25">
      <c r="A73" s="128" t="s">
        <v>184</v>
      </c>
      <c r="B73" s="134">
        <v>447436.02879000001</v>
      </c>
      <c r="C73" s="134">
        <v>678659.70730000001</v>
      </c>
      <c r="D73" s="135">
        <f t="shared" si="4"/>
        <v>0.51677483177941108</v>
      </c>
    </row>
    <row r="74" spans="1:4" x14ac:dyDescent="0.25">
      <c r="A74" s="128" t="s">
        <v>185</v>
      </c>
      <c r="B74" s="134">
        <v>428647.44128000003</v>
      </c>
      <c r="C74" s="134">
        <v>428622.24887000001</v>
      </c>
      <c r="D74" s="135">
        <f t="shared" si="4"/>
        <v>-5.8771866046347677E-5</v>
      </c>
    </row>
    <row r="75" spans="1:4" x14ac:dyDescent="0.25">
      <c r="A75" s="128" t="s">
        <v>186</v>
      </c>
      <c r="B75" s="134">
        <v>199340.59564000001</v>
      </c>
      <c r="C75" s="134">
        <v>381002.66110999999</v>
      </c>
      <c r="D75" s="135">
        <f t="shared" si="4"/>
        <v>0.91131495261543882</v>
      </c>
    </row>
    <row r="76" spans="1:4" x14ac:dyDescent="0.25">
      <c r="A76" s="128" t="s">
        <v>187</v>
      </c>
      <c r="B76" s="134">
        <v>351455.89500000002</v>
      </c>
      <c r="C76" s="134">
        <v>352148.21642000001</v>
      </c>
      <c r="D76" s="135">
        <f t="shared" si="4"/>
        <v>1.9698671436425698E-3</v>
      </c>
    </row>
    <row r="77" spans="1:4" x14ac:dyDescent="0.25">
      <c r="A77" s="123"/>
      <c r="B77" s="124"/>
      <c r="C77" s="124"/>
      <c r="D77" s="123"/>
    </row>
    <row r="78" spans="1:4" ht="19" x14ac:dyDescent="0.4">
      <c r="A78" s="151" t="s">
        <v>75</v>
      </c>
      <c r="B78" s="151"/>
      <c r="C78" s="151"/>
      <c r="D78" s="151"/>
    </row>
    <row r="79" spans="1:4" ht="15.5" x14ac:dyDescent="0.35">
      <c r="A79" s="150" t="s">
        <v>76</v>
      </c>
      <c r="B79" s="150"/>
      <c r="C79" s="150"/>
      <c r="D79" s="150"/>
    </row>
    <row r="80" spans="1:4" x14ac:dyDescent="0.25">
      <c r="A80" s="123"/>
      <c r="B80" s="124"/>
      <c r="C80" s="124"/>
      <c r="D80" s="123"/>
    </row>
    <row r="81" spans="1:4" ht="13" x14ac:dyDescent="0.3">
      <c r="A81" s="125" t="s">
        <v>74</v>
      </c>
      <c r="B81" s="126" t="s">
        <v>156</v>
      </c>
      <c r="C81" s="126" t="s">
        <v>157</v>
      </c>
      <c r="D81" s="127" t="s">
        <v>64</v>
      </c>
    </row>
    <row r="82" spans="1:4" x14ac:dyDescent="0.25">
      <c r="A82" s="128" t="s">
        <v>188</v>
      </c>
      <c r="B82" s="134">
        <v>69.221549999999993</v>
      </c>
      <c r="C82" s="134">
        <v>398.45857000000001</v>
      </c>
      <c r="D82" s="135">
        <f t="shared" ref="D82:D91" si="5">(C82-B82)/B82</f>
        <v>4.7562792222942143</v>
      </c>
    </row>
    <row r="83" spans="1:4" x14ac:dyDescent="0.25">
      <c r="A83" s="128" t="s">
        <v>189</v>
      </c>
      <c r="B83" s="134">
        <v>10105.168089999999</v>
      </c>
      <c r="C83" s="134">
        <v>46407.442049999998</v>
      </c>
      <c r="D83" s="135">
        <f t="shared" si="5"/>
        <v>3.5924463241659943</v>
      </c>
    </row>
    <row r="84" spans="1:4" x14ac:dyDescent="0.25">
      <c r="A84" s="128" t="s">
        <v>190</v>
      </c>
      <c r="B84" s="134">
        <v>156.96700000000001</v>
      </c>
      <c r="C84" s="134">
        <v>572.20174999999995</v>
      </c>
      <c r="D84" s="135">
        <f t="shared" si="5"/>
        <v>2.6453633566290997</v>
      </c>
    </row>
    <row r="85" spans="1:4" x14ac:dyDescent="0.25">
      <c r="A85" s="128" t="s">
        <v>191</v>
      </c>
      <c r="B85" s="134">
        <v>687.96149000000003</v>
      </c>
      <c r="C85" s="134">
        <v>2150.2047499999999</v>
      </c>
      <c r="D85" s="135">
        <f t="shared" si="5"/>
        <v>2.1254725464357018</v>
      </c>
    </row>
    <row r="86" spans="1:4" x14ac:dyDescent="0.25">
      <c r="A86" s="128" t="s">
        <v>192</v>
      </c>
      <c r="B86" s="134">
        <v>1449.21228</v>
      </c>
      <c r="C86" s="134">
        <v>3441.9907800000001</v>
      </c>
      <c r="D86" s="135">
        <f t="shared" si="5"/>
        <v>1.3750770177023341</v>
      </c>
    </row>
    <row r="87" spans="1:4" x14ac:dyDescent="0.25">
      <c r="A87" s="128" t="s">
        <v>193</v>
      </c>
      <c r="B87" s="134">
        <v>27445.523209999999</v>
      </c>
      <c r="C87" s="134">
        <v>64633.135249999999</v>
      </c>
      <c r="D87" s="135">
        <f t="shared" si="5"/>
        <v>1.3549609441021839</v>
      </c>
    </row>
    <row r="88" spans="1:4" x14ac:dyDescent="0.25">
      <c r="A88" s="128" t="s">
        <v>194</v>
      </c>
      <c r="B88" s="134">
        <v>1763.7516800000001</v>
      </c>
      <c r="C88" s="134">
        <v>4092.35268</v>
      </c>
      <c r="D88" s="135">
        <f t="shared" si="5"/>
        <v>1.3202544476102211</v>
      </c>
    </row>
    <row r="89" spans="1:4" x14ac:dyDescent="0.25">
      <c r="A89" s="128" t="s">
        <v>195</v>
      </c>
      <c r="B89" s="134">
        <v>3402.0497</v>
      </c>
      <c r="C89" s="134">
        <v>7828.4133599999996</v>
      </c>
      <c r="D89" s="135">
        <f t="shared" si="5"/>
        <v>1.3010873004001084</v>
      </c>
    </row>
    <row r="90" spans="1:4" x14ac:dyDescent="0.25">
      <c r="A90" s="128" t="s">
        <v>196</v>
      </c>
      <c r="B90" s="134">
        <v>6563.6945400000004</v>
      </c>
      <c r="C90" s="134">
        <v>14513.800520000001</v>
      </c>
      <c r="D90" s="135">
        <f t="shared" si="5"/>
        <v>1.2112242474952224</v>
      </c>
    </row>
    <row r="91" spans="1:4" x14ac:dyDescent="0.25">
      <c r="A91" s="128" t="s">
        <v>186</v>
      </c>
      <c r="B91" s="134">
        <v>199340.59564000001</v>
      </c>
      <c r="C91" s="134">
        <v>381002.66110999999</v>
      </c>
      <c r="D91" s="135">
        <f t="shared" si="5"/>
        <v>0.91131495261543882</v>
      </c>
    </row>
    <row r="92" spans="1:4" ht="13" x14ac:dyDescent="0.3">
      <c r="A92" s="123" t="s">
        <v>115</v>
      </c>
      <c r="B92" s="124"/>
      <c r="C92" s="124"/>
      <c r="D92" s="12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>
      <selection activeCell="P7" sqref="P7"/>
    </sheetView>
  </sheetViews>
  <sheetFormatPr defaultColWidth="9.08984375" defaultRowHeight="12.5" x14ac:dyDescent="0.25"/>
  <cols>
    <col min="1" max="1" width="44.6328125" style="17" customWidth="1"/>
    <col min="2" max="2" width="16" style="19" customWidth="1"/>
    <col min="3" max="3" width="16" style="17" customWidth="1"/>
    <col min="4" max="4" width="10.36328125" style="17" customWidth="1"/>
    <col min="5" max="5" width="14" style="17" bestFit="1" customWidth="1"/>
    <col min="6" max="7" width="17.81640625" style="17" customWidth="1"/>
    <col min="8" max="8" width="10.54296875" style="17" bestFit="1" customWidth="1"/>
    <col min="9" max="9" width="14" style="17" bestFit="1" customWidth="1"/>
    <col min="10" max="11" width="17.08984375" style="17" customWidth="1"/>
    <col min="12" max="12" width="10.54296875" style="17" bestFit="1" customWidth="1"/>
    <col min="13" max="13" width="10.6328125" style="17" bestFit="1" customWidth="1"/>
    <col min="14" max="16384" width="9.08984375" style="17"/>
  </cols>
  <sheetData>
    <row r="1" spans="1:13" ht="25" x14ac:dyDescent="0.5">
      <c r="B1" s="149" t="s">
        <v>116</v>
      </c>
      <c r="C1" s="149"/>
      <c r="D1" s="149"/>
      <c r="E1" s="149"/>
      <c r="F1" s="149"/>
      <c r="G1" s="149"/>
      <c r="H1" s="149"/>
      <c r="I1" s="149"/>
      <c r="J1" s="149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5" x14ac:dyDescent="0.25">
      <c r="A5" s="153" t="s">
        <v>111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5"/>
    </row>
    <row r="6" spans="1:13" ht="18" x14ac:dyDescent="0.25">
      <c r="A6" s="87"/>
      <c r="B6" s="152" t="str">
        <f>SEKTOR_USD!B6</f>
        <v>1 - 31 TEMMUZ</v>
      </c>
      <c r="C6" s="152"/>
      <c r="D6" s="152"/>
      <c r="E6" s="152"/>
      <c r="F6" s="152" t="str">
        <f>SEKTOR_USD!F6</f>
        <v>1 OCAK  -  31 TEMMUZ</v>
      </c>
      <c r="G6" s="152"/>
      <c r="H6" s="152"/>
      <c r="I6" s="152"/>
      <c r="J6" s="152" t="s">
        <v>103</v>
      </c>
      <c r="K6" s="152"/>
      <c r="L6" s="152"/>
      <c r="M6" s="152"/>
    </row>
    <row r="7" spans="1:13" ht="29" x14ac:dyDescent="0.4">
      <c r="A7" s="88" t="s">
        <v>1</v>
      </c>
      <c r="B7" s="89">
        <f>SEKTOR_USD!B7</f>
        <v>2023</v>
      </c>
      <c r="C7" s="90">
        <f>SEKTOR_USD!C7</f>
        <v>2024</v>
      </c>
      <c r="D7" s="7" t="s">
        <v>117</v>
      </c>
      <c r="E7" s="7" t="s">
        <v>118</v>
      </c>
      <c r="F7" s="5"/>
      <c r="G7" s="6"/>
      <c r="H7" s="7" t="s">
        <v>117</v>
      </c>
      <c r="I7" s="7" t="s">
        <v>118</v>
      </c>
      <c r="J7" s="5"/>
      <c r="K7" s="5"/>
      <c r="L7" s="7" t="s">
        <v>117</v>
      </c>
      <c r="M7" s="7" t="s">
        <v>118</v>
      </c>
    </row>
    <row r="8" spans="1:13" ht="16.5" x14ac:dyDescent="0.35">
      <c r="A8" s="91" t="s">
        <v>2</v>
      </c>
      <c r="B8" s="92">
        <f>SEKTOR_USD!B8*$B$53</f>
        <v>73655599.136074901</v>
      </c>
      <c r="C8" s="92">
        <f>SEKTOR_USD!C8*$C$53</f>
        <v>94511533.859017238</v>
      </c>
      <c r="D8" s="93">
        <f t="shared" ref="D8:D43" si="0">(C8-B8)/B8*100</f>
        <v>28.315477665740087</v>
      </c>
      <c r="E8" s="93">
        <f>C8/C$44*100</f>
        <v>14.809787486764975</v>
      </c>
      <c r="F8" s="92">
        <f>SEKTOR_USD!F8*$B$54</f>
        <v>403121847.73748845</v>
      </c>
      <c r="G8" s="92">
        <f>SEKTOR_USD!G8*$C$54</f>
        <v>647687193.22490609</v>
      </c>
      <c r="H8" s="93">
        <f t="shared" ref="H8:H43" si="1">(G8-F8)/F8*100</f>
        <v>60.667846920238802</v>
      </c>
      <c r="I8" s="93">
        <f>G8/G$44*100</f>
        <v>15.868304377186268</v>
      </c>
      <c r="J8" s="92">
        <f>SEKTOR_USD!J8*$B$55</f>
        <v>691206413.33852053</v>
      </c>
      <c r="K8" s="92">
        <f>SEKTOR_USD!K8*$C$55</f>
        <v>1088674837.123354</v>
      </c>
      <c r="L8" s="93">
        <f t="shared" ref="L8:L43" si="2">(K8-J8)/J8*100</f>
        <v>57.503578687163028</v>
      </c>
      <c r="M8" s="93">
        <f>K8/K$44*100</f>
        <v>16.037048775467472</v>
      </c>
    </row>
    <row r="9" spans="1:13" s="21" customFormat="1" ht="15.5" x14ac:dyDescent="0.35">
      <c r="A9" s="94" t="s">
        <v>3</v>
      </c>
      <c r="B9" s="92">
        <f>SEKTOR_USD!B9*$B$53</f>
        <v>49702117.740545228</v>
      </c>
      <c r="C9" s="92">
        <f>SEKTOR_USD!C9*$C$53</f>
        <v>61765923.613845363</v>
      </c>
      <c r="D9" s="95">
        <f t="shared" si="0"/>
        <v>24.272217003459613</v>
      </c>
      <c r="E9" s="95">
        <f t="shared" ref="E9:E44" si="3">C9/C$44*100</f>
        <v>9.6786092161970974</v>
      </c>
      <c r="F9" s="92">
        <f>SEKTOR_USD!F9*$B$54</f>
        <v>266249759.1528534</v>
      </c>
      <c r="G9" s="92">
        <f>SEKTOR_USD!G9*$C$54</f>
        <v>436163955.13401288</v>
      </c>
      <c r="H9" s="95">
        <f t="shared" si="1"/>
        <v>63.817596125453058</v>
      </c>
      <c r="I9" s="95">
        <f t="shared" ref="I9:I44" si="4">G9/G$44*100</f>
        <v>10.685995447837403</v>
      </c>
      <c r="J9" s="92">
        <f>SEKTOR_USD!J9*$B$55</f>
        <v>453726345.83888447</v>
      </c>
      <c r="K9" s="92">
        <f>SEKTOR_USD!K9*$C$55</f>
        <v>740486376.58322227</v>
      </c>
      <c r="L9" s="95">
        <f t="shared" si="2"/>
        <v>63.201097616263304</v>
      </c>
      <c r="M9" s="95">
        <f t="shared" ref="M9:M44" si="5">K9/K$44*100</f>
        <v>10.907955005383091</v>
      </c>
    </row>
    <row r="10" spans="1:13" ht="14" x14ac:dyDescent="0.3">
      <c r="A10" s="96" t="str">
        <f>SEKTOR_USD!A10</f>
        <v xml:space="preserve"> Hububat, Bakliyat, Yağlı Tohumlar ve Mamulleri </v>
      </c>
      <c r="B10" s="97">
        <f>SEKTOR_USD!B10*$B$53</f>
        <v>29067936.962902535</v>
      </c>
      <c r="C10" s="97">
        <f>SEKTOR_USD!C10*$C$53</f>
        <v>31632695.462022282</v>
      </c>
      <c r="D10" s="98">
        <f t="shared" si="0"/>
        <v>8.8233248282909695</v>
      </c>
      <c r="E10" s="98">
        <f t="shared" si="3"/>
        <v>4.9567865243296785</v>
      </c>
      <c r="F10" s="97">
        <f>SEKTOR_USD!F10*$B$54</f>
        <v>136997427.08426872</v>
      </c>
      <c r="G10" s="97">
        <f>SEKTOR_USD!G10*$C$54</f>
        <v>216590531.20683327</v>
      </c>
      <c r="H10" s="98">
        <f t="shared" si="1"/>
        <v>58.098247402563196</v>
      </c>
      <c r="I10" s="98">
        <f t="shared" si="4"/>
        <v>5.3064573614520061</v>
      </c>
      <c r="J10" s="97">
        <f>SEKTOR_USD!J10*$B$55</f>
        <v>234229412.96329093</v>
      </c>
      <c r="K10" s="97">
        <f>SEKTOR_USD!K10*$C$55</f>
        <v>378797661.08392382</v>
      </c>
      <c r="L10" s="98">
        <f t="shared" si="2"/>
        <v>61.720791719394363</v>
      </c>
      <c r="M10" s="98">
        <f t="shared" si="5"/>
        <v>5.5799917107366461</v>
      </c>
    </row>
    <row r="11" spans="1:13" ht="14" x14ac:dyDescent="0.3">
      <c r="A11" s="96" t="str">
        <f>SEKTOR_USD!A11</f>
        <v xml:space="preserve"> Yaş Meyve ve Sebze  </v>
      </c>
      <c r="B11" s="97">
        <f>SEKTOR_USD!B11*$B$53</f>
        <v>5210072.6298403265</v>
      </c>
      <c r="C11" s="97">
        <f>SEKTOR_USD!C11*$C$53</f>
        <v>6783967.862172286</v>
      </c>
      <c r="D11" s="98">
        <f t="shared" si="0"/>
        <v>30.208700418446849</v>
      </c>
      <c r="E11" s="98">
        <f t="shared" si="3"/>
        <v>1.0630355709355488</v>
      </c>
      <c r="F11" s="97">
        <f>SEKTOR_USD!F11*$B$54</f>
        <v>39382579.492480606</v>
      </c>
      <c r="G11" s="97">
        <f>SEKTOR_USD!G11*$C$54</f>
        <v>61292006.161413841</v>
      </c>
      <c r="H11" s="98">
        <f t="shared" si="1"/>
        <v>55.63227942729462</v>
      </c>
      <c r="I11" s="98">
        <f t="shared" si="4"/>
        <v>1.5016511362761504</v>
      </c>
      <c r="J11" s="97">
        <f>SEKTOR_USD!J11*$B$55</f>
        <v>64082815.420688093</v>
      </c>
      <c r="K11" s="97">
        <f>SEKTOR_USD!K11*$C$55</f>
        <v>106378707.52034836</v>
      </c>
      <c r="L11" s="98">
        <f t="shared" si="2"/>
        <v>66.001925511540065</v>
      </c>
      <c r="M11" s="98">
        <f t="shared" si="5"/>
        <v>1.5670432189677901</v>
      </c>
    </row>
    <row r="12" spans="1:13" ht="14" x14ac:dyDescent="0.3">
      <c r="A12" s="96" t="str">
        <f>SEKTOR_USD!A12</f>
        <v xml:space="preserve"> Meyve Sebze Mamulleri </v>
      </c>
      <c r="B12" s="97">
        <f>SEKTOR_USD!B12*$B$53</f>
        <v>4904233.2545675067</v>
      </c>
      <c r="C12" s="97">
        <f>SEKTOR_USD!C12*$C$53</f>
        <v>7439488.2670277245</v>
      </c>
      <c r="D12" s="98">
        <f t="shared" si="0"/>
        <v>51.695237172885989</v>
      </c>
      <c r="E12" s="98">
        <f t="shared" si="3"/>
        <v>1.1657544401862456</v>
      </c>
      <c r="F12" s="97">
        <f>SEKTOR_USD!F12*$B$54</f>
        <v>26186741.504760772</v>
      </c>
      <c r="G12" s="97">
        <f>SEKTOR_USD!G12*$C$54</f>
        <v>48270137.713823155</v>
      </c>
      <c r="H12" s="98">
        <f t="shared" si="1"/>
        <v>84.330447165591806</v>
      </c>
      <c r="I12" s="98">
        <f t="shared" si="4"/>
        <v>1.1826159997973995</v>
      </c>
      <c r="J12" s="97">
        <f>SEKTOR_USD!J12*$B$55</f>
        <v>48943508.029492423</v>
      </c>
      <c r="K12" s="97">
        <f>SEKTOR_USD!K12*$C$55</f>
        <v>80355632.959607124</v>
      </c>
      <c r="L12" s="98">
        <f t="shared" si="2"/>
        <v>64.180370788269514</v>
      </c>
      <c r="M12" s="98">
        <f t="shared" si="5"/>
        <v>1.1837025723510561</v>
      </c>
    </row>
    <row r="13" spans="1:13" ht="14" x14ac:dyDescent="0.3">
      <c r="A13" s="96" t="str">
        <f>SEKTOR_USD!A13</f>
        <v xml:space="preserve"> Kuru Meyve ve Mamulleri  </v>
      </c>
      <c r="B13" s="97">
        <f>SEKTOR_USD!B13*$B$53</f>
        <v>2675694.2758037504</v>
      </c>
      <c r="C13" s="97">
        <f>SEKTOR_USD!C13*$C$53</f>
        <v>3423689.6777614816</v>
      </c>
      <c r="D13" s="98">
        <f t="shared" si="0"/>
        <v>27.955189377270738</v>
      </c>
      <c r="E13" s="98">
        <f t="shared" si="3"/>
        <v>0.53648601898593318</v>
      </c>
      <c r="F13" s="97">
        <f>SEKTOR_USD!F13*$B$54</f>
        <v>17148659.756692953</v>
      </c>
      <c r="G13" s="97">
        <f>SEKTOR_USD!G13*$C$54</f>
        <v>29723611.11199262</v>
      </c>
      <c r="H13" s="98">
        <f t="shared" si="1"/>
        <v>73.329062059160549</v>
      </c>
      <c r="I13" s="98">
        <f t="shared" si="4"/>
        <v>0.72822701027289294</v>
      </c>
      <c r="J13" s="97">
        <f>SEKTOR_USD!J13*$B$55</f>
        <v>31032531.518897943</v>
      </c>
      <c r="K13" s="97">
        <f>SEKTOR_USD!K13*$C$55</f>
        <v>51854592.563937657</v>
      </c>
      <c r="L13" s="98">
        <f t="shared" si="2"/>
        <v>67.097526453359635</v>
      </c>
      <c r="M13" s="98">
        <f t="shared" si="5"/>
        <v>0.76385951233815097</v>
      </c>
    </row>
    <row r="14" spans="1:13" ht="14" x14ac:dyDescent="0.3">
      <c r="A14" s="96" t="str">
        <f>SEKTOR_USD!A14</f>
        <v xml:space="preserve"> Fındık ve Mamulleri </v>
      </c>
      <c r="B14" s="97">
        <f>SEKTOR_USD!B14*$B$53</f>
        <v>3329806.8147413549</v>
      </c>
      <c r="C14" s="97">
        <f>SEKTOR_USD!C14*$C$53</f>
        <v>7140211.725652393</v>
      </c>
      <c r="D14" s="98">
        <f t="shared" si="0"/>
        <v>114.43321258284512</v>
      </c>
      <c r="E14" s="98">
        <f t="shared" si="3"/>
        <v>1.1188583440531088</v>
      </c>
      <c r="F14" s="97">
        <f>SEKTOR_USD!F14*$B$54</f>
        <v>20072378.146175429</v>
      </c>
      <c r="G14" s="97">
        <f>SEKTOR_USD!G14*$C$54</f>
        <v>44131570.648191974</v>
      </c>
      <c r="H14" s="98">
        <f t="shared" si="1"/>
        <v>119.86219234615585</v>
      </c>
      <c r="I14" s="98">
        <f t="shared" si="4"/>
        <v>1.0812213102469612</v>
      </c>
      <c r="J14" s="97">
        <f>SEKTOR_USD!J14*$B$55</f>
        <v>35566073.033959277</v>
      </c>
      <c r="K14" s="97">
        <f>SEKTOR_USD!K14*$C$55</f>
        <v>68970998.781090423</v>
      </c>
      <c r="L14" s="98">
        <f t="shared" si="2"/>
        <v>93.923570688378732</v>
      </c>
      <c r="M14" s="98">
        <f t="shared" si="5"/>
        <v>1.0159978294967493</v>
      </c>
    </row>
    <row r="15" spans="1:13" ht="14" x14ac:dyDescent="0.3">
      <c r="A15" s="96" t="str">
        <f>SEKTOR_USD!A15</f>
        <v xml:space="preserve"> Zeytin ve Zeytinyağı </v>
      </c>
      <c r="B15" s="97">
        <f>SEKTOR_USD!B15*$B$53</f>
        <v>1895199.0731078468</v>
      </c>
      <c r="C15" s="97">
        <f>SEKTOR_USD!C15*$C$53</f>
        <v>2059793.5778419289</v>
      </c>
      <c r="D15" s="98">
        <f t="shared" si="0"/>
        <v>8.6848134884411614</v>
      </c>
      <c r="E15" s="98">
        <f t="shared" si="3"/>
        <v>0.3227659515075344</v>
      </c>
      <c r="F15" s="97">
        <f>SEKTOR_USD!F15*$B$54</f>
        <v>13141185.370457785</v>
      </c>
      <c r="G15" s="97">
        <f>SEKTOR_USD!G15*$C$54</f>
        <v>15845988.025724256</v>
      </c>
      <c r="H15" s="98">
        <f t="shared" si="1"/>
        <v>20.5826383162286</v>
      </c>
      <c r="I15" s="98">
        <f t="shared" si="4"/>
        <v>0.38822592723726596</v>
      </c>
      <c r="J15" s="97">
        <f>SEKTOR_USD!J15*$B$55</f>
        <v>18039675.449105117</v>
      </c>
      <c r="K15" s="97">
        <f>SEKTOR_USD!K15*$C$55</f>
        <v>22266188.785698667</v>
      </c>
      <c r="L15" s="98">
        <f t="shared" si="2"/>
        <v>23.428987669527125</v>
      </c>
      <c r="M15" s="98">
        <f t="shared" si="5"/>
        <v>0.32799872232149002</v>
      </c>
    </row>
    <row r="16" spans="1:13" ht="14" x14ac:dyDescent="0.3">
      <c r="A16" s="96" t="str">
        <f>SEKTOR_USD!A16</f>
        <v xml:space="preserve"> Tütün </v>
      </c>
      <c r="B16" s="97">
        <f>SEKTOR_USD!B16*$B$53</f>
        <v>2424795.274956929</v>
      </c>
      <c r="C16" s="97">
        <f>SEKTOR_USD!C16*$C$53</f>
        <v>3078988.4341201568</v>
      </c>
      <c r="D16" s="98">
        <f t="shared" si="0"/>
        <v>26.979315157847626</v>
      </c>
      <c r="E16" s="98">
        <f t="shared" si="3"/>
        <v>0.48247195365114914</v>
      </c>
      <c r="F16" s="97">
        <f>SEKTOR_USD!F16*$B$54</f>
        <v>11398234.693899944</v>
      </c>
      <c r="G16" s="97">
        <f>SEKTOR_USD!G16*$C$54</f>
        <v>17370403.006226394</v>
      </c>
      <c r="H16" s="98">
        <f t="shared" si="1"/>
        <v>52.395554861864781</v>
      </c>
      <c r="I16" s="98">
        <f t="shared" si="4"/>
        <v>0.42557401928044236</v>
      </c>
      <c r="J16" s="97">
        <f>SEKTOR_USD!J16*$B$55</f>
        <v>19068037.163775664</v>
      </c>
      <c r="K16" s="97">
        <f>SEKTOR_USD!K16*$C$55</f>
        <v>27785572.489653327</v>
      </c>
      <c r="L16" s="98">
        <f t="shared" si="2"/>
        <v>45.718052943796039</v>
      </c>
      <c r="M16" s="98">
        <f t="shared" si="5"/>
        <v>0.4093036470359499</v>
      </c>
    </row>
    <row r="17" spans="1:13" ht="14" x14ac:dyDescent="0.3">
      <c r="A17" s="96" t="str">
        <f>SEKTOR_USD!A17</f>
        <v xml:space="preserve"> Süs Bitkileri ve Mamulleri</v>
      </c>
      <c r="B17" s="97">
        <f>SEKTOR_USD!B17*$B$53</f>
        <v>194379.4546249673</v>
      </c>
      <c r="C17" s="97">
        <f>SEKTOR_USD!C17*$C$53</f>
        <v>207088.60724711342</v>
      </c>
      <c r="D17" s="98">
        <f t="shared" si="0"/>
        <v>6.5383209592119531</v>
      </c>
      <c r="E17" s="98">
        <f t="shared" si="3"/>
        <v>3.2450412547899557E-2</v>
      </c>
      <c r="F17" s="97">
        <f>SEKTOR_USD!F17*$B$54</f>
        <v>1922553.1041172263</v>
      </c>
      <c r="G17" s="97">
        <f>SEKTOR_USD!G17*$C$54</f>
        <v>2939707.2598073096</v>
      </c>
      <c r="H17" s="98">
        <f t="shared" si="1"/>
        <v>52.906427058467507</v>
      </c>
      <c r="I17" s="98">
        <f t="shared" si="4"/>
        <v>7.2022683274282739E-2</v>
      </c>
      <c r="J17" s="97">
        <f>SEKTOR_USD!J17*$B$55</f>
        <v>2764292.2596750222</v>
      </c>
      <c r="K17" s="97">
        <f>SEKTOR_USD!K17*$C$55</f>
        <v>4077022.3989628176</v>
      </c>
      <c r="L17" s="98">
        <f t="shared" si="2"/>
        <v>47.488833161299802</v>
      </c>
      <c r="M17" s="98">
        <f t="shared" si="5"/>
        <v>6.0057792135257866E-2</v>
      </c>
    </row>
    <row r="18" spans="1:13" s="21" customFormat="1" ht="15.5" x14ac:dyDescent="0.35">
      <c r="A18" s="94" t="s">
        <v>12</v>
      </c>
      <c r="B18" s="92">
        <f>SEKTOR_USD!B18*$B$53</f>
        <v>7910035.0593984872</v>
      </c>
      <c r="C18" s="92">
        <f>SEKTOR_USD!C18*$C$53</f>
        <v>9461156.3828807455</v>
      </c>
      <c r="D18" s="95">
        <f t="shared" si="0"/>
        <v>19.609537907663992</v>
      </c>
      <c r="E18" s="95">
        <f t="shared" si="3"/>
        <v>1.4825462003243675</v>
      </c>
      <c r="F18" s="92">
        <f>SEKTOR_USD!F18*$B$54</f>
        <v>41478788.659730487</v>
      </c>
      <c r="G18" s="92">
        <f>SEKTOR_USD!G18*$C$54</f>
        <v>68046100.504607141</v>
      </c>
      <c r="H18" s="95">
        <f t="shared" si="1"/>
        <v>64.050356105672449</v>
      </c>
      <c r="I18" s="95">
        <f t="shared" si="4"/>
        <v>1.6671261154808219</v>
      </c>
      <c r="J18" s="92">
        <f>SEKTOR_USD!J18*$B$55</f>
        <v>73093536.409889862</v>
      </c>
      <c r="K18" s="92">
        <f>SEKTOR_USD!K18*$C$55</f>
        <v>109606589.87786642</v>
      </c>
      <c r="L18" s="95">
        <f t="shared" si="2"/>
        <v>49.953874530328768</v>
      </c>
      <c r="M18" s="95">
        <f t="shared" si="5"/>
        <v>1.6145925009423512</v>
      </c>
    </row>
    <row r="19" spans="1:13" ht="14" x14ac:dyDescent="0.3">
      <c r="A19" s="96" t="str">
        <f>SEKTOR_USD!A19</f>
        <v xml:space="preserve"> Su Ürünleri ve Hayvansal Mamuller</v>
      </c>
      <c r="B19" s="97">
        <f>SEKTOR_USD!B19*$B$53</f>
        <v>7910035.0593984872</v>
      </c>
      <c r="C19" s="97">
        <f>SEKTOR_USD!C19*$C$53</f>
        <v>9461156.3828807455</v>
      </c>
      <c r="D19" s="98">
        <f t="shared" si="0"/>
        <v>19.609537907663992</v>
      </c>
      <c r="E19" s="98">
        <f t="shared" si="3"/>
        <v>1.4825462003243675</v>
      </c>
      <c r="F19" s="97">
        <f>SEKTOR_USD!F19*$B$54</f>
        <v>41478788.659730487</v>
      </c>
      <c r="G19" s="97">
        <f>SEKTOR_USD!G19*$C$54</f>
        <v>68046100.504607141</v>
      </c>
      <c r="H19" s="98">
        <f t="shared" si="1"/>
        <v>64.050356105672449</v>
      </c>
      <c r="I19" s="98">
        <f t="shared" si="4"/>
        <v>1.6671261154808219</v>
      </c>
      <c r="J19" s="97">
        <f>SEKTOR_USD!J19*$B$55</f>
        <v>73093536.409889862</v>
      </c>
      <c r="K19" s="97">
        <f>SEKTOR_USD!K19*$C$55</f>
        <v>109606589.87786642</v>
      </c>
      <c r="L19" s="98">
        <f t="shared" si="2"/>
        <v>49.953874530328768</v>
      </c>
      <c r="M19" s="98">
        <f t="shared" si="5"/>
        <v>1.6145925009423512</v>
      </c>
    </row>
    <row r="20" spans="1:13" s="21" customFormat="1" ht="15.5" x14ac:dyDescent="0.35">
      <c r="A20" s="94" t="s">
        <v>109</v>
      </c>
      <c r="B20" s="92">
        <f>SEKTOR_USD!B20*$B$53</f>
        <v>16043446.336131187</v>
      </c>
      <c r="C20" s="92">
        <f>SEKTOR_USD!C20*$C$53</f>
        <v>23284453.862291131</v>
      </c>
      <c r="D20" s="95">
        <f t="shared" si="0"/>
        <v>45.133741058195135</v>
      </c>
      <c r="E20" s="95">
        <f t="shared" si="3"/>
        <v>3.6486320702435093</v>
      </c>
      <c r="F20" s="92">
        <f>SEKTOR_USD!F20*$B$54</f>
        <v>95393299.92490454</v>
      </c>
      <c r="G20" s="92">
        <f>SEKTOR_USD!G20*$C$54</f>
        <v>143477137.58628598</v>
      </c>
      <c r="H20" s="95">
        <f t="shared" si="1"/>
        <v>50.405885632674384</v>
      </c>
      <c r="I20" s="95">
        <f t="shared" si="4"/>
        <v>3.5151828138680399</v>
      </c>
      <c r="J20" s="92">
        <f>SEKTOR_USD!J20*$B$55</f>
        <v>164386531.08974612</v>
      </c>
      <c r="K20" s="92">
        <f>SEKTOR_USD!K20*$C$55</f>
        <v>238581870.66226548</v>
      </c>
      <c r="L20" s="95">
        <f t="shared" si="2"/>
        <v>45.134682921201581</v>
      </c>
      <c r="M20" s="95">
        <f t="shared" si="5"/>
        <v>3.5145012691420328</v>
      </c>
    </row>
    <row r="21" spans="1:13" ht="14" x14ac:dyDescent="0.3">
      <c r="A21" s="96" t="str">
        <f>SEKTOR_USD!A21</f>
        <v xml:space="preserve"> Mobilya, Kağıt ve Orman Ürünleri</v>
      </c>
      <c r="B21" s="97">
        <f>SEKTOR_USD!B21*$B$53</f>
        <v>16043446.336131187</v>
      </c>
      <c r="C21" s="97">
        <f>SEKTOR_USD!C21*$C$53</f>
        <v>23284453.862291131</v>
      </c>
      <c r="D21" s="98">
        <f t="shared" si="0"/>
        <v>45.133741058195135</v>
      </c>
      <c r="E21" s="98">
        <f t="shared" si="3"/>
        <v>3.6486320702435093</v>
      </c>
      <c r="F21" s="97">
        <f>SEKTOR_USD!F21*$B$54</f>
        <v>95393299.92490454</v>
      </c>
      <c r="G21" s="97">
        <f>SEKTOR_USD!G21*$C$54</f>
        <v>143477137.58628598</v>
      </c>
      <c r="H21" s="98">
        <f t="shared" si="1"/>
        <v>50.405885632674384</v>
      </c>
      <c r="I21" s="98">
        <f t="shared" si="4"/>
        <v>3.5151828138680399</v>
      </c>
      <c r="J21" s="97">
        <f>SEKTOR_USD!J21*$B$55</f>
        <v>164386531.08974612</v>
      </c>
      <c r="K21" s="97">
        <f>SEKTOR_USD!K21*$C$55</f>
        <v>238581870.66226548</v>
      </c>
      <c r="L21" s="98">
        <f t="shared" si="2"/>
        <v>45.134682921201581</v>
      </c>
      <c r="M21" s="98">
        <f t="shared" si="5"/>
        <v>3.5145012691420328</v>
      </c>
    </row>
    <row r="22" spans="1:13" ht="16.5" x14ac:dyDescent="0.35">
      <c r="A22" s="91" t="s">
        <v>14</v>
      </c>
      <c r="B22" s="92">
        <f>SEKTOR_USD!B22*$B$53</f>
        <v>369715687.44655442</v>
      </c>
      <c r="C22" s="92">
        <f>SEKTOR_USD!C22*$C$53</f>
        <v>524894373.37600452</v>
      </c>
      <c r="D22" s="95">
        <f t="shared" si="0"/>
        <v>41.972437523869608</v>
      </c>
      <c r="E22" s="95">
        <f t="shared" si="3"/>
        <v>82.250004896684104</v>
      </c>
      <c r="F22" s="92">
        <f>SEKTOR_USD!F22*$B$54</f>
        <v>2127253864.1295877</v>
      </c>
      <c r="G22" s="92">
        <f>SEKTOR_USD!G22*$C$54</f>
        <v>3325235725.2937241</v>
      </c>
      <c r="H22" s="95">
        <f t="shared" si="1"/>
        <v>56.315886005186165</v>
      </c>
      <c r="I22" s="95">
        <f t="shared" si="4"/>
        <v>81.468111716286288</v>
      </c>
      <c r="J22" s="92">
        <f>SEKTOR_USD!J22*$B$55</f>
        <v>3572989950.8692927</v>
      </c>
      <c r="K22" s="92">
        <f>SEKTOR_USD!K22*$C$55</f>
        <v>5522152445.4826918</v>
      </c>
      <c r="L22" s="95">
        <f t="shared" si="2"/>
        <v>54.552700159125166</v>
      </c>
      <c r="M22" s="95">
        <f t="shared" si="5"/>
        <v>81.345710485764258</v>
      </c>
    </row>
    <row r="23" spans="1:13" s="21" customFormat="1" ht="15.5" x14ac:dyDescent="0.35">
      <c r="A23" s="94" t="s">
        <v>15</v>
      </c>
      <c r="B23" s="92">
        <f>SEKTOR_USD!B23*$B$53</f>
        <v>26858555.157653194</v>
      </c>
      <c r="C23" s="92">
        <f>SEKTOR_USD!C23*$C$53</f>
        <v>38443844.543693192</v>
      </c>
      <c r="D23" s="95">
        <f t="shared" si="0"/>
        <v>43.134447545808641</v>
      </c>
      <c r="E23" s="95">
        <f t="shared" si="3"/>
        <v>6.0240813435068885</v>
      </c>
      <c r="F23" s="92">
        <f>SEKTOR_USD!F23*$B$54</f>
        <v>168964393.18300775</v>
      </c>
      <c r="G23" s="92">
        <f>SEKTOR_USD!G23*$C$54</f>
        <v>252035282.13817483</v>
      </c>
      <c r="H23" s="95">
        <f t="shared" si="1"/>
        <v>49.164730740157673</v>
      </c>
      <c r="I23" s="95">
        <f t="shared" si="4"/>
        <v>6.1748520159017772</v>
      </c>
      <c r="J23" s="92">
        <f>SEKTOR_USD!J23*$B$55</f>
        <v>287861015.30262107</v>
      </c>
      <c r="K23" s="92">
        <f>SEKTOR_USD!K23*$C$55</f>
        <v>421511995.98063618</v>
      </c>
      <c r="L23" s="95">
        <f t="shared" si="2"/>
        <v>46.428996485512705</v>
      </c>
      <c r="M23" s="95">
        <f t="shared" si="5"/>
        <v>6.2092079365477071</v>
      </c>
    </row>
    <row r="24" spans="1:13" ht="14" x14ac:dyDescent="0.3">
      <c r="A24" s="96" t="str">
        <f>SEKTOR_USD!A24</f>
        <v xml:space="preserve"> Tekstil ve Hammaddeleri</v>
      </c>
      <c r="B24" s="97">
        <f>SEKTOR_USD!B24*$B$53</f>
        <v>18349070.683951609</v>
      </c>
      <c r="C24" s="97">
        <f>SEKTOR_USD!C24*$C$53</f>
        <v>26295221.807535768</v>
      </c>
      <c r="D24" s="98">
        <f t="shared" si="0"/>
        <v>43.30546903682697</v>
      </c>
      <c r="E24" s="98">
        <f t="shared" si="3"/>
        <v>4.1204139959029762</v>
      </c>
      <c r="F24" s="97">
        <f>SEKTOR_USD!F24*$B$54</f>
        <v>114376051.03110649</v>
      </c>
      <c r="G24" s="97">
        <f>SEKTOR_USD!G24*$C$54</f>
        <v>172609638.30864719</v>
      </c>
      <c r="H24" s="98">
        <f t="shared" si="1"/>
        <v>50.914143959825211</v>
      </c>
      <c r="I24" s="98">
        <f t="shared" si="4"/>
        <v>4.2289276486690275</v>
      </c>
      <c r="J24" s="97">
        <f>SEKTOR_USD!J24*$B$55</f>
        <v>192925660.55626383</v>
      </c>
      <c r="K24" s="97">
        <f>SEKTOR_USD!K24*$C$55</f>
        <v>286172786.33740294</v>
      </c>
      <c r="L24" s="98">
        <f t="shared" si="2"/>
        <v>48.333189847467182</v>
      </c>
      <c r="M24" s="98">
        <f t="shared" si="5"/>
        <v>4.2155534198172679</v>
      </c>
    </row>
    <row r="25" spans="1:13" ht="14" x14ac:dyDescent="0.3">
      <c r="A25" s="96" t="str">
        <f>SEKTOR_USD!A25</f>
        <v xml:space="preserve"> Deri ve Deri Mamulleri </v>
      </c>
      <c r="B25" s="97">
        <f>SEKTOR_USD!B25*$B$53</f>
        <v>3552787.7579085594</v>
      </c>
      <c r="C25" s="97">
        <f>SEKTOR_USD!C25*$C$53</f>
        <v>4569632.2621995844</v>
      </c>
      <c r="D25" s="98">
        <f t="shared" si="0"/>
        <v>28.621031527355207</v>
      </c>
      <c r="E25" s="98">
        <f t="shared" si="3"/>
        <v>0.71605316232399829</v>
      </c>
      <c r="F25" s="97">
        <f>SEKTOR_USD!F25*$B$54</f>
        <v>24099519.37740697</v>
      </c>
      <c r="G25" s="97">
        <f>SEKTOR_USD!G25*$C$54</f>
        <v>28297099.716049902</v>
      </c>
      <c r="H25" s="98">
        <f t="shared" si="1"/>
        <v>17.417693161873249</v>
      </c>
      <c r="I25" s="98">
        <f t="shared" si="4"/>
        <v>0.69327755123598467</v>
      </c>
      <c r="J25" s="97">
        <f>SEKTOR_USD!J25*$B$55</f>
        <v>41261672.782603689</v>
      </c>
      <c r="K25" s="97">
        <f>SEKTOR_USD!K25*$C$55</f>
        <v>47990685.920355558</v>
      </c>
      <c r="L25" s="98">
        <f t="shared" si="2"/>
        <v>16.30814429944509</v>
      </c>
      <c r="M25" s="98">
        <f t="shared" si="5"/>
        <v>0.70694108527988164</v>
      </c>
    </row>
    <row r="26" spans="1:13" ht="14" x14ac:dyDescent="0.3">
      <c r="A26" s="96" t="str">
        <f>SEKTOR_USD!A26</f>
        <v xml:space="preserve"> Halı </v>
      </c>
      <c r="B26" s="97">
        <f>SEKTOR_USD!B26*$B$53</f>
        <v>4956696.7157930247</v>
      </c>
      <c r="C26" s="97">
        <f>SEKTOR_USD!C26*$C$53</f>
        <v>7578990.4739578431</v>
      </c>
      <c r="D26" s="98">
        <f t="shared" si="0"/>
        <v>52.904059064369768</v>
      </c>
      <c r="E26" s="98">
        <f t="shared" si="3"/>
        <v>1.1876141852799145</v>
      </c>
      <c r="F26" s="97">
        <f>SEKTOR_USD!F26*$B$54</f>
        <v>30488822.774494287</v>
      </c>
      <c r="G26" s="97">
        <f>SEKTOR_USD!G26*$C$54</f>
        <v>51128544.113477744</v>
      </c>
      <c r="H26" s="98">
        <f t="shared" si="1"/>
        <v>67.696025824420531</v>
      </c>
      <c r="I26" s="98">
        <f t="shared" si="4"/>
        <v>1.252646815996765</v>
      </c>
      <c r="J26" s="97">
        <f>SEKTOR_USD!J26*$B$55</f>
        <v>53673681.963753499</v>
      </c>
      <c r="K26" s="97">
        <f>SEKTOR_USD!K26*$C$55</f>
        <v>87348523.722877771</v>
      </c>
      <c r="L26" s="98">
        <f t="shared" si="2"/>
        <v>62.739950991000228</v>
      </c>
      <c r="M26" s="98">
        <f t="shared" si="5"/>
        <v>1.2867134314505584</v>
      </c>
    </row>
    <row r="27" spans="1:13" s="21" customFormat="1" ht="15.5" x14ac:dyDescent="0.35">
      <c r="A27" s="94" t="s">
        <v>19</v>
      </c>
      <c r="B27" s="92">
        <f>SEKTOR_USD!B27*$B$53</f>
        <v>57459992.423497356</v>
      </c>
      <c r="C27" s="92">
        <f>SEKTOR_USD!C27*$C$53</f>
        <v>85453166.54971686</v>
      </c>
      <c r="D27" s="95">
        <f t="shared" si="0"/>
        <v>48.717678067030405</v>
      </c>
      <c r="E27" s="95">
        <f t="shared" si="3"/>
        <v>13.390357610323514</v>
      </c>
      <c r="F27" s="92">
        <f>SEKTOR_USD!F27*$B$54</f>
        <v>350161826.67296886</v>
      </c>
      <c r="G27" s="92">
        <f>SEKTOR_USD!G27*$C$54</f>
        <v>586840556.42463827</v>
      </c>
      <c r="H27" s="95">
        <f t="shared" si="1"/>
        <v>67.591242597872849</v>
      </c>
      <c r="I27" s="95">
        <f t="shared" si="4"/>
        <v>14.377564768352475</v>
      </c>
      <c r="J27" s="92">
        <f>SEKTOR_USD!J27*$B$55</f>
        <v>606162744.09474647</v>
      </c>
      <c r="K27" s="92">
        <f>SEKTOR_USD!K27*$C$55</f>
        <v>969326163.40259457</v>
      </c>
      <c r="L27" s="95">
        <f t="shared" si="2"/>
        <v>59.911867373208885</v>
      </c>
      <c r="M27" s="95">
        <f t="shared" si="5"/>
        <v>14.278947608359941</v>
      </c>
    </row>
    <row r="28" spans="1:13" ht="14" x14ac:dyDescent="0.3">
      <c r="A28" s="96" t="str">
        <f>SEKTOR_USD!A28</f>
        <v xml:space="preserve"> Kimyevi Maddeler ve Mamulleri  </v>
      </c>
      <c r="B28" s="97">
        <f>SEKTOR_USD!B28*$B$53</f>
        <v>57459992.423497356</v>
      </c>
      <c r="C28" s="97">
        <f>SEKTOR_USD!C28*$C$53</f>
        <v>85453166.54971686</v>
      </c>
      <c r="D28" s="98">
        <f t="shared" si="0"/>
        <v>48.717678067030405</v>
      </c>
      <c r="E28" s="98">
        <f t="shared" si="3"/>
        <v>13.390357610323514</v>
      </c>
      <c r="F28" s="97">
        <f>SEKTOR_USD!F28*$B$54</f>
        <v>350161826.67296886</v>
      </c>
      <c r="G28" s="97">
        <f>SEKTOR_USD!G28*$C$54</f>
        <v>586840556.42463827</v>
      </c>
      <c r="H28" s="98">
        <f t="shared" si="1"/>
        <v>67.591242597872849</v>
      </c>
      <c r="I28" s="98">
        <f t="shared" si="4"/>
        <v>14.377564768352475</v>
      </c>
      <c r="J28" s="97">
        <f>SEKTOR_USD!J28*$B$55</f>
        <v>606162744.09474647</v>
      </c>
      <c r="K28" s="97">
        <f>SEKTOR_USD!K28*$C$55</f>
        <v>969326163.40259457</v>
      </c>
      <c r="L28" s="98">
        <f t="shared" si="2"/>
        <v>59.911867373208885</v>
      </c>
      <c r="M28" s="98">
        <f t="shared" si="5"/>
        <v>14.278947608359941</v>
      </c>
    </row>
    <row r="29" spans="1:13" s="21" customFormat="1" ht="15.5" x14ac:dyDescent="0.35">
      <c r="A29" s="94" t="s">
        <v>21</v>
      </c>
      <c r="B29" s="92">
        <f>SEKTOR_USD!B29*$B$53</f>
        <v>285397139.86540389</v>
      </c>
      <c r="C29" s="92">
        <f>SEKTOR_USD!C29*$C$53</f>
        <v>400997362.28259444</v>
      </c>
      <c r="D29" s="95">
        <f t="shared" si="0"/>
        <v>40.5050388632867</v>
      </c>
      <c r="E29" s="95">
        <f t="shared" si="3"/>
        <v>62.835565942853698</v>
      </c>
      <c r="F29" s="92">
        <f>SEKTOR_USD!F29*$B$54</f>
        <v>1608127644.2736111</v>
      </c>
      <c r="G29" s="92">
        <f>SEKTOR_USD!G29*$C$54</f>
        <v>2486359886.7309113</v>
      </c>
      <c r="H29" s="95">
        <f t="shared" si="1"/>
        <v>54.61209783841484</v>
      </c>
      <c r="I29" s="95">
        <f t="shared" si="4"/>
        <v>60.915694932032039</v>
      </c>
      <c r="J29" s="92">
        <f>SEKTOR_USD!J29*$B$55</f>
        <v>2678966191.4719257</v>
      </c>
      <c r="K29" s="92">
        <f>SEKTOR_USD!K29*$C$55</f>
        <v>4131314286.0994606</v>
      </c>
      <c r="L29" s="95">
        <f t="shared" si="2"/>
        <v>54.213005720298376</v>
      </c>
      <c r="M29" s="95">
        <f t="shared" si="5"/>
        <v>60.857554940856609</v>
      </c>
    </row>
    <row r="30" spans="1:13" ht="14" x14ac:dyDescent="0.3">
      <c r="A30" s="96" t="str">
        <f>SEKTOR_USD!A30</f>
        <v xml:space="preserve"> Hazırgiyim ve Konfeksiyon </v>
      </c>
      <c r="B30" s="97">
        <f>SEKTOR_USD!B30*$B$53</f>
        <v>40967184.348628633</v>
      </c>
      <c r="C30" s="97">
        <f>SEKTOR_USD!C30*$C$53</f>
        <v>54728324.877897277</v>
      </c>
      <c r="D30" s="98">
        <f t="shared" si="0"/>
        <v>33.590642725558205</v>
      </c>
      <c r="E30" s="98">
        <f t="shared" si="3"/>
        <v>8.575830143200676</v>
      </c>
      <c r="F30" s="97">
        <f>SEKTOR_USD!F30*$B$54</f>
        <v>240041198.89201167</v>
      </c>
      <c r="G30" s="97">
        <f>SEKTOR_USD!G30*$C$54</f>
        <v>330069920.90424287</v>
      </c>
      <c r="H30" s="98">
        <f t="shared" si="1"/>
        <v>37.505529229060713</v>
      </c>
      <c r="I30" s="98">
        <f t="shared" si="4"/>
        <v>8.0866968274970592</v>
      </c>
      <c r="J30" s="97">
        <f>SEKTOR_USD!J30*$B$55</f>
        <v>402863123.74728465</v>
      </c>
      <c r="K30" s="97">
        <f>SEKTOR_USD!K30*$C$55</f>
        <v>545847220.35571861</v>
      </c>
      <c r="L30" s="98">
        <f t="shared" si="2"/>
        <v>35.491979329964103</v>
      </c>
      <c r="M30" s="98">
        <f t="shared" si="5"/>
        <v>8.0407649725132213</v>
      </c>
    </row>
    <row r="31" spans="1:13" ht="14" x14ac:dyDescent="0.3">
      <c r="A31" s="96" t="str">
        <f>SEKTOR_USD!A31</f>
        <v xml:space="preserve"> Otomotiv Endüstrisi</v>
      </c>
      <c r="B31" s="97">
        <f>SEKTOR_USD!B31*$B$53</f>
        <v>71971674.690333948</v>
      </c>
      <c r="C31" s="97">
        <f>SEKTOR_USD!C31*$C$53</f>
        <v>102797913.438559</v>
      </c>
      <c r="D31" s="98">
        <f t="shared" si="0"/>
        <v>42.831070529980487</v>
      </c>
      <c r="E31" s="98">
        <f t="shared" si="3"/>
        <v>16.108248273474278</v>
      </c>
      <c r="F31" s="97">
        <f>SEKTOR_USD!F31*$B$54</f>
        <v>416835015.54164261</v>
      </c>
      <c r="G31" s="97">
        <f>SEKTOR_USD!G31*$C$54</f>
        <v>663248898.35484684</v>
      </c>
      <c r="H31" s="98">
        <f t="shared" si="1"/>
        <v>59.115447029566312</v>
      </c>
      <c r="I31" s="98">
        <f t="shared" si="4"/>
        <v>16.249565387459437</v>
      </c>
      <c r="J31" s="97">
        <f>SEKTOR_USD!J31*$B$55</f>
        <v>668028600.77133918</v>
      </c>
      <c r="K31" s="97">
        <f>SEKTOR_USD!K31*$C$55</f>
        <v>1080816582.1538112</v>
      </c>
      <c r="L31" s="98">
        <f t="shared" si="2"/>
        <v>61.79196233602071</v>
      </c>
      <c r="M31" s="98">
        <f t="shared" si="5"/>
        <v>15.921290411317518</v>
      </c>
    </row>
    <row r="32" spans="1:13" ht="14" x14ac:dyDescent="0.3">
      <c r="A32" s="96" t="str">
        <f>SEKTOR_USD!A32</f>
        <v xml:space="preserve"> Gemi, Yat ve Hizmetleri</v>
      </c>
      <c r="B32" s="97">
        <f>SEKTOR_USD!B32*$B$53</f>
        <v>5354752.4597585546</v>
      </c>
      <c r="C32" s="97">
        <f>SEKTOR_USD!C32*$C$53</f>
        <v>3893974.2698743548</v>
      </c>
      <c r="D32" s="98">
        <f t="shared" si="0"/>
        <v>-27.280032099748379</v>
      </c>
      <c r="E32" s="98">
        <f t="shared" si="3"/>
        <v>0.61017876931078785</v>
      </c>
      <c r="F32" s="97">
        <f>SEKTOR_USD!F32*$B$54</f>
        <v>18266955.531086534</v>
      </c>
      <c r="G32" s="97">
        <f>SEKTOR_USD!G32*$C$54</f>
        <v>33187936.074682556</v>
      </c>
      <c r="H32" s="98">
        <f t="shared" si="1"/>
        <v>81.682908343449114</v>
      </c>
      <c r="I32" s="98">
        <f t="shared" si="4"/>
        <v>0.81310280146421154</v>
      </c>
      <c r="J32" s="97">
        <f>SEKTOR_USD!J32*$B$55</f>
        <v>31878061.309721112</v>
      </c>
      <c r="K32" s="97">
        <f>SEKTOR_USD!K32*$C$55</f>
        <v>63553918.191305414</v>
      </c>
      <c r="L32" s="98">
        <f t="shared" si="2"/>
        <v>99.365694086060529</v>
      </c>
      <c r="M32" s="98">
        <f t="shared" si="5"/>
        <v>0.93619991126014279</v>
      </c>
    </row>
    <row r="33" spans="1:13" ht="14" x14ac:dyDescent="0.3">
      <c r="A33" s="96" t="str">
        <f>SEKTOR_USD!A33</f>
        <v xml:space="preserve"> Elektrik ve Elektronik</v>
      </c>
      <c r="B33" s="97">
        <f>SEKTOR_USD!B33*$B$53</f>
        <v>33364566.758877922</v>
      </c>
      <c r="C33" s="97">
        <f>SEKTOR_USD!C33*$C$53</f>
        <v>46665200.713117696</v>
      </c>
      <c r="D33" s="98">
        <f t="shared" si="0"/>
        <v>39.864548670336411</v>
      </c>
      <c r="E33" s="98">
        <f t="shared" si="3"/>
        <v>7.3123530787197053</v>
      </c>
      <c r="F33" s="97">
        <f>SEKTOR_USD!F33*$B$54</f>
        <v>191089114.64877421</v>
      </c>
      <c r="G33" s="97">
        <f>SEKTOR_USD!G33*$C$54</f>
        <v>294936406.56327516</v>
      </c>
      <c r="H33" s="98">
        <f t="shared" si="1"/>
        <v>54.344954240525134</v>
      </c>
      <c r="I33" s="98">
        <f t="shared" si="4"/>
        <v>7.2259274542031164</v>
      </c>
      <c r="J33" s="97">
        <f>SEKTOR_USD!J33*$B$55</f>
        <v>316855333.21261311</v>
      </c>
      <c r="K33" s="97">
        <f>SEKTOR_USD!K33*$C$55</f>
        <v>491718990.80952692</v>
      </c>
      <c r="L33" s="98">
        <f t="shared" si="2"/>
        <v>55.187222453844122</v>
      </c>
      <c r="M33" s="98">
        <f t="shared" si="5"/>
        <v>7.2434129737697983</v>
      </c>
    </row>
    <row r="34" spans="1:13" ht="14" x14ac:dyDescent="0.3">
      <c r="A34" s="96" t="str">
        <f>SEKTOR_USD!A34</f>
        <v xml:space="preserve"> Makine ve Aksamları</v>
      </c>
      <c r="B34" s="97">
        <f>SEKTOR_USD!B34*$B$53</f>
        <v>21972536.337805908</v>
      </c>
      <c r="C34" s="97">
        <f>SEKTOR_USD!C34*$C$53</f>
        <v>31220024.719992891</v>
      </c>
      <c r="D34" s="98">
        <f t="shared" si="0"/>
        <v>42.086576806682849</v>
      </c>
      <c r="E34" s="98">
        <f t="shared" si="3"/>
        <v>4.8921217607614826</v>
      </c>
      <c r="F34" s="97">
        <f>SEKTOR_USD!F34*$B$54</f>
        <v>132144335.64267415</v>
      </c>
      <c r="G34" s="97">
        <f>SEKTOR_USD!G34*$C$54</f>
        <v>203514960.34431976</v>
      </c>
      <c r="H34" s="98">
        <f t="shared" si="1"/>
        <v>54.009598182578081</v>
      </c>
      <c r="I34" s="98">
        <f t="shared" si="4"/>
        <v>4.9861065184490272</v>
      </c>
      <c r="J34" s="97">
        <f>SEKTOR_USD!J34*$B$55</f>
        <v>218615108.51255593</v>
      </c>
      <c r="K34" s="97">
        <f>SEKTOR_USD!K34*$C$55</f>
        <v>343390768.39198184</v>
      </c>
      <c r="L34" s="98">
        <f t="shared" si="2"/>
        <v>57.075497081785429</v>
      </c>
      <c r="M34" s="98">
        <f t="shared" si="5"/>
        <v>5.058419937672805</v>
      </c>
    </row>
    <row r="35" spans="1:13" ht="14" x14ac:dyDescent="0.3">
      <c r="A35" s="96" t="str">
        <f>SEKTOR_USD!A35</f>
        <v xml:space="preserve"> Demir ve Demir Dışı Metaller </v>
      </c>
      <c r="B35" s="97">
        <f>SEKTOR_USD!B35*$B$53</f>
        <v>26108124.596942242</v>
      </c>
      <c r="C35" s="97">
        <f>SEKTOR_USD!C35*$C$53</f>
        <v>36399413.684335276</v>
      </c>
      <c r="D35" s="98">
        <f t="shared" si="0"/>
        <v>39.417956081756792</v>
      </c>
      <c r="E35" s="98">
        <f t="shared" si="3"/>
        <v>5.7037227023738382</v>
      </c>
      <c r="F35" s="97">
        <f>SEKTOR_USD!F35*$B$54</f>
        <v>155885237.48220831</v>
      </c>
      <c r="G35" s="97">
        <f>SEKTOR_USD!G35*$C$54</f>
        <v>228318883.5122638</v>
      </c>
      <c r="H35" s="98">
        <f t="shared" si="1"/>
        <v>46.466007429550586</v>
      </c>
      <c r="I35" s="98">
        <f t="shared" si="4"/>
        <v>5.5938014160700833</v>
      </c>
      <c r="J35" s="97">
        <f>SEKTOR_USD!J35*$B$55</f>
        <v>259251713.34237379</v>
      </c>
      <c r="K35" s="97">
        <f>SEKTOR_USD!K35*$C$55</f>
        <v>366767953.18102717</v>
      </c>
      <c r="L35" s="98">
        <f t="shared" si="2"/>
        <v>41.471756715707784</v>
      </c>
      <c r="M35" s="98">
        <f t="shared" si="5"/>
        <v>5.4027845173535951</v>
      </c>
    </row>
    <row r="36" spans="1:13" ht="14" x14ac:dyDescent="0.3">
      <c r="A36" s="96" t="str">
        <f>SEKTOR_USD!A36</f>
        <v xml:space="preserve"> Çelik</v>
      </c>
      <c r="B36" s="97">
        <f>SEKTOR_USD!B36*$B$53</f>
        <v>30288860.986504134</v>
      </c>
      <c r="C36" s="97">
        <f>SEKTOR_USD!C36*$C$53</f>
        <v>46742068.792218924</v>
      </c>
      <c r="D36" s="98">
        <f t="shared" si="0"/>
        <v>54.320985569730986</v>
      </c>
      <c r="E36" s="98">
        <f t="shared" si="3"/>
        <v>7.3243981685571331</v>
      </c>
      <c r="F36" s="97">
        <f>SEKTOR_USD!F36*$B$54</f>
        <v>173201739.12626746</v>
      </c>
      <c r="G36" s="97">
        <f>SEKTOR_USD!G36*$C$54</f>
        <v>297757728.30199224</v>
      </c>
      <c r="H36" s="98">
        <f t="shared" si="1"/>
        <v>71.913821306910208</v>
      </c>
      <c r="I36" s="98">
        <f t="shared" si="4"/>
        <v>7.29504969803354</v>
      </c>
      <c r="J36" s="97">
        <f>SEKTOR_USD!J36*$B$55</f>
        <v>315579494.66383803</v>
      </c>
      <c r="K36" s="97">
        <f>SEKTOR_USD!K36*$C$55</f>
        <v>479790101.2509743</v>
      </c>
      <c r="L36" s="98">
        <f t="shared" si="2"/>
        <v>52.034624987931132</v>
      </c>
      <c r="M36" s="98">
        <f t="shared" si="5"/>
        <v>7.0676909150206839</v>
      </c>
    </row>
    <row r="37" spans="1:13" ht="14" x14ac:dyDescent="0.3">
      <c r="A37" s="96" t="str">
        <f>SEKTOR_USD!A37</f>
        <v xml:space="preserve"> Çimento Cam Seramik ve Toprak Ürünleri</v>
      </c>
      <c r="B37" s="97">
        <f>SEKTOR_USD!B37*$B$53</f>
        <v>9827521.2761189733</v>
      </c>
      <c r="C37" s="97">
        <f>SEKTOR_USD!C37*$C$53</f>
        <v>12732093.630955387</v>
      </c>
      <c r="D37" s="98">
        <f t="shared" si="0"/>
        <v>29.555492918591476</v>
      </c>
      <c r="E37" s="98">
        <f t="shared" si="3"/>
        <v>1.9950961881257507</v>
      </c>
      <c r="F37" s="97">
        <f>SEKTOR_USD!F37*$B$54</f>
        <v>57435198.186942309</v>
      </c>
      <c r="G37" s="97">
        <f>SEKTOR_USD!G37*$C$54</f>
        <v>81263370.68556045</v>
      </c>
      <c r="H37" s="98">
        <f t="shared" si="1"/>
        <v>41.48705541340918</v>
      </c>
      <c r="I37" s="98">
        <f t="shared" si="4"/>
        <v>1.9909485848160233</v>
      </c>
      <c r="J37" s="97">
        <f>SEKTOR_USD!J37*$B$55</f>
        <v>98353074.214852482</v>
      </c>
      <c r="K37" s="97">
        <f>SEKTOR_USD!K37*$C$55</f>
        <v>132604337.87988855</v>
      </c>
      <c r="L37" s="98">
        <f t="shared" si="2"/>
        <v>34.824802313971517</v>
      </c>
      <c r="M37" s="98">
        <f t="shared" si="5"/>
        <v>1.9533676740774948</v>
      </c>
    </row>
    <row r="38" spans="1:13" ht="14" x14ac:dyDescent="0.3">
      <c r="A38" s="96" t="str">
        <f>SEKTOR_USD!A38</f>
        <v xml:space="preserve"> Mücevher</v>
      </c>
      <c r="B38" s="97">
        <f>SEKTOR_USD!B38*$B$53</f>
        <v>13131839.573431851</v>
      </c>
      <c r="C38" s="97">
        <f>SEKTOR_USD!C38*$C$53</f>
        <v>31214119.957905632</v>
      </c>
      <c r="D38" s="98">
        <f t="shared" si="0"/>
        <v>137.69799945666094</v>
      </c>
      <c r="E38" s="98">
        <f t="shared" si="3"/>
        <v>4.8911964951552473</v>
      </c>
      <c r="F38" s="97">
        <f>SEKTOR_USD!F38*$B$54</f>
        <v>73901100.901136696</v>
      </c>
      <c r="G38" s="97">
        <f>SEKTOR_USD!G38*$C$54</f>
        <v>119802222.10448843</v>
      </c>
      <c r="H38" s="98">
        <f t="shared" si="1"/>
        <v>62.111552661112945</v>
      </c>
      <c r="I38" s="98">
        <f t="shared" si="4"/>
        <v>2.9351485490267559</v>
      </c>
      <c r="J38" s="97">
        <f>SEKTOR_USD!J38*$B$55</f>
        <v>125647684.7104172</v>
      </c>
      <c r="K38" s="97">
        <f>SEKTOR_USD!K38*$C$55</f>
        <v>237476054.25061631</v>
      </c>
      <c r="L38" s="98">
        <f t="shared" si="2"/>
        <v>89.001536158769866</v>
      </c>
      <c r="M38" s="98">
        <f t="shared" si="5"/>
        <v>3.4982117113001436</v>
      </c>
    </row>
    <row r="39" spans="1:13" ht="14" x14ac:dyDescent="0.3">
      <c r="A39" s="96" t="str">
        <f>SEKTOR_USD!A39</f>
        <v xml:space="preserve"> Savunma ve Havacılık Sanayii</v>
      </c>
      <c r="B39" s="97">
        <f>SEKTOR_USD!B39*$B$53</f>
        <v>17371243.949930884</v>
      </c>
      <c r="C39" s="97">
        <f>SEKTOR_USD!C39*$C$53</f>
        <v>14183523.765816042</v>
      </c>
      <c r="D39" s="98">
        <f t="shared" si="0"/>
        <v>-18.350557929546117</v>
      </c>
      <c r="E39" s="98">
        <f t="shared" si="3"/>
        <v>2.2225326815513844</v>
      </c>
      <c r="F39" s="97">
        <f>SEKTOR_USD!F39*$B$54</f>
        <v>63024738.67728693</v>
      </c>
      <c r="G39" s="97">
        <f>SEKTOR_USD!G39*$C$54</f>
        <v>105599302.18752311</v>
      </c>
      <c r="H39" s="98">
        <f t="shared" si="1"/>
        <v>67.552146036234731</v>
      </c>
      <c r="I39" s="98">
        <f t="shared" si="4"/>
        <v>2.5871777096389432</v>
      </c>
      <c r="J39" s="97">
        <f>SEKTOR_USD!J39*$B$55</f>
        <v>101936637.931519</v>
      </c>
      <c r="K39" s="97">
        <f>SEKTOR_USD!K39*$C$55</f>
        <v>176154424.81301877</v>
      </c>
      <c r="L39" s="98">
        <f t="shared" si="2"/>
        <v>72.807764104756174</v>
      </c>
      <c r="M39" s="98">
        <f t="shared" si="5"/>
        <v>2.5948951940557334</v>
      </c>
    </row>
    <row r="40" spans="1:13" ht="14" x14ac:dyDescent="0.3">
      <c r="A40" s="96" t="str">
        <f>SEKTOR_USD!A40</f>
        <v xml:space="preserve"> İklimlendirme Sanayii</v>
      </c>
      <c r="B40" s="97">
        <f>SEKTOR_USD!B40*$B$53</f>
        <v>15038834.8870709</v>
      </c>
      <c r="C40" s="97">
        <f>SEKTOR_USD!C40*$C$53</f>
        <v>20420704.431921989</v>
      </c>
      <c r="D40" s="98">
        <f t="shared" si="0"/>
        <v>35.786479373332028</v>
      </c>
      <c r="E40" s="98">
        <f t="shared" si="3"/>
        <v>3.199887681623423</v>
      </c>
      <c r="F40" s="97">
        <f>SEKTOR_USD!F40*$B$54</f>
        <v>86303009.643580362</v>
      </c>
      <c r="G40" s="97">
        <f>SEKTOR_USD!G40*$C$54</f>
        <v>128660257.69771533</v>
      </c>
      <c r="H40" s="98">
        <f t="shared" si="1"/>
        <v>49.07968821604787</v>
      </c>
      <c r="I40" s="98">
        <f t="shared" si="4"/>
        <v>3.1521699853738303</v>
      </c>
      <c r="J40" s="97">
        <f>SEKTOR_USD!J40*$B$55</f>
        <v>138820027.0857484</v>
      </c>
      <c r="K40" s="97">
        <f>SEKTOR_USD!K40*$C$55</f>
        <v>213193934.82159147</v>
      </c>
      <c r="L40" s="98">
        <f t="shared" si="2"/>
        <v>53.575776706845538</v>
      </c>
      <c r="M40" s="98">
        <f t="shared" si="5"/>
        <v>3.1405167225154669</v>
      </c>
    </row>
    <row r="41" spans="1:13" ht="14" x14ac:dyDescent="0.3">
      <c r="A41" s="96"/>
      <c r="B41" s="97"/>
      <c r="C41" s="97"/>
      <c r="D41" s="98"/>
      <c r="E41" s="98"/>
      <c r="F41" s="97"/>
      <c r="G41" s="97"/>
      <c r="H41" s="98"/>
      <c r="I41" s="98"/>
      <c r="J41" s="97"/>
      <c r="K41" s="97"/>
      <c r="L41" s="98"/>
      <c r="M41" s="98"/>
    </row>
    <row r="42" spans="1:13" ht="16.5" x14ac:dyDescent="0.35">
      <c r="A42" s="91" t="s">
        <v>30</v>
      </c>
      <c r="B42" s="92">
        <f>SEKTOR_USD!B42*$B$53</f>
        <v>12235485.475890206</v>
      </c>
      <c r="C42" s="92">
        <f>SEKTOR_USD!C42*$C$53</f>
        <v>18763505.685177922</v>
      </c>
      <c r="D42" s="95">
        <f t="shared" si="0"/>
        <v>53.353176889883578</v>
      </c>
      <c r="E42" s="95">
        <f t="shared" si="3"/>
        <v>2.9402076165509072</v>
      </c>
      <c r="F42" s="92">
        <f>SEKTOR_USD!F42*$B$54</f>
        <v>68165597.612801269</v>
      </c>
      <c r="G42" s="92">
        <f>SEKTOR_USD!G42*$C$54</f>
        <v>108717928.72955325</v>
      </c>
      <c r="H42" s="95">
        <f t="shared" si="1"/>
        <v>59.490905290818418</v>
      </c>
      <c r="I42" s="95">
        <f t="shared" si="4"/>
        <v>2.6635839065274496</v>
      </c>
      <c r="J42" s="92">
        <f>SEKTOR_USD!J42*$B$55</f>
        <v>116676761.35049038</v>
      </c>
      <c r="K42" s="92">
        <f>SEKTOR_USD!K42*$C$55</f>
        <v>177671351.81068301</v>
      </c>
      <c r="L42" s="95">
        <f t="shared" si="2"/>
        <v>52.276554263422128</v>
      </c>
      <c r="M42" s="95">
        <f t="shared" si="5"/>
        <v>2.6172407387682806</v>
      </c>
    </row>
    <row r="43" spans="1:13" ht="14" x14ac:dyDescent="0.3">
      <c r="A43" s="96" t="str">
        <f>SEKTOR_USD!A43</f>
        <v xml:space="preserve"> Madencilik Ürünleri</v>
      </c>
      <c r="B43" s="97">
        <f>SEKTOR_USD!B43*$B$53</f>
        <v>12235485.475890206</v>
      </c>
      <c r="C43" s="97">
        <f>SEKTOR_USD!C43*$C$53</f>
        <v>18763505.685177922</v>
      </c>
      <c r="D43" s="98">
        <f t="shared" si="0"/>
        <v>53.353176889883578</v>
      </c>
      <c r="E43" s="98">
        <f t="shared" si="3"/>
        <v>2.9402076165509072</v>
      </c>
      <c r="F43" s="97">
        <f>SEKTOR_USD!F43*$B$54</f>
        <v>68165597.612801269</v>
      </c>
      <c r="G43" s="97">
        <f>SEKTOR_USD!G43*$C$54</f>
        <v>108717928.72955325</v>
      </c>
      <c r="H43" s="98">
        <f t="shared" si="1"/>
        <v>59.490905290818418</v>
      </c>
      <c r="I43" s="98">
        <f t="shared" si="4"/>
        <v>2.6635839065274496</v>
      </c>
      <c r="J43" s="97">
        <f>SEKTOR_USD!J43*$B$55</f>
        <v>116676761.35049038</v>
      </c>
      <c r="K43" s="97">
        <f>SEKTOR_USD!K43*$C$55</f>
        <v>177671351.81068301</v>
      </c>
      <c r="L43" s="98">
        <f t="shared" si="2"/>
        <v>52.276554263422128</v>
      </c>
      <c r="M43" s="98">
        <f t="shared" si="5"/>
        <v>2.6172407387682806</v>
      </c>
    </row>
    <row r="44" spans="1:13" ht="18" x14ac:dyDescent="0.4">
      <c r="A44" s="99" t="s">
        <v>32</v>
      </c>
      <c r="B44" s="100">
        <f>SEKTOR_USD!B44*$B$53</f>
        <v>455606772.05851954</v>
      </c>
      <c r="C44" s="100">
        <f>SEKTOR_USD!C44*$C$53</f>
        <v>638169412.92019975</v>
      </c>
      <c r="D44" s="101">
        <f>(C44-B44)/B44*100</f>
        <v>40.070221089301825</v>
      </c>
      <c r="E44" s="102">
        <f t="shared" si="3"/>
        <v>100</v>
      </c>
      <c r="F44" s="100">
        <f>SEKTOR_USD!F44*$B$54</f>
        <v>2598541309.4798775</v>
      </c>
      <c r="G44" s="100">
        <f>SEKTOR_USD!G44*$C$54</f>
        <v>4081640847.2481833</v>
      </c>
      <c r="H44" s="101">
        <f>(G44-F44)/F44*100</f>
        <v>57.074310589473065</v>
      </c>
      <c r="I44" s="101">
        <f t="shared" si="4"/>
        <v>100</v>
      </c>
      <c r="J44" s="100">
        <f>SEKTOR_USD!J44*$B$55</f>
        <v>4380873125.5583038</v>
      </c>
      <c r="K44" s="100">
        <f>SEKTOR_USD!K44*$C$55</f>
        <v>6788498634.416728</v>
      </c>
      <c r="L44" s="101">
        <f>(K44-J44)/J44*100</f>
        <v>54.95766345782026</v>
      </c>
      <c r="M44" s="101">
        <f t="shared" si="5"/>
        <v>100</v>
      </c>
    </row>
    <row r="45" spans="1:13" ht="14" hidden="1" x14ac:dyDescent="0.3">
      <c r="A45" s="41" t="s">
        <v>33</v>
      </c>
      <c r="B45" s="39" t="e">
        <f>SEKTOR_USD!#REF!*2.1157</f>
        <v>#REF!</v>
      </c>
      <c r="C45" s="39" t="e">
        <f>SEKTOR_USD!#REF!*2.7012</f>
        <v>#REF!</v>
      </c>
      <c r="D45" s="40"/>
      <c r="E45" s="40"/>
      <c r="F45" s="39" t="e">
        <f>SEKTOR_USD!#REF!*2.1642</f>
        <v>#REF!</v>
      </c>
      <c r="G45" s="39" t="e">
        <f>SEKTOR_USD!#REF!*2.5613</f>
        <v>#REF!</v>
      </c>
      <c r="H45" s="40" t="e">
        <f>(G45-F45)/F45*100</f>
        <v>#REF!</v>
      </c>
      <c r="I45" s="40" t="e">
        <f t="shared" ref="I45:I46" si="6">G45/G$46*100</f>
        <v>#REF!</v>
      </c>
      <c r="J45" s="39" t="e">
        <f>SEKTOR_USD!#REF!*2.0809</f>
        <v>#REF!</v>
      </c>
      <c r="K45" s="39" t="e">
        <f>SEKTOR_USD!#REF!*2.3856</f>
        <v>#REF!</v>
      </c>
      <c r="L45" s="40" t="e">
        <f>(K45-J45)/J45*100</f>
        <v>#REF!</v>
      </c>
      <c r="M45" s="40" t="e">
        <f t="shared" ref="M45:M46" si="7">K45/K$46*100</f>
        <v>#REF!</v>
      </c>
    </row>
    <row r="46" spans="1:13" s="22" customFormat="1" ht="17.5" hidden="1" x14ac:dyDescent="0.35">
      <c r="A46" s="42" t="s">
        <v>34</v>
      </c>
      <c r="B46" s="43" t="e">
        <f>SEKTOR_USD!#REF!*2.1157</f>
        <v>#REF!</v>
      </c>
      <c r="C46" s="43" t="e">
        <f>SEKTOR_USD!#REF!*2.7012</f>
        <v>#REF!</v>
      </c>
      <c r="D46" s="44" t="e">
        <f>(C46-B46)/B46*100</f>
        <v>#REF!</v>
      </c>
      <c r="E46" s="45" t="e">
        <f>C46/C$46*100</f>
        <v>#REF!</v>
      </c>
      <c r="F46" s="43" t="e">
        <f>SEKTOR_USD!#REF!*2.1642</f>
        <v>#REF!</v>
      </c>
      <c r="G46" s="43" t="e">
        <f>SEKTOR_USD!#REF!*2.5613</f>
        <v>#REF!</v>
      </c>
      <c r="H46" s="44" t="e">
        <f>(G46-F46)/F46*100</f>
        <v>#REF!</v>
      </c>
      <c r="I46" s="45" t="e">
        <f t="shared" si="6"/>
        <v>#REF!</v>
      </c>
      <c r="J46" s="43" t="e">
        <f>SEKTOR_USD!#REF!*2.0809</f>
        <v>#REF!</v>
      </c>
      <c r="K46" s="43" t="e">
        <f>SEKTOR_USD!#REF!*2.3856</f>
        <v>#REF!</v>
      </c>
      <c r="L46" s="44" t="e">
        <f>(K46-J46)/J46*100</f>
        <v>#REF!</v>
      </c>
      <c r="M46" s="45" t="e">
        <f t="shared" si="7"/>
        <v>#REF!</v>
      </c>
    </row>
    <row r="47" spans="1:13" s="22" customFormat="1" ht="18" hidden="1" x14ac:dyDescent="0.4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113</v>
      </c>
    </row>
    <row r="49" spans="1:3" hidden="1" x14ac:dyDescent="0.25">
      <c r="A49" s="1" t="s">
        <v>110</v>
      </c>
    </row>
    <row r="51" spans="1:3" ht="13" x14ac:dyDescent="0.3">
      <c r="A51" s="27" t="s">
        <v>114</v>
      </c>
    </row>
    <row r="52" spans="1:3" ht="13" x14ac:dyDescent="0.3">
      <c r="A52" s="80"/>
      <c r="B52" s="81">
        <v>2023</v>
      </c>
      <c r="C52" s="81">
        <v>2024</v>
      </c>
    </row>
    <row r="53" spans="1:3" ht="13" x14ac:dyDescent="0.25">
      <c r="A53" s="83" t="s">
        <v>223</v>
      </c>
      <c r="B53" s="82">
        <v>26.43329</v>
      </c>
      <c r="C53" s="82">
        <v>32.911130999999997</v>
      </c>
    </row>
    <row r="54" spans="1:3" ht="13" x14ac:dyDescent="0.25">
      <c r="A54" s="81" t="s">
        <v>224</v>
      </c>
      <c r="B54" s="82">
        <v>20.809607285714289</v>
      </c>
      <c r="C54" s="82">
        <v>31.858526999999999</v>
      </c>
    </row>
    <row r="55" spans="1:3" ht="13" x14ac:dyDescent="0.25">
      <c r="A55" s="81" t="s">
        <v>225</v>
      </c>
      <c r="B55" s="82">
        <v>19.818199750000002</v>
      </c>
      <c r="C55" s="82">
        <v>30.208764250000002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J6" sqref="J6"/>
    </sheetView>
  </sheetViews>
  <sheetFormatPr defaultColWidth="9.08984375" defaultRowHeight="12.5" x14ac:dyDescent="0.25"/>
  <cols>
    <col min="1" max="1" width="51" style="17" customWidth="1"/>
    <col min="2" max="2" width="14.453125" style="17" customWidth="1"/>
    <col min="3" max="3" width="17.90625" style="17" bestFit="1" customWidth="1"/>
    <col min="4" max="4" width="14.453125" style="17" customWidth="1"/>
    <col min="5" max="5" width="17.90625" style="17" bestFit="1" customWidth="1"/>
    <col min="6" max="6" width="19.90625" style="17" bestFit="1" customWidth="1"/>
    <col min="7" max="7" width="19.90625" style="17" customWidth="1"/>
    <col min="8" max="16384" width="9.08984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5" x14ac:dyDescent="0.25">
      <c r="A5" s="153" t="s">
        <v>36</v>
      </c>
      <c r="B5" s="154"/>
      <c r="C5" s="154"/>
      <c r="D5" s="154"/>
      <c r="E5" s="154"/>
      <c r="F5" s="154"/>
      <c r="G5" s="155"/>
    </row>
    <row r="6" spans="1:7" ht="50.25" customHeight="1" x14ac:dyDescent="0.25">
      <c r="A6" s="87"/>
      <c r="B6" s="156" t="s">
        <v>121</v>
      </c>
      <c r="C6" s="156"/>
      <c r="D6" s="156" t="s">
        <v>122</v>
      </c>
      <c r="E6" s="156"/>
      <c r="F6" s="156" t="s">
        <v>119</v>
      </c>
      <c r="G6" s="156"/>
    </row>
    <row r="7" spans="1:7" ht="29" x14ac:dyDescent="0.4">
      <c r="A7" s="88" t="s">
        <v>1</v>
      </c>
      <c r="B7" s="103" t="s">
        <v>37</v>
      </c>
      <c r="C7" s="103" t="s">
        <v>38</v>
      </c>
      <c r="D7" s="103" t="s">
        <v>37</v>
      </c>
      <c r="E7" s="103" t="s">
        <v>38</v>
      </c>
      <c r="F7" s="103" t="s">
        <v>37</v>
      </c>
      <c r="G7" s="103" t="s">
        <v>38</v>
      </c>
    </row>
    <row r="8" spans="1:7" ht="16.5" x14ac:dyDescent="0.35">
      <c r="A8" s="91" t="s">
        <v>2</v>
      </c>
      <c r="B8" s="104">
        <f>SEKTOR_USD!D8</f>
        <v>3.0593640986397861</v>
      </c>
      <c r="C8" s="104">
        <f>SEKTOR_TL!D8</f>
        <v>28.315477665740087</v>
      </c>
      <c r="D8" s="104">
        <f>SEKTOR_USD!H8</f>
        <v>4.9463083416075548</v>
      </c>
      <c r="E8" s="104">
        <f>SEKTOR_TL!H8</f>
        <v>60.667846920238802</v>
      </c>
      <c r="F8" s="104">
        <f>SEKTOR_USD!L8</f>
        <v>3.328867011236309</v>
      </c>
      <c r="G8" s="104">
        <f>SEKTOR_TL!L8</f>
        <v>57.503578687163028</v>
      </c>
    </row>
    <row r="9" spans="1:7" s="21" customFormat="1" ht="15.5" x14ac:dyDescent="0.35">
      <c r="A9" s="94" t="s">
        <v>3</v>
      </c>
      <c r="B9" s="104">
        <f>SEKTOR_USD!D9</f>
        <v>-0.18806855968033104</v>
      </c>
      <c r="C9" s="104">
        <f>SEKTOR_TL!D9</f>
        <v>24.272217003459613</v>
      </c>
      <c r="D9" s="104">
        <f>SEKTOR_USD!H9</f>
        <v>7.0036867009083261</v>
      </c>
      <c r="E9" s="104">
        <f>SEKTOR_TL!H9</f>
        <v>63.817596125453058</v>
      </c>
      <c r="F9" s="104">
        <f>SEKTOR_USD!L9</f>
        <v>7.0666752605861669</v>
      </c>
      <c r="G9" s="104">
        <f>SEKTOR_TL!L9</f>
        <v>63.201097616263304</v>
      </c>
    </row>
    <row r="10" spans="1:7" ht="14" x14ac:dyDescent="0.3">
      <c r="A10" s="96" t="s">
        <v>4</v>
      </c>
      <c r="B10" s="105">
        <f>SEKTOR_USD!D10</f>
        <v>-12.596182004489137</v>
      </c>
      <c r="C10" s="105">
        <f>SEKTOR_TL!D10</f>
        <v>8.8233248282909695</v>
      </c>
      <c r="D10" s="105">
        <f>SEKTOR_USD!H10</f>
        <v>3.2678767918880762</v>
      </c>
      <c r="E10" s="105">
        <f>SEKTOR_TL!H10</f>
        <v>58.098247402563196</v>
      </c>
      <c r="F10" s="105">
        <f>SEKTOR_USD!L10</f>
        <v>6.0955333193777861</v>
      </c>
      <c r="G10" s="105">
        <f>SEKTOR_TL!L10</f>
        <v>61.720791719394363</v>
      </c>
    </row>
    <row r="11" spans="1:7" ht="14" x14ac:dyDescent="0.3">
      <c r="A11" s="96" t="s">
        <v>5</v>
      </c>
      <c r="B11" s="105">
        <f>SEKTOR_USD!D11</f>
        <v>4.5799470909683153</v>
      </c>
      <c r="C11" s="105">
        <f>SEKTOR_TL!D11</f>
        <v>30.208700418446849</v>
      </c>
      <c r="D11" s="105">
        <f>SEKTOR_USD!H11</f>
        <v>1.6571361212824469</v>
      </c>
      <c r="E11" s="105">
        <f>SEKTOR_TL!H11</f>
        <v>55.63227942729462</v>
      </c>
      <c r="F11" s="105">
        <f>SEKTOR_USD!L11</f>
        <v>8.9041342918329338</v>
      </c>
      <c r="G11" s="105">
        <f>SEKTOR_TL!L11</f>
        <v>66.001925511540065</v>
      </c>
    </row>
    <row r="12" spans="1:7" ht="14" x14ac:dyDescent="0.3">
      <c r="A12" s="96" t="s">
        <v>6</v>
      </c>
      <c r="B12" s="105">
        <f>SEKTOR_USD!D12</f>
        <v>21.8373259736858</v>
      </c>
      <c r="C12" s="105">
        <f>SEKTOR_TL!D12</f>
        <v>51.695237172885989</v>
      </c>
      <c r="D12" s="105">
        <f>SEKTOR_USD!H12</f>
        <v>20.402434686201037</v>
      </c>
      <c r="E12" s="105">
        <f>SEKTOR_TL!H12</f>
        <v>84.330447165591806</v>
      </c>
      <c r="F12" s="105">
        <f>SEKTOR_USD!L12</f>
        <v>7.7091189955242987</v>
      </c>
      <c r="G12" s="105">
        <f>SEKTOR_TL!L12</f>
        <v>64.180370788269514</v>
      </c>
    </row>
    <row r="13" spans="1:7" ht="14" x14ac:dyDescent="0.3">
      <c r="A13" s="96" t="s">
        <v>7</v>
      </c>
      <c r="B13" s="105">
        <f>SEKTOR_USD!D13</f>
        <v>2.7699907309267853</v>
      </c>
      <c r="C13" s="105">
        <f>SEKTOR_TL!D13</f>
        <v>27.955189377270738</v>
      </c>
      <c r="D13" s="105">
        <f>SEKTOR_USD!H13</f>
        <v>13.216462037065668</v>
      </c>
      <c r="E13" s="105">
        <f>SEKTOR_TL!H13</f>
        <v>73.329062059160549</v>
      </c>
      <c r="F13" s="105">
        <f>SEKTOR_USD!L13</f>
        <v>9.6228938588108601</v>
      </c>
      <c r="G13" s="105">
        <f>SEKTOR_TL!L13</f>
        <v>67.097526453359635</v>
      </c>
    </row>
    <row r="14" spans="1:7" ht="14" x14ac:dyDescent="0.3">
      <c r="A14" s="96" t="s">
        <v>8</v>
      </c>
      <c r="B14" s="105">
        <f>SEKTOR_USD!D14</f>
        <v>72.22669417936423</v>
      </c>
      <c r="C14" s="105">
        <f>SEKTOR_TL!D14</f>
        <v>114.43321258284512</v>
      </c>
      <c r="D14" s="105">
        <f>SEKTOR_USD!H14</f>
        <v>43.611343980206023</v>
      </c>
      <c r="E14" s="105">
        <f>SEKTOR_TL!H14</f>
        <v>119.86219234615585</v>
      </c>
      <c r="F14" s="105">
        <f>SEKTOR_USD!L14</f>
        <v>27.221889261343573</v>
      </c>
      <c r="G14" s="105">
        <f>SEKTOR_TL!L14</f>
        <v>93.923570688378732</v>
      </c>
    </row>
    <row r="15" spans="1:7" ht="14" x14ac:dyDescent="0.3">
      <c r="A15" s="96" t="s">
        <v>9</v>
      </c>
      <c r="B15" s="105">
        <f>SEKTOR_USD!D15</f>
        <v>-12.707430396850325</v>
      </c>
      <c r="C15" s="105">
        <f>SEKTOR_TL!D15</f>
        <v>8.6848134884411614</v>
      </c>
      <c r="D15" s="105">
        <f>SEKTOR_USD!H15</f>
        <v>-21.236868583533646</v>
      </c>
      <c r="E15" s="105">
        <f>SEKTOR_TL!H15</f>
        <v>20.5826383162286</v>
      </c>
      <c r="F15" s="105">
        <f>SEKTOR_USD!L15</f>
        <v>-19.025475112740644</v>
      </c>
      <c r="G15" s="105">
        <f>SEKTOR_TL!L15</f>
        <v>23.428987669527125</v>
      </c>
    </row>
    <row r="16" spans="1:7" ht="14" x14ac:dyDescent="0.3">
      <c r="A16" s="96" t="s">
        <v>10</v>
      </c>
      <c r="B16" s="105">
        <f>SEKTOR_USD!D16</f>
        <v>1.9861961464886235</v>
      </c>
      <c r="C16" s="105">
        <f>SEKTOR_TL!D16</f>
        <v>26.979315157847626</v>
      </c>
      <c r="D16" s="105">
        <f>SEKTOR_USD!H16</f>
        <v>-0.45705349892878661</v>
      </c>
      <c r="E16" s="105">
        <f>SEKTOR_TL!H16</f>
        <v>52.395554861864781</v>
      </c>
      <c r="F16" s="105">
        <f>SEKTOR_USD!L16</f>
        <v>-4.4029257032178855</v>
      </c>
      <c r="G16" s="105">
        <f>SEKTOR_TL!L16</f>
        <v>45.718052943796039</v>
      </c>
    </row>
    <row r="17" spans="1:7" ht="14" x14ac:dyDescent="0.3">
      <c r="A17" s="106" t="s">
        <v>11</v>
      </c>
      <c r="B17" s="105">
        <f>SEKTOR_USD!D17</f>
        <v>-14.431432513579429</v>
      </c>
      <c r="C17" s="105">
        <f>SEKTOR_TL!D17</f>
        <v>6.5383209592119531</v>
      </c>
      <c r="D17" s="105">
        <f>SEKTOR_USD!H17</f>
        <v>-0.12335791455687262</v>
      </c>
      <c r="E17" s="105">
        <f>SEKTOR_TL!H17</f>
        <v>52.906427058467507</v>
      </c>
      <c r="F17" s="105">
        <f>SEKTOR_USD!L17</f>
        <v>-3.2412205843519919</v>
      </c>
      <c r="G17" s="105">
        <f>SEKTOR_TL!L17</f>
        <v>47.488833161299802</v>
      </c>
    </row>
    <row r="18" spans="1:7" s="21" customFormat="1" ht="15.5" x14ac:dyDescent="0.35">
      <c r="A18" s="94" t="s">
        <v>12</v>
      </c>
      <c r="B18" s="104">
        <f>SEKTOR_USD!D18</f>
        <v>-3.9330005924355573</v>
      </c>
      <c r="C18" s="104">
        <f>SEKTOR_TL!D18</f>
        <v>19.609537907663992</v>
      </c>
      <c r="D18" s="104">
        <f>SEKTOR_USD!H18</f>
        <v>7.1557227250533098</v>
      </c>
      <c r="E18" s="104">
        <f>SEKTOR_TL!H18</f>
        <v>64.050356105672449</v>
      </c>
      <c r="F18" s="104">
        <f>SEKTOR_USD!L18</f>
        <v>-1.6240514132089046</v>
      </c>
      <c r="G18" s="104">
        <f>SEKTOR_TL!L18</f>
        <v>49.953874530328768</v>
      </c>
    </row>
    <row r="19" spans="1:7" ht="14" x14ac:dyDescent="0.3">
      <c r="A19" s="96" t="s">
        <v>13</v>
      </c>
      <c r="B19" s="105">
        <f>SEKTOR_USD!D19</f>
        <v>-3.9330005924355573</v>
      </c>
      <c r="C19" s="105">
        <f>SEKTOR_TL!D19</f>
        <v>19.609537907663992</v>
      </c>
      <c r="D19" s="105">
        <f>SEKTOR_USD!H19</f>
        <v>7.1557227250533098</v>
      </c>
      <c r="E19" s="105">
        <f>SEKTOR_TL!H19</f>
        <v>64.050356105672449</v>
      </c>
      <c r="F19" s="105">
        <f>SEKTOR_USD!L19</f>
        <v>-1.6240514132089046</v>
      </c>
      <c r="G19" s="105">
        <f>SEKTOR_TL!L19</f>
        <v>49.953874530328768</v>
      </c>
    </row>
    <row r="20" spans="1:7" s="21" customFormat="1" ht="15.5" x14ac:dyDescent="0.35">
      <c r="A20" s="94" t="s">
        <v>109</v>
      </c>
      <c r="B20" s="104">
        <f>SEKTOR_USD!D20</f>
        <v>16.567317792153037</v>
      </c>
      <c r="C20" s="104">
        <f>SEKTOR_TL!D20</f>
        <v>45.133741058195135</v>
      </c>
      <c r="D20" s="104">
        <f>SEKTOR_USD!H20</f>
        <v>-1.7566815478941895</v>
      </c>
      <c r="E20" s="104">
        <f>SEKTOR_TL!H20</f>
        <v>50.405885632674384</v>
      </c>
      <c r="F20" s="104">
        <f>SEKTOR_USD!L20</f>
        <v>-4.7856405849078643</v>
      </c>
      <c r="G20" s="104">
        <f>SEKTOR_TL!L20</f>
        <v>45.134682921201581</v>
      </c>
    </row>
    <row r="21" spans="1:7" ht="14" x14ac:dyDescent="0.3">
      <c r="A21" s="96" t="s">
        <v>108</v>
      </c>
      <c r="B21" s="105">
        <f>SEKTOR_USD!D21</f>
        <v>16.567317792153037</v>
      </c>
      <c r="C21" s="105">
        <f>SEKTOR_TL!D21</f>
        <v>45.133741058195135</v>
      </c>
      <c r="D21" s="105">
        <f>SEKTOR_USD!H21</f>
        <v>-1.7566815478941895</v>
      </c>
      <c r="E21" s="105">
        <f>SEKTOR_TL!H21</f>
        <v>50.405885632674384</v>
      </c>
      <c r="F21" s="105">
        <f>SEKTOR_USD!L21</f>
        <v>-4.7856405849078643</v>
      </c>
      <c r="G21" s="105">
        <f>SEKTOR_TL!L21</f>
        <v>45.134682921201581</v>
      </c>
    </row>
    <row r="22" spans="1:7" ht="16.5" x14ac:dyDescent="0.35">
      <c r="A22" s="91" t="s">
        <v>14</v>
      </c>
      <c r="B22" s="104">
        <f>SEKTOR_USD!D22</f>
        <v>14.028248165501436</v>
      </c>
      <c r="C22" s="104">
        <f>SEKTOR_TL!D22</f>
        <v>41.972437523869608</v>
      </c>
      <c r="D22" s="104">
        <f>SEKTOR_USD!H22</f>
        <v>2.1036597293530397</v>
      </c>
      <c r="E22" s="104">
        <f>SEKTOR_TL!H22</f>
        <v>56.315886005186165</v>
      </c>
      <c r="F22" s="104">
        <f>SEKTOR_USD!L22</f>
        <v>1.3929685539983407</v>
      </c>
      <c r="G22" s="104">
        <f>SEKTOR_TL!L22</f>
        <v>54.552700159125166</v>
      </c>
    </row>
    <row r="23" spans="1:7" s="21" customFormat="1" ht="15.5" x14ac:dyDescent="0.35">
      <c r="A23" s="94" t="s">
        <v>15</v>
      </c>
      <c r="B23" s="104">
        <f>SEKTOR_USD!D23</f>
        <v>14.961541764339495</v>
      </c>
      <c r="C23" s="104">
        <f>SEKTOR_TL!D23</f>
        <v>43.134447545808641</v>
      </c>
      <c r="D23" s="104">
        <f>SEKTOR_USD!H23</f>
        <v>-2.5673890201516385</v>
      </c>
      <c r="E23" s="104">
        <f>SEKTOR_TL!H23</f>
        <v>49.164730740157673</v>
      </c>
      <c r="F23" s="104">
        <f>SEKTOR_USD!L23</f>
        <v>-3.9365173124571227</v>
      </c>
      <c r="G23" s="104">
        <f>SEKTOR_TL!L23</f>
        <v>46.428996485512705</v>
      </c>
    </row>
    <row r="24" spans="1:7" ht="14" x14ac:dyDescent="0.3">
      <c r="A24" s="96" t="s">
        <v>16</v>
      </c>
      <c r="B24" s="105">
        <f>SEKTOR_USD!D24</f>
        <v>15.098901391035993</v>
      </c>
      <c r="C24" s="105">
        <f>SEKTOR_TL!D24</f>
        <v>43.30546903682697</v>
      </c>
      <c r="D24" s="105">
        <f>SEKTOR_USD!H24</f>
        <v>-1.4246933116614739</v>
      </c>
      <c r="E24" s="105">
        <f>SEKTOR_TL!H24</f>
        <v>50.914143959825211</v>
      </c>
      <c r="F24" s="105">
        <f>SEKTOR_USD!L24</f>
        <v>-2.6872876485910466</v>
      </c>
      <c r="G24" s="105">
        <f>SEKTOR_TL!L24</f>
        <v>48.333189847467182</v>
      </c>
    </row>
    <row r="25" spans="1:7" ht="14" x14ac:dyDescent="0.3">
      <c r="A25" s="96" t="s">
        <v>17</v>
      </c>
      <c r="B25" s="105">
        <f>SEKTOR_USD!D25</f>
        <v>3.3047763220815138</v>
      </c>
      <c r="C25" s="105">
        <f>SEKTOR_TL!D25</f>
        <v>28.621031527355207</v>
      </c>
      <c r="D25" s="105">
        <f>SEKTOR_USD!H25</f>
        <v>-23.304172754343515</v>
      </c>
      <c r="E25" s="105">
        <f>SEKTOR_TL!H25</f>
        <v>17.417693161873249</v>
      </c>
      <c r="F25" s="105">
        <f>SEKTOR_USD!L25</f>
        <v>-23.697043109658928</v>
      </c>
      <c r="G25" s="105">
        <f>SEKTOR_TL!L25</f>
        <v>16.30814429944509</v>
      </c>
    </row>
    <row r="26" spans="1:7" ht="14" x14ac:dyDescent="0.3">
      <c r="A26" s="96" t="s">
        <v>18</v>
      </c>
      <c r="B26" s="105">
        <f>SEKTOR_USD!D26</f>
        <v>22.808217542740021</v>
      </c>
      <c r="C26" s="105">
        <f>SEKTOR_TL!D26</f>
        <v>52.904059064369768</v>
      </c>
      <c r="D26" s="105">
        <f>SEKTOR_USD!H26</f>
        <v>9.5370304088821474</v>
      </c>
      <c r="E26" s="105">
        <f>SEKTOR_TL!H26</f>
        <v>67.696025824420531</v>
      </c>
      <c r="F26" s="105">
        <f>SEKTOR_USD!L26</f>
        <v>6.7641439866198123</v>
      </c>
      <c r="G26" s="105">
        <f>SEKTOR_TL!L26</f>
        <v>62.739950991000228</v>
      </c>
    </row>
    <row r="27" spans="1:7" s="21" customFormat="1" ht="15.5" x14ac:dyDescent="0.35">
      <c r="A27" s="94" t="s">
        <v>19</v>
      </c>
      <c r="B27" s="104">
        <f>SEKTOR_USD!D27</f>
        <v>19.445834677406076</v>
      </c>
      <c r="C27" s="104">
        <f>SEKTOR_TL!D27</f>
        <v>48.717678067030405</v>
      </c>
      <c r="D27" s="104">
        <f>SEKTOR_USD!H27</f>
        <v>9.4685872635168025</v>
      </c>
      <c r="E27" s="104">
        <f>SEKTOR_TL!H27</f>
        <v>67.591242597872849</v>
      </c>
      <c r="F27" s="104">
        <f>SEKTOR_USD!L27</f>
        <v>4.908804073233866</v>
      </c>
      <c r="G27" s="104">
        <f>SEKTOR_TL!L27</f>
        <v>59.911867373208885</v>
      </c>
    </row>
    <row r="28" spans="1:7" ht="14" x14ac:dyDescent="0.3">
      <c r="A28" s="96" t="s">
        <v>20</v>
      </c>
      <c r="B28" s="105">
        <f>SEKTOR_USD!D28</f>
        <v>19.445834677406076</v>
      </c>
      <c r="C28" s="105">
        <f>SEKTOR_TL!D28</f>
        <v>48.717678067030405</v>
      </c>
      <c r="D28" s="105">
        <f>SEKTOR_USD!H28</f>
        <v>9.4685872635168025</v>
      </c>
      <c r="E28" s="105">
        <f>SEKTOR_TL!H28</f>
        <v>67.591242597872849</v>
      </c>
      <c r="F28" s="105">
        <f>SEKTOR_USD!L28</f>
        <v>4.908804073233866</v>
      </c>
      <c r="G28" s="105">
        <f>SEKTOR_TL!L28</f>
        <v>59.911867373208885</v>
      </c>
    </row>
    <row r="29" spans="1:7" s="21" customFormat="1" ht="15.5" x14ac:dyDescent="0.35">
      <c r="A29" s="94" t="s">
        <v>21</v>
      </c>
      <c r="B29" s="104">
        <f>SEKTOR_USD!D29</f>
        <v>12.849675045641193</v>
      </c>
      <c r="C29" s="104">
        <f>SEKTOR_TL!D29</f>
        <v>40.5050388632867</v>
      </c>
      <c r="D29" s="104">
        <f>SEKTOR_USD!H29</f>
        <v>0.99076575755833918</v>
      </c>
      <c r="E29" s="104">
        <f>SEKTOR_TL!H29</f>
        <v>54.61209783841484</v>
      </c>
      <c r="F29" s="104">
        <f>SEKTOR_USD!L29</f>
        <v>1.1701149414864369</v>
      </c>
      <c r="G29" s="104">
        <f>SEKTOR_TL!L29</f>
        <v>54.213005720298376</v>
      </c>
    </row>
    <row r="30" spans="1:7" ht="14" x14ac:dyDescent="0.3">
      <c r="A30" s="96" t="s">
        <v>22</v>
      </c>
      <c r="B30" s="105">
        <f>SEKTOR_USD!D30</f>
        <v>7.2962275423190617</v>
      </c>
      <c r="C30" s="105">
        <f>SEKTOR_TL!D30</f>
        <v>33.590642725558205</v>
      </c>
      <c r="D30" s="105">
        <f>SEKTOR_USD!H30</f>
        <v>-10.183039445889609</v>
      </c>
      <c r="E30" s="105">
        <f>SEKTOR_TL!H30</f>
        <v>37.505529229060713</v>
      </c>
      <c r="F30" s="105">
        <f>SEKTOR_USD!L30</f>
        <v>-11.111653271811681</v>
      </c>
      <c r="G30" s="105">
        <f>SEKTOR_TL!L30</f>
        <v>35.491979329964103</v>
      </c>
    </row>
    <row r="31" spans="1:7" ht="14" x14ac:dyDescent="0.3">
      <c r="A31" s="96" t="s">
        <v>23</v>
      </c>
      <c r="B31" s="105">
        <f>SEKTOR_USD!D31</f>
        <v>14.717877921892979</v>
      </c>
      <c r="C31" s="105">
        <f>SEKTOR_TL!D31</f>
        <v>42.831070529980487</v>
      </c>
      <c r="D31" s="105">
        <f>SEKTOR_USD!H31</f>
        <v>3.9322993739211292</v>
      </c>
      <c r="E31" s="105">
        <f>SEKTOR_TL!H31</f>
        <v>59.115447029566312</v>
      </c>
      <c r="F31" s="105">
        <f>SEKTOR_USD!L31</f>
        <v>6.1422241897807979</v>
      </c>
      <c r="G31" s="105">
        <f>SEKTOR_TL!L31</f>
        <v>61.79196233602071</v>
      </c>
    </row>
    <row r="32" spans="1:7" ht="14" x14ac:dyDescent="0.3">
      <c r="A32" s="96" t="s">
        <v>24</v>
      </c>
      <c r="B32" s="105">
        <f>SEKTOR_USD!D32</f>
        <v>-41.593377623575371</v>
      </c>
      <c r="C32" s="105">
        <f>SEKTOR_TL!D32</f>
        <v>-27.280032099748379</v>
      </c>
      <c r="D32" s="105">
        <f>SEKTOR_USD!H32</f>
        <v>18.67309411868289</v>
      </c>
      <c r="E32" s="105">
        <f>SEKTOR_TL!H32</f>
        <v>81.682908343449114</v>
      </c>
      <c r="F32" s="105">
        <f>SEKTOR_USD!L32</f>
        <v>30.792147470744069</v>
      </c>
      <c r="G32" s="105">
        <f>SEKTOR_TL!L32</f>
        <v>99.365694086060529</v>
      </c>
    </row>
    <row r="33" spans="1:7" ht="14" x14ac:dyDescent="0.3">
      <c r="A33" s="96" t="s">
        <v>104</v>
      </c>
      <c r="B33" s="105">
        <f>SEKTOR_USD!D33</f>
        <v>12.335251429740206</v>
      </c>
      <c r="C33" s="105">
        <f>SEKTOR_TL!D33</f>
        <v>39.864548670336411</v>
      </c>
      <c r="D33" s="105">
        <f>SEKTOR_USD!H33</f>
        <v>0.81627076722255232</v>
      </c>
      <c r="E33" s="105">
        <f>SEKTOR_TL!H33</f>
        <v>54.344954240525134</v>
      </c>
      <c r="F33" s="105">
        <f>SEKTOR_USD!L33</f>
        <v>1.8092414434982349</v>
      </c>
      <c r="G33" s="105">
        <f>SEKTOR_TL!L33</f>
        <v>55.187222453844122</v>
      </c>
    </row>
    <row r="34" spans="1:7" ht="14" x14ac:dyDescent="0.3">
      <c r="A34" s="96" t="s">
        <v>25</v>
      </c>
      <c r="B34" s="105">
        <f>SEKTOR_USD!D34</f>
        <v>14.119921610664854</v>
      </c>
      <c r="C34" s="105">
        <f>SEKTOR_TL!D34</f>
        <v>42.086576806682849</v>
      </c>
      <c r="D34" s="105">
        <f>SEKTOR_USD!H34</f>
        <v>0.59722021705859418</v>
      </c>
      <c r="E34" s="105">
        <f>SEKTOR_TL!H34</f>
        <v>54.009598182578081</v>
      </c>
      <c r="F34" s="105">
        <f>SEKTOR_USD!L34</f>
        <v>3.0480277589430322</v>
      </c>
      <c r="G34" s="105">
        <f>SEKTOR_TL!L34</f>
        <v>57.075497081785429</v>
      </c>
    </row>
    <row r="35" spans="1:7" ht="14" x14ac:dyDescent="0.3">
      <c r="A35" s="96" t="s">
        <v>26</v>
      </c>
      <c r="B35" s="105">
        <f>SEKTOR_USD!D35</f>
        <v>11.976560888057634</v>
      </c>
      <c r="C35" s="105">
        <f>SEKTOR_TL!D35</f>
        <v>39.417956081756792</v>
      </c>
      <c r="D35" s="105">
        <f>SEKTOR_USD!H35</f>
        <v>-4.3301626809218403</v>
      </c>
      <c r="E35" s="105">
        <f>SEKTOR_TL!H35</f>
        <v>46.466007429550586</v>
      </c>
      <c r="F35" s="105">
        <f>SEKTOR_USD!L35</f>
        <v>-7.1886717916539489</v>
      </c>
      <c r="G35" s="105">
        <f>SEKTOR_TL!L35</f>
        <v>41.471756715707784</v>
      </c>
    </row>
    <row r="36" spans="1:7" ht="14" x14ac:dyDescent="0.3">
      <c r="A36" s="96" t="s">
        <v>27</v>
      </c>
      <c r="B36" s="105">
        <f>SEKTOR_USD!D36</f>
        <v>23.946252854407057</v>
      </c>
      <c r="C36" s="105">
        <f>SEKTOR_TL!D36</f>
        <v>54.320985569730986</v>
      </c>
      <c r="D36" s="105">
        <f>SEKTOR_USD!H36</f>
        <v>12.292043771617674</v>
      </c>
      <c r="E36" s="105">
        <f>SEKTOR_TL!H36</f>
        <v>71.913821306910208</v>
      </c>
      <c r="F36" s="105">
        <f>SEKTOR_USD!L36</f>
        <v>-0.25899298654161673</v>
      </c>
      <c r="G36" s="105">
        <f>SEKTOR_TL!L36</f>
        <v>52.034624987931132</v>
      </c>
    </row>
    <row r="37" spans="1:7" ht="14" x14ac:dyDescent="0.3">
      <c r="A37" s="96" t="s">
        <v>105</v>
      </c>
      <c r="B37" s="105">
        <f>SEKTOR_USD!D37</f>
        <v>4.0553092936877535</v>
      </c>
      <c r="C37" s="105">
        <f>SEKTOR_TL!D37</f>
        <v>29.555492918591476</v>
      </c>
      <c r="D37" s="105">
        <f>SEKTOR_USD!H37</f>
        <v>-7.5823543516264493</v>
      </c>
      <c r="E37" s="105">
        <f>SEKTOR_TL!H37</f>
        <v>41.48705541340918</v>
      </c>
      <c r="F37" s="105">
        <f>SEKTOR_USD!L37</f>
        <v>-11.549349010112198</v>
      </c>
      <c r="G37" s="105">
        <f>SEKTOR_TL!L37</f>
        <v>34.824802313971517</v>
      </c>
    </row>
    <row r="38" spans="1:7" ht="14" x14ac:dyDescent="0.3">
      <c r="A38" s="106" t="s">
        <v>28</v>
      </c>
      <c r="B38" s="105">
        <f>SEKTOR_USD!D38</f>
        <v>90.912313285671104</v>
      </c>
      <c r="C38" s="105">
        <f>SEKTOR_TL!D38</f>
        <v>137.69799945666094</v>
      </c>
      <c r="D38" s="105">
        <f>SEKTOR_USD!H38</f>
        <v>5.8893195958228706</v>
      </c>
      <c r="E38" s="105">
        <f>SEKTOR_TL!H38</f>
        <v>62.111552661112945</v>
      </c>
      <c r="F38" s="105">
        <f>SEKTOR_USD!L38</f>
        <v>23.992830876931652</v>
      </c>
      <c r="G38" s="105">
        <f>SEKTOR_TL!L38</f>
        <v>89.001536158769866</v>
      </c>
    </row>
    <row r="39" spans="1:7" ht="14" x14ac:dyDescent="0.3">
      <c r="A39" s="106" t="s">
        <v>106</v>
      </c>
      <c r="B39" s="105">
        <f>SEKTOR_USD!D39</f>
        <v>-34.421476412144322</v>
      </c>
      <c r="C39" s="105">
        <f>SEKTOR_TL!D39</f>
        <v>-18.350557929546117</v>
      </c>
      <c r="D39" s="105">
        <f>SEKTOR_USD!H39</f>
        <v>9.4430498589183056</v>
      </c>
      <c r="E39" s="105">
        <f>SEKTOR_TL!H39</f>
        <v>67.552146036234731</v>
      </c>
      <c r="F39" s="105">
        <f>SEKTOR_USD!L39</f>
        <v>13.369046116440792</v>
      </c>
      <c r="G39" s="105">
        <f>SEKTOR_TL!L39</f>
        <v>72.807764104756174</v>
      </c>
    </row>
    <row r="40" spans="1:7" ht="14" x14ac:dyDescent="0.3">
      <c r="A40" s="106" t="s">
        <v>29</v>
      </c>
      <c r="B40" s="105">
        <f>SEKTOR_USD!D40</f>
        <v>9.0598614600727068</v>
      </c>
      <c r="C40" s="105">
        <f>SEKTOR_TL!D40</f>
        <v>35.786479373332028</v>
      </c>
      <c r="D40" s="105">
        <f>SEKTOR_USD!H40</f>
        <v>-2.6229377757269101</v>
      </c>
      <c r="E40" s="105">
        <f>SEKTOR_TL!H40</f>
        <v>49.07968821604787</v>
      </c>
      <c r="F40" s="105">
        <f>SEKTOR_USD!L40</f>
        <v>0.752066332460534</v>
      </c>
      <c r="G40" s="105">
        <f>SEKTOR_TL!L40</f>
        <v>53.575776706845538</v>
      </c>
    </row>
    <row r="41" spans="1:7" ht="14" x14ac:dyDescent="0.3">
      <c r="A41" s="96"/>
      <c r="B41" s="105"/>
      <c r="C41" s="105"/>
      <c r="D41" s="105"/>
      <c r="E41" s="105"/>
      <c r="F41" s="105"/>
      <c r="G41" s="105"/>
    </row>
    <row r="42" spans="1:7" ht="16.5" x14ac:dyDescent="0.35">
      <c r="A42" s="91" t="s">
        <v>30</v>
      </c>
      <c r="B42" s="104">
        <f>SEKTOR_USD!D42</f>
        <v>23.168936283338031</v>
      </c>
      <c r="C42" s="104">
        <f>SEKTOR_TL!D42</f>
        <v>53.353176889883578</v>
      </c>
      <c r="D42" s="104">
        <f>SEKTOR_USD!H42</f>
        <v>4.1775442017448805</v>
      </c>
      <c r="E42" s="104">
        <f>SEKTOR_TL!H42</f>
        <v>59.490905290818418</v>
      </c>
      <c r="F42" s="104">
        <f>SEKTOR_USD!L42</f>
        <v>-0.10027736787631507</v>
      </c>
      <c r="G42" s="104">
        <f>SEKTOR_TL!L42</f>
        <v>52.276554263422128</v>
      </c>
    </row>
    <row r="43" spans="1:7" ht="14" x14ac:dyDescent="0.3">
      <c r="A43" s="96" t="s">
        <v>31</v>
      </c>
      <c r="B43" s="105">
        <f>SEKTOR_USD!D43</f>
        <v>23.168936283338031</v>
      </c>
      <c r="C43" s="105">
        <f>SEKTOR_TL!D43</f>
        <v>53.353176889883578</v>
      </c>
      <c r="D43" s="105">
        <f>SEKTOR_USD!H43</f>
        <v>4.1775442017448805</v>
      </c>
      <c r="E43" s="105">
        <f>SEKTOR_TL!H43</f>
        <v>59.490905290818418</v>
      </c>
      <c r="F43" s="105">
        <f>SEKTOR_USD!L43</f>
        <v>-0.10027736787631507</v>
      </c>
      <c r="G43" s="105">
        <f>SEKTOR_TL!L43</f>
        <v>52.276554263422128</v>
      </c>
    </row>
    <row r="44" spans="1:7" ht="18" x14ac:dyDescent="0.4">
      <c r="A44" s="107" t="s">
        <v>39</v>
      </c>
      <c r="B44" s="108">
        <f>SEKTOR_USD!D44</f>
        <v>12.500441702159412</v>
      </c>
      <c r="C44" s="108">
        <f>SEKTOR_TL!D44</f>
        <v>40.070221089301825</v>
      </c>
      <c r="D44" s="108">
        <f>SEKTOR_USD!H44</f>
        <v>2.5990535608017282</v>
      </c>
      <c r="E44" s="108">
        <f>SEKTOR_TL!H44</f>
        <v>57.074310589473065</v>
      </c>
      <c r="F44" s="108">
        <f>SEKTOR_USD!L44</f>
        <v>1.6586412401943165</v>
      </c>
      <c r="G44" s="108">
        <f>SEKTOR_TL!L44</f>
        <v>54.95766345782026</v>
      </c>
    </row>
    <row r="45" spans="1:7" ht="14" hidden="1" x14ac:dyDescent="0.3">
      <c r="A45" s="41" t="s">
        <v>33</v>
      </c>
      <c r="B45" s="46"/>
      <c r="C45" s="46"/>
      <c r="D45" s="40" t="e">
        <f>SEKTOR_USD!#REF!</f>
        <v>#REF!</v>
      </c>
      <c r="E45" s="40" t="e">
        <f>SEKTOR_TL!H45</f>
        <v>#REF!</v>
      </c>
      <c r="F45" s="40" t="e">
        <f>SEKTOR_USD!#REF!</f>
        <v>#REF!</v>
      </c>
      <c r="G45" s="40" t="e">
        <f>SEKTOR_TL!L45</f>
        <v>#REF!</v>
      </c>
    </row>
    <row r="46" spans="1:7" s="22" customFormat="1" ht="17.5" hidden="1" x14ac:dyDescent="0.35">
      <c r="A46" s="42" t="s">
        <v>39</v>
      </c>
      <c r="B46" s="47" t="e">
        <f>SEKTOR_USD!#REF!</f>
        <v>#REF!</v>
      </c>
      <c r="C46" s="47" t="e">
        <f>SEKTOR_TL!D46</f>
        <v>#REF!</v>
      </c>
      <c r="D46" s="47" t="e">
        <f>SEKTOR_USD!#REF!</f>
        <v>#REF!</v>
      </c>
      <c r="E46" s="47" t="e">
        <f>SEKTOR_TL!H46</f>
        <v>#REF!</v>
      </c>
      <c r="F46" s="47" t="e">
        <f>SEKTOR_USD!#REF!</f>
        <v>#REF!</v>
      </c>
      <c r="G46" s="47" t="e">
        <f>SEKTOR_TL!L46</f>
        <v>#REF!</v>
      </c>
    </row>
    <row r="47" spans="1:7" s="22" customFormat="1" ht="18" x14ac:dyDescent="0.4">
      <c r="A47" s="23"/>
      <c r="B47" s="25"/>
      <c r="C47" s="25"/>
      <c r="D47" s="25"/>
      <c r="E47" s="25"/>
    </row>
    <row r="48" spans="1:7" ht="13" x14ac:dyDescent="0.3">
      <c r="A48" s="21" t="s">
        <v>35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Q8" sqref="Q8"/>
    </sheetView>
  </sheetViews>
  <sheetFormatPr defaultColWidth="9.08984375" defaultRowHeight="12.5" x14ac:dyDescent="0.25"/>
  <cols>
    <col min="1" max="1" width="32.36328125" customWidth="1"/>
    <col min="2" max="2" width="12.6328125" bestFit="1" customWidth="1"/>
    <col min="3" max="3" width="12.90625" customWidth="1"/>
    <col min="4" max="4" width="12.08984375" bestFit="1" customWidth="1"/>
    <col min="5" max="5" width="13.54296875" bestFit="1" customWidth="1"/>
    <col min="6" max="7" width="14.08984375" bestFit="1" customWidth="1"/>
    <col min="8" max="8" width="12.08984375" bestFit="1" customWidth="1"/>
    <col min="9" max="9" width="15" bestFit="1" customWidth="1"/>
    <col min="10" max="11" width="14.08984375" bestFit="1" customWidth="1"/>
    <col min="12" max="12" width="10.36328125" customWidth="1"/>
    <col min="13" max="13" width="15" bestFit="1" customWidth="1"/>
  </cols>
  <sheetData>
    <row r="2" spans="1:13" ht="25" x14ac:dyDescent="0.5">
      <c r="C2" s="149" t="s">
        <v>123</v>
      </c>
      <c r="D2" s="149"/>
      <c r="E2" s="149"/>
      <c r="F2" s="149"/>
      <c r="G2" s="149"/>
      <c r="H2" s="149"/>
      <c r="I2" s="149"/>
      <c r="J2" s="149"/>
      <c r="K2" s="149"/>
    </row>
    <row r="6" spans="1:13" ht="22.5" customHeight="1" x14ac:dyDescent="0.25">
      <c r="A6" s="157" t="s">
        <v>112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1:13" ht="24" customHeight="1" x14ac:dyDescent="0.25">
      <c r="A7" s="49"/>
      <c r="B7" s="145" t="s">
        <v>125</v>
      </c>
      <c r="C7" s="145"/>
      <c r="D7" s="145"/>
      <c r="E7" s="145"/>
      <c r="F7" s="145" t="s">
        <v>126</v>
      </c>
      <c r="G7" s="145"/>
      <c r="H7" s="145"/>
      <c r="I7" s="145"/>
      <c r="J7" s="145" t="s">
        <v>103</v>
      </c>
      <c r="K7" s="145"/>
      <c r="L7" s="145"/>
      <c r="M7" s="145"/>
    </row>
    <row r="8" spans="1:13" ht="45.5" x14ac:dyDescent="0.35">
      <c r="A8" s="50" t="s">
        <v>40</v>
      </c>
      <c r="B8" s="70">
        <v>2023</v>
      </c>
      <c r="C8" s="71">
        <v>2024</v>
      </c>
      <c r="D8" s="7" t="s">
        <v>117</v>
      </c>
      <c r="E8" s="7" t="s">
        <v>118</v>
      </c>
      <c r="F8" s="5">
        <v>2023</v>
      </c>
      <c r="G8" s="6">
        <v>2024</v>
      </c>
      <c r="H8" s="7" t="s">
        <v>117</v>
      </c>
      <c r="I8" s="7" t="s">
        <v>118</v>
      </c>
      <c r="J8" s="5" t="s">
        <v>127</v>
      </c>
      <c r="K8" s="5" t="s">
        <v>128</v>
      </c>
      <c r="L8" s="7" t="s">
        <v>117</v>
      </c>
      <c r="M8" s="7" t="s">
        <v>118</v>
      </c>
    </row>
    <row r="9" spans="1:13" ht="22.5" customHeight="1" x14ac:dyDescent="0.35">
      <c r="A9" s="51" t="s">
        <v>197</v>
      </c>
      <c r="B9" s="74">
        <v>5042051.8441000003</v>
      </c>
      <c r="C9" s="74">
        <v>6086264.3658699999</v>
      </c>
      <c r="D9" s="63">
        <f>(C9-B9)/B9*100</f>
        <v>20.710071099167568</v>
      </c>
      <c r="E9" s="76">
        <f t="shared" ref="E9:E23" si="0">C9/C$23*100</f>
        <v>31.387565713812553</v>
      </c>
      <c r="F9" s="74">
        <v>37911121.762699999</v>
      </c>
      <c r="G9" s="74">
        <v>39033612.850139998</v>
      </c>
      <c r="H9" s="63">
        <f t="shared" ref="H9:H22" si="1">(G9-F9)/F9*100</f>
        <v>2.9608490470582582</v>
      </c>
      <c r="I9" s="65">
        <f t="shared" ref="I9:I23" si="2">G9/G$23*100</f>
        <v>30.466997353089702</v>
      </c>
      <c r="J9" s="74">
        <v>68161727.645930007</v>
      </c>
      <c r="K9" s="74">
        <v>68737291.368849993</v>
      </c>
      <c r="L9" s="63">
        <f t="shared" ref="L9:L23" si="3">(K9-J9)/J9*100</f>
        <v>0.84440894149541568</v>
      </c>
      <c r="M9" s="76">
        <f t="shared" ref="M9:M23" si="4">K9/K$23*100</f>
        <v>30.588039299555081</v>
      </c>
    </row>
    <row r="10" spans="1:13" ht="22.5" customHeight="1" x14ac:dyDescent="0.35">
      <c r="A10" s="51" t="s">
        <v>198</v>
      </c>
      <c r="B10" s="74">
        <v>2862833.6340200002</v>
      </c>
      <c r="C10" s="74">
        <v>3241844.4974699998</v>
      </c>
      <c r="D10" s="63">
        <f t="shared" ref="D10:D23" si="5">(C10-B10)/B10*100</f>
        <v>13.239011130304185</v>
      </c>
      <c r="E10" s="76">
        <f t="shared" si="0"/>
        <v>16.718565129853033</v>
      </c>
      <c r="F10" s="74">
        <v>20982831.658399999</v>
      </c>
      <c r="G10" s="74">
        <v>21708227.8035</v>
      </c>
      <c r="H10" s="63">
        <f t="shared" si="1"/>
        <v>3.4570936702416204</v>
      </c>
      <c r="I10" s="65">
        <f t="shared" si="2"/>
        <v>16.943973942886782</v>
      </c>
      <c r="J10" s="74">
        <v>35295999.478399999</v>
      </c>
      <c r="K10" s="74">
        <v>37252862.31222</v>
      </c>
      <c r="L10" s="63">
        <f t="shared" si="3"/>
        <v>5.5441490898070089</v>
      </c>
      <c r="M10" s="76">
        <f t="shared" si="4"/>
        <v>16.577493726258304</v>
      </c>
    </row>
    <row r="11" spans="1:13" ht="22.5" customHeight="1" x14ac:dyDescent="0.35">
      <c r="A11" s="51" t="s">
        <v>199</v>
      </c>
      <c r="B11" s="74">
        <v>2236657.0406800001</v>
      </c>
      <c r="C11" s="74">
        <v>2329806.4598699999</v>
      </c>
      <c r="D11" s="63">
        <f t="shared" si="5"/>
        <v>4.1646715386316018</v>
      </c>
      <c r="E11" s="76">
        <f t="shared" si="0"/>
        <v>12.015080016850614</v>
      </c>
      <c r="F11" s="74">
        <v>14708067.855629999</v>
      </c>
      <c r="G11" s="74">
        <v>14913071.41879</v>
      </c>
      <c r="H11" s="63">
        <f t="shared" si="1"/>
        <v>1.3938170885003667</v>
      </c>
      <c r="I11" s="65">
        <f t="shared" si="2"/>
        <v>11.640134598534427</v>
      </c>
      <c r="J11" s="74">
        <v>25395507.364100002</v>
      </c>
      <c r="K11" s="74">
        <v>26313812.604770001</v>
      </c>
      <c r="L11" s="63">
        <f t="shared" si="3"/>
        <v>3.6160145473925374</v>
      </c>
      <c r="M11" s="76">
        <f t="shared" si="4"/>
        <v>11.709625416525906</v>
      </c>
    </row>
    <row r="12" spans="1:13" ht="22.5" customHeight="1" x14ac:dyDescent="0.35">
      <c r="A12" s="51" t="s">
        <v>200</v>
      </c>
      <c r="B12" s="74">
        <v>1718178.9570200001</v>
      </c>
      <c r="C12" s="74">
        <v>1877228.1943699999</v>
      </c>
      <c r="D12" s="63">
        <f t="shared" si="5"/>
        <v>9.2568493345916618</v>
      </c>
      <c r="E12" s="76">
        <f t="shared" si="0"/>
        <v>9.6810818210634064</v>
      </c>
      <c r="F12" s="74">
        <v>13257712.57897</v>
      </c>
      <c r="G12" s="74">
        <v>11776915.017449999</v>
      </c>
      <c r="H12" s="63">
        <f t="shared" si="1"/>
        <v>-11.169329193852874</v>
      </c>
      <c r="I12" s="65">
        <f t="shared" si="2"/>
        <v>9.1922630898083675</v>
      </c>
      <c r="J12" s="74">
        <v>23405624.41705</v>
      </c>
      <c r="K12" s="74">
        <v>20674192.5843</v>
      </c>
      <c r="L12" s="63">
        <f t="shared" si="3"/>
        <v>-11.669980616967726</v>
      </c>
      <c r="M12" s="76">
        <f t="shared" si="4"/>
        <v>9.1999990494492874</v>
      </c>
    </row>
    <row r="13" spans="1:13" ht="22.5" customHeight="1" x14ac:dyDescent="0.35">
      <c r="A13" s="52" t="s">
        <v>201</v>
      </c>
      <c r="B13" s="74">
        <v>1458915.5861899999</v>
      </c>
      <c r="C13" s="74">
        <v>1542040.2607</v>
      </c>
      <c r="D13" s="63">
        <f t="shared" si="5"/>
        <v>5.6977028209755796</v>
      </c>
      <c r="E13" s="76">
        <f t="shared" si="0"/>
        <v>7.9524790752573944</v>
      </c>
      <c r="F13" s="74">
        <v>10652209.18465</v>
      </c>
      <c r="G13" s="74">
        <v>10554460.72821</v>
      </c>
      <c r="H13" s="63">
        <f t="shared" si="1"/>
        <v>-0.91763553217539995</v>
      </c>
      <c r="I13" s="65">
        <f t="shared" si="2"/>
        <v>8.2380979773567127</v>
      </c>
      <c r="J13" s="74">
        <v>18293692.735130001</v>
      </c>
      <c r="K13" s="74">
        <v>18151031.326680001</v>
      </c>
      <c r="L13" s="63">
        <f t="shared" si="3"/>
        <v>-0.77983931683755925</v>
      </c>
      <c r="M13" s="76">
        <f t="shared" si="4"/>
        <v>8.0771943219099249</v>
      </c>
    </row>
    <row r="14" spans="1:13" ht="22.5" customHeight="1" x14ac:dyDescent="0.35">
      <c r="A14" s="51" t="s">
        <v>202</v>
      </c>
      <c r="B14" s="74">
        <v>1132484.2822</v>
      </c>
      <c r="C14" s="74">
        <v>1329084.4461600001</v>
      </c>
      <c r="D14" s="63">
        <f t="shared" si="5"/>
        <v>17.360078815228967</v>
      </c>
      <c r="E14" s="76">
        <f t="shared" si="0"/>
        <v>6.8542414337090634</v>
      </c>
      <c r="F14" s="74">
        <v>8293729.1072199997</v>
      </c>
      <c r="G14" s="74">
        <v>9895198.6432600003</v>
      </c>
      <c r="H14" s="63">
        <f t="shared" si="1"/>
        <v>19.309402505633585</v>
      </c>
      <c r="I14" s="65">
        <f t="shared" si="2"/>
        <v>7.7235225965361272</v>
      </c>
      <c r="J14" s="74">
        <v>15784871.89608</v>
      </c>
      <c r="K14" s="74">
        <v>17713468.760189999</v>
      </c>
      <c r="L14" s="63">
        <f t="shared" si="3"/>
        <v>12.218007702608878</v>
      </c>
      <c r="M14" s="76">
        <f t="shared" si="4"/>
        <v>7.8824793322256532</v>
      </c>
    </row>
    <row r="15" spans="1:13" ht="22.5" customHeight="1" x14ac:dyDescent="0.35">
      <c r="A15" s="51" t="s">
        <v>203</v>
      </c>
      <c r="B15" s="74">
        <v>905827.25185999996</v>
      </c>
      <c r="C15" s="74">
        <v>943257.3639</v>
      </c>
      <c r="D15" s="63">
        <f t="shared" si="5"/>
        <v>4.1321468263559202</v>
      </c>
      <c r="E15" s="76">
        <f t="shared" si="0"/>
        <v>4.864486771306515</v>
      </c>
      <c r="F15" s="74">
        <v>6344907.1917199995</v>
      </c>
      <c r="G15" s="74">
        <v>6700184.45689</v>
      </c>
      <c r="H15" s="63">
        <f t="shared" si="1"/>
        <v>5.5994083827361809</v>
      </c>
      <c r="I15" s="65">
        <f t="shared" si="2"/>
        <v>5.2297106828672213</v>
      </c>
      <c r="J15" s="74">
        <v>11640379.01884</v>
      </c>
      <c r="K15" s="74">
        <v>11969230.99653</v>
      </c>
      <c r="L15" s="63">
        <f t="shared" si="3"/>
        <v>2.8250968216563384</v>
      </c>
      <c r="M15" s="76">
        <f t="shared" si="4"/>
        <v>5.3262981536864382</v>
      </c>
    </row>
    <row r="16" spans="1:13" ht="22.5" customHeight="1" x14ac:dyDescent="0.35">
      <c r="A16" s="51" t="s">
        <v>204</v>
      </c>
      <c r="B16" s="74">
        <v>1027936.46216</v>
      </c>
      <c r="C16" s="74">
        <v>1009859.5451399999</v>
      </c>
      <c r="D16" s="63">
        <f t="shared" si="5"/>
        <v>-1.7585636549962511</v>
      </c>
      <c r="E16" s="76">
        <f t="shared" si="0"/>
        <v>5.207961884230718</v>
      </c>
      <c r="F16" s="74">
        <v>6306235.6479900004</v>
      </c>
      <c r="G16" s="74">
        <v>6536117.5380100003</v>
      </c>
      <c r="H16" s="63">
        <f t="shared" si="1"/>
        <v>3.6453108138017414</v>
      </c>
      <c r="I16" s="65">
        <f t="shared" si="2"/>
        <v>5.1016511460152891</v>
      </c>
      <c r="J16" s="74">
        <v>11779884.03193</v>
      </c>
      <c r="K16" s="74">
        <v>11927436.017480001</v>
      </c>
      <c r="L16" s="63">
        <f t="shared" si="3"/>
        <v>1.252575875535394</v>
      </c>
      <c r="M16" s="76">
        <f t="shared" si="4"/>
        <v>5.3076994216699935</v>
      </c>
    </row>
    <row r="17" spans="1:13" ht="22.5" customHeight="1" x14ac:dyDescent="0.35">
      <c r="A17" s="51" t="s">
        <v>205</v>
      </c>
      <c r="B17" s="74">
        <v>259207.39851999999</v>
      </c>
      <c r="C17" s="74">
        <v>286380.77867999999</v>
      </c>
      <c r="D17" s="63">
        <f t="shared" si="5"/>
        <v>10.483257929809186</v>
      </c>
      <c r="E17" s="76">
        <f t="shared" si="0"/>
        <v>1.4768986310219878</v>
      </c>
      <c r="F17" s="74">
        <v>1852898.9525899999</v>
      </c>
      <c r="G17" s="74">
        <v>1949233.5462499999</v>
      </c>
      <c r="H17" s="63">
        <f t="shared" si="1"/>
        <v>5.199128291661161</v>
      </c>
      <c r="I17" s="65">
        <f t="shared" si="2"/>
        <v>1.5214398298757374</v>
      </c>
      <c r="J17" s="74">
        <v>3245743.9379400001</v>
      </c>
      <c r="K17" s="74">
        <v>3277520.1516</v>
      </c>
      <c r="L17" s="63">
        <f t="shared" si="3"/>
        <v>0.979011723277454</v>
      </c>
      <c r="M17" s="76">
        <f t="shared" si="4"/>
        <v>1.4584938278155168</v>
      </c>
    </row>
    <row r="18" spans="1:13" ht="22.5" customHeight="1" x14ac:dyDescent="0.35">
      <c r="A18" s="51" t="s">
        <v>206</v>
      </c>
      <c r="B18" s="74">
        <v>174279.42499</v>
      </c>
      <c r="C18" s="74">
        <v>203145.78576999999</v>
      </c>
      <c r="D18" s="63">
        <f t="shared" si="5"/>
        <v>16.563263725282727</v>
      </c>
      <c r="E18" s="76">
        <f t="shared" si="0"/>
        <v>1.0476461942889184</v>
      </c>
      <c r="F18" s="74">
        <v>1397118.3913199999</v>
      </c>
      <c r="G18" s="74">
        <v>1496417.18034</v>
      </c>
      <c r="H18" s="63">
        <f t="shared" si="1"/>
        <v>7.1073997477180404</v>
      </c>
      <c r="I18" s="65">
        <f t="shared" si="2"/>
        <v>1.1680020101540054</v>
      </c>
      <c r="J18" s="74">
        <v>2478873.91799</v>
      </c>
      <c r="K18" s="74">
        <v>2758015.2173000001</v>
      </c>
      <c r="L18" s="63">
        <f t="shared" si="3"/>
        <v>11.260810696509422</v>
      </c>
      <c r="M18" s="76">
        <f t="shared" si="4"/>
        <v>1.2273145504504737</v>
      </c>
    </row>
    <row r="19" spans="1:13" ht="22.5" customHeight="1" x14ac:dyDescent="0.35">
      <c r="A19" s="51" t="s">
        <v>207</v>
      </c>
      <c r="B19" s="74">
        <v>193971.69141999999</v>
      </c>
      <c r="C19" s="74">
        <v>229061.69782</v>
      </c>
      <c r="D19" s="63">
        <f t="shared" si="5"/>
        <v>18.090271906749976</v>
      </c>
      <c r="E19" s="76">
        <f t="shared" si="0"/>
        <v>1.1812975350134984</v>
      </c>
      <c r="F19" s="74">
        <v>1544548.2212199999</v>
      </c>
      <c r="G19" s="74">
        <v>1560799.7581</v>
      </c>
      <c r="H19" s="63">
        <f t="shared" si="1"/>
        <v>1.0521870833636613</v>
      </c>
      <c r="I19" s="65">
        <f t="shared" si="2"/>
        <v>1.2182546945193977</v>
      </c>
      <c r="J19" s="74">
        <v>2566050.4223199999</v>
      </c>
      <c r="K19" s="74">
        <v>2688853.13417</v>
      </c>
      <c r="L19" s="63">
        <f t="shared" si="3"/>
        <v>4.7856702573666707</v>
      </c>
      <c r="M19" s="76">
        <f t="shared" si="4"/>
        <v>1.1965374791593251</v>
      </c>
    </row>
    <row r="20" spans="1:13" ht="22.5" customHeight="1" x14ac:dyDescent="0.35">
      <c r="A20" s="51" t="s">
        <v>208</v>
      </c>
      <c r="B20" s="74">
        <v>126530.71369999999</v>
      </c>
      <c r="C20" s="74">
        <v>177412.49945</v>
      </c>
      <c r="D20" s="63">
        <f t="shared" si="5"/>
        <v>40.2129919780892</v>
      </c>
      <c r="E20" s="76">
        <f t="shared" si="0"/>
        <v>0.91493667546966861</v>
      </c>
      <c r="F20" s="74">
        <v>872252.96221000003</v>
      </c>
      <c r="G20" s="74">
        <v>1147648.9443099999</v>
      </c>
      <c r="H20" s="63">
        <f t="shared" si="1"/>
        <v>31.572948907188312</v>
      </c>
      <c r="I20" s="65">
        <f t="shared" si="2"/>
        <v>0.89577712119065478</v>
      </c>
      <c r="J20" s="74">
        <v>1652488.9754699999</v>
      </c>
      <c r="K20" s="74">
        <v>1883640.9005</v>
      </c>
      <c r="L20" s="63">
        <f t="shared" si="3"/>
        <v>13.988106938157088</v>
      </c>
      <c r="M20" s="76">
        <f t="shared" si="4"/>
        <v>0.83821868367734143</v>
      </c>
    </row>
    <row r="21" spans="1:13" ht="22.5" customHeight="1" x14ac:dyDescent="0.35">
      <c r="A21" s="51" t="s">
        <v>209</v>
      </c>
      <c r="B21" s="74">
        <v>95286.741970000003</v>
      </c>
      <c r="C21" s="74">
        <v>125907.9838</v>
      </c>
      <c r="D21" s="63">
        <f t="shared" si="5"/>
        <v>32.135889208638034</v>
      </c>
      <c r="E21" s="76">
        <f t="shared" si="0"/>
        <v>0.64932196136229392</v>
      </c>
      <c r="F21" s="74">
        <v>707024.98473999999</v>
      </c>
      <c r="G21" s="74">
        <v>785035.89801999996</v>
      </c>
      <c r="H21" s="63">
        <f t="shared" si="1"/>
        <v>11.03368550811363</v>
      </c>
      <c r="I21" s="65">
        <f t="shared" si="2"/>
        <v>0.61274591001560219</v>
      </c>
      <c r="J21" s="74">
        <v>1259669.82981</v>
      </c>
      <c r="K21" s="74">
        <v>1296361.33057</v>
      </c>
      <c r="L21" s="63">
        <f t="shared" si="3"/>
        <v>2.9127871360969455</v>
      </c>
      <c r="M21" s="76">
        <f t="shared" si="4"/>
        <v>0.57687974804122821</v>
      </c>
    </row>
    <row r="22" spans="1:13" ht="22.5" customHeight="1" x14ac:dyDescent="0.35">
      <c r="A22" s="51" t="s">
        <v>210</v>
      </c>
      <c r="B22" s="74">
        <v>1936.78792</v>
      </c>
      <c r="C22" s="74">
        <v>9392.2970600000008</v>
      </c>
      <c r="D22" s="63">
        <f t="shared" si="5"/>
        <v>384.94194759331219</v>
      </c>
      <c r="E22" s="76">
        <f t="shared" si="0"/>
        <v>4.8437156760320607E-2</v>
      </c>
      <c r="F22" s="74">
        <v>41535.089019999999</v>
      </c>
      <c r="G22" s="74">
        <v>60764.999020000003</v>
      </c>
      <c r="H22" s="63">
        <f t="shared" si="1"/>
        <v>46.297986723323035</v>
      </c>
      <c r="I22" s="65">
        <f t="shared" si="2"/>
        <v>4.7429047149966756E-2</v>
      </c>
      <c r="J22" s="74">
        <v>92517.422730000006</v>
      </c>
      <c r="K22" s="74">
        <v>75791.124979999993</v>
      </c>
      <c r="L22" s="63">
        <f t="shared" si="3"/>
        <v>-18.079078790179366</v>
      </c>
      <c r="M22" s="76">
        <f t="shared" si="4"/>
        <v>3.3726989575506121E-2</v>
      </c>
    </row>
    <row r="23" spans="1:13" ht="24" customHeight="1" x14ac:dyDescent="0.25">
      <c r="A23" s="67" t="s">
        <v>41</v>
      </c>
      <c r="B23" s="75">
        <f>SUM(B9:B22)</f>
        <v>17236097.816749997</v>
      </c>
      <c r="C23" s="75">
        <f>SUM(C9:C22)</f>
        <v>19390686.176060002</v>
      </c>
      <c r="D23" s="73">
        <f t="shared" si="5"/>
        <v>12.500441702159412</v>
      </c>
      <c r="E23" s="77">
        <f t="shared" si="0"/>
        <v>100</v>
      </c>
      <c r="F23" s="66">
        <f>SUM(F9:F22)</f>
        <v>124872193.58838001</v>
      </c>
      <c r="G23" s="66">
        <f>SUM(G9:G22)</f>
        <v>128117688.78229001</v>
      </c>
      <c r="H23" s="73">
        <f>(G23-F23)/F23*100</f>
        <v>2.5990535608017158</v>
      </c>
      <c r="I23" s="69">
        <f t="shared" si="2"/>
        <v>100</v>
      </c>
      <c r="J23" s="75">
        <f>SUM(J9:J22)</f>
        <v>221053031.09372002</v>
      </c>
      <c r="K23" s="75">
        <f>SUM(K9:K22)</f>
        <v>224719507.83014005</v>
      </c>
      <c r="L23" s="73">
        <f t="shared" si="3"/>
        <v>1.65864124019433</v>
      </c>
      <c r="M23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K7" sqref="K7"/>
    </sheetView>
  </sheetViews>
  <sheetFormatPr defaultColWidth="9.08984375" defaultRowHeight="12.5" x14ac:dyDescent="0.25"/>
  <cols>
    <col min="1" max="2" width="0" hidden="1" customWidth="1"/>
    <col min="10" max="10" width="11.54296875" bestFit="1" customWidth="1"/>
    <col min="11" max="11" width="12.08984375" customWidth="1"/>
  </cols>
  <sheetData>
    <row r="7" spans="9:9" ht="13" x14ac:dyDescent="0.3">
      <c r="I7" s="29"/>
    </row>
    <row r="8" spans="9:9" ht="13" x14ac:dyDescent="0.3">
      <c r="I8" s="29"/>
    </row>
    <row r="9" spans="9:9" ht="13" x14ac:dyDescent="0.3">
      <c r="I9" s="29"/>
    </row>
    <row r="10" spans="9:9" ht="13" x14ac:dyDescent="0.3">
      <c r="I10" s="29"/>
    </row>
    <row r="17" spans="3:14" ht="12.75" customHeight="1" x14ac:dyDescent="0.25"/>
    <row r="21" spans="3:14" x14ac:dyDescent="0.25">
      <c r="C21" s="1"/>
    </row>
    <row r="22" spans="3:14" ht="13" x14ac:dyDescent="0.3">
      <c r="C22" s="64"/>
    </row>
    <row r="24" spans="3:14" ht="13" x14ac:dyDescent="0.3">
      <c r="H24" s="29"/>
      <c r="I24" s="29"/>
    </row>
    <row r="25" spans="3:14" ht="13" x14ac:dyDescent="0.3">
      <c r="H25" s="29"/>
      <c r="I25" s="29"/>
    </row>
    <row r="26" spans="3:14" x14ac:dyDescent="0.25">
      <c r="H26" s="160"/>
      <c r="I26" s="160"/>
      <c r="N26" t="s">
        <v>42</v>
      </c>
    </row>
    <row r="27" spans="3:14" x14ac:dyDescent="0.25">
      <c r="H27" s="160"/>
      <c r="I27" s="160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ht="13" x14ac:dyDescent="0.3">
      <c r="H37" s="29"/>
      <c r="I37" s="29"/>
    </row>
    <row r="38" spans="8:9" ht="13" x14ac:dyDescent="0.3">
      <c r="H38" s="29"/>
      <c r="I38" s="29"/>
    </row>
    <row r="39" spans="8:9" x14ac:dyDescent="0.25">
      <c r="H39" s="160"/>
      <c r="I39" s="160"/>
    </row>
    <row r="40" spans="8:9" x14ac:dyDescent="0.25">
      <c r="H40" s="160"/>
      <c r="I40" s="160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ht="13" x14ac:dyDescent="0.3">
      <c r="H49" s="29"/>
      <c r="I49" s="29"/>
    </row>
    <row r="50" spans="3:9" ht="13" x14ac:dyDescent="0.3">
      <c r="H50" s="29"/>
      <c r="I50" s="29"/>
    </row>
    <row r="51" spans="3:9" x14ac:dyDescent="0.25">
      <c r="H51" s="160"/>
      <c r="I51" s="160"/>
    </row>
    <row r="52" spans="3:9" x14ac:dyDescent="0.25">
      <c r="H52" s="160"/>
      <c r="I52" s="160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R6" sqref="R6"/>
    </sheetView>
  </sheetViews>
  <sheetFormatPr defaultColWidth="9.08984375" defaultRowHeight="12.5" x14ac:dyDescent="0.25"/>
  <cols>
    <col min="1" max="1" width="3.08984375" bestFit="1" customWidth="1"/>
    <col min="2" max="2" width="28" customWidth="1"/>
    <col min="3" max="3" width="11.6328125" customWidth="1"/>
    <col min="4" max="9" width="11.6328125" bestFit="1" customWidth="1"/>
    <col min="10" max="10" width="10.08984375" bestFit="1" customWidth="1"/>
    <col min="11" max="14" width="11.6328125" bestFit="1" customWidth="1"/>
    <col min="15" max="15" width="12.6328125" bestFit="1" customWidth="1"/>
    <col min="16" max="16" width="6.6328125" bestFit="1" customWidth="1"/>
  </cols>
  <sheetData>
    <row r="1" spans="1:16" ht="13" x14ac:dyDescent="0.3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5" x14ac:dyDescent="0.35">
      <c r="A3" s="36"/>
      <c r="B3" s="72" t="s">
        <v>120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ht="13" x14ac:dyDescent="0.3">
      <c r="A4" s="48"/>
      <c r="B4" s="61" t="s">
        <v>102</v>
      </c>
      <c r="C4" s="61" t="s">
        <v>43</v>
      </c>
      <c r="D4" s="61" t="s">
        <v>44</v>
      </c>
      <c r="E4" s="61" t="s">
        <v>45</v>
      </c>
      <c r="F4" s="61" t="s">
        <v>46</v>
      </c>
      <c r="G4" s="61" t="s">
        <v>47</v>
      </c>
      <c r="H4" s="61" t="s">
        <v>48</v>
      </c>
      <c r="I4" s="61" t="s">
        <v>0</v>
      </c>
      <c r="J4" s="61" t="s">
        <v>101</v>
      </c>
      <c r="K4" s="61" t="s">
        <v>49</v>
      </c>
      <c r="L4" s="61" t="s">
        <v>50</v>
      </c>
      <c r="M4" s="61" t="s">
        <v>51</v>
      </c>
      <c r="N4" s="61" t="s">
        <v>52</v>
      </c>
      <c r="O4" s="62" t="s">
        <v>100</v>
      </c>
      <c r="P4" s="62" t="s">
        <v>99</v>
      </c>
    </row>
    <row r="5" spans="1:16" x14ac:dyDescent="0.25">
      <c r="A5" s="53" t="s">
        <v>98</v>
      </c>
      <c r="B5" s="54" t="s">
        <v>168</v>
      </c>
      <c r="C5" s="78">
        <v>1549444.9253700001</v>
      </c>
      <c r="D5" s="78">
        <v>1529628.5262200001</v>
      </c>
      <c r="E5" s="78">
        <v>1560163.84406</v>
      </c>
      <c r="F5" s="78">
        <v>1283933.6727</v>
      </c>
      <c r="G5" s="78">
        <v>1707409.5504999999</v>
      </c>
      <c r="H5" s="78">
        <v>1297722.7616000001</v>
      </c>
      <c r="I5" s="55">
        <v>1561453.7432599999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78">
        <v>10489757.023709999</v>
      </c>
      <c r="P5" s="56">
        <f t="shared" ref="P5:P24" si="0">O5/O$26*100</f>
        <v>8.1875946431840578</v>
      </c>
    </row>
    <row r="6" spans="1:16" x14ac:dyDescent="0.25">
      <c r="A6" s="53" t="s">
        <v>97</v>
      </c>
      <c r="B6" s="54" t="s">
        <v>170</v>
      </c>
      <c r="C6" s="78">
        <v>1002612.97308</v>
      </c>
      <c r="D6" s="78">
        <v>1103249.6653499999</v>
      </c>
      <c r="E6" s="78">
        <v>1058064.68673</v>
      </c>
      <c r="F6" s="78">
        <v>1004638.18349</v>
      </c>
      <c r="G6" s="78">
        <v>1343244.3298200001</v>
      </c>
      <c r="H6" s="78">
        <v>1019443.5412100001</v>
      </c>
      <c r="I6" s="55">
        <v>1157065.70869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78">
        <v>7688319.08837</v>
      </c>
      <c r="P6" s="56">
        <f t="shared" si="0"/>
        <v>6.0009817234798364</v>
      </c>
    </row>
    <row r="7" spans="1:16" x14ac:dyDescent="0.25">
      <c r="A7" s="53" t="s">
        <v>96</v>
      </c>
      <c r="B7" s="54" t="s">
        <v>169</v>
      </c>
      <c r="C7" s="78">
        <v>947053.83718999999</v>
      </c>
      <c r="D7" s="78">
        <v>997927.20571000001</v>
      </c>
      <c r="E7" s="78">
        <v>1010244.55268</v>
      </c>
      <c r="F7" s="78">
        <v>868711.05877999996</v>
      </c>
      <c r="G7" s="78">
        <v>1110118.3442500001</v>
      </c>
      <c r="H7" s="78">
        <v>945027.64283000003</v>
      </c>
      <c r="I7" s="55">
        <v>1251233.16435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78">
        <v>7130315.8057899997</v>
      </c>
      <c r="P7" s="56">
        <f t="shared" si="0"/>
        <v>5.565442113076613</v>
      </c>
    </row>
    <row r="8" spans="1:16" x14ac:dyDescent="0.25">
      <c r="A8" s="53" t="s">
        <v>95</v>
      </c>
      <c r="B8" s="54" t="s">
        <v>171</v>
      </c>
      <c r="C8" s="78">
        <v>917338.22638000001</v>
      </c>
      <c r="D8" s="78">
        <v>1081479.9090199999</v>
      </c>
      <c r="E8" s="78">
        <v>1150125.4513600001</v>
      </c>
      <c r="F8" s="78">
        <v>756115.17266000004</v>
      </c>
      <c r="G8" s="78">
        <v>1060053.56112</v>
      </c>
      <c r="H8" s="78">
        <v>911926.38653000002</v>
      </c>
      <c r="I8" s="55">
        <v>967216.03232999996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78">
        <v>6844254.7394000003</v>
      </c>
      <c r="P8" s="56">
        <f t="shared" si="0"/>
        <v>5.3421621982507199</v>
      </c>
    </row>
    <row r="9" spans="1:16" x14ac:dyDescent="0.25">
      <c r="A9" s="53" t="s">
        <v>94</v>
      </c>
      <c r="B9" s="54" t="s">
        <v>172</v>
      </c>
      <c r="C9" s="78">
        <v>895464.59166000003</v>
      </c>
      <c r="D9" s="78">
        <v>862452.42854999995</v>
      </c>
      <c r="E9" s="78">
        <v>945715.22991999995</v>
      </c>
      <c r="F9" s="78">
        <v>706419.30264000001</v>
      </c>
      <c r="G9" s="78">
        <v>944503.71181999997</v>
      </c>
      <c r="H9" s="78">
        <v>663549.72293000005</v>
      </c>
      <c r="I9" s="55">
        <v>858383.08464000002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78">
        <v>5876488.07216</v>
      </c>
      <c r="P9" s="56">
        <f t="shared" si="0"/>
        <v>4.5867890125194952</v>
      </c>
    </row>
    <row r="10" spans="1:16" x14ac:dyDescent="0.25">
      <c r="A10" s="53" t="s">
        <v>93</v>
      </c>
      <c r="B10" s="54" t="s">
        <v>173</v>
      </c>
      <c r="C10" s="78">
        <v>695328.86880000005</v>
      </c>
      <c r="D10" s="78">
        <v>701560.71808999998</v>
      </c>
      <c r="E10" s="78">
        <v>805194.24907999998</v>
      </c>
      <c r="F10" s="78">
        <v>773087.70615999994</v>
      </c>
      <c r="G10" s="78">
        <v>968274.82999</v>
      </c>
      <c r="H10" s="78">
        <v>718431.71961000003</v>
      </c>
      <c r="I10" s="55">
        <v>806913.84857000003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78">
        <v>5468791.9402999999</v>
      </c>
      <c r="P10" s="56">
        <f t="shared" si="0"/>
        <v>4.2685689948661976</v>
      </c>
    </row>
    <row r="11" spans="1:16" x14ac:dyDescent="0.25">
      <c r="A11" s="53" t="s">
        <v>92</v>
      </c>
      <c r="B11" s="54" t="s">
        <v>174</v>
      </c>
      <c r="C11" s="78">
        <v>703927.00908999995</v>
      </c>
      <c r="D11" s="78">
        <v>761216.32668000006</v>
      </c>
      <c r="E11" s="78">
        <v>812092.07247999997</v>
      </c>
      <c r="F11" s="78">
        <v>777578.13387000002</v>
      </c>
      <c r="G11" s="78">
        <v>888059.80203999998</v>
      </c>
      <c r="H11" s="78">
        <v>691023.13031000004</v>
      </c>
      <c r="I11" s="55">
        <v>728706.42963999999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78">
        <v>5362602.9041099995</v>
      </c>
      <c r="P11" s="56">
        <f t="shared" si="0"/>
        <v>4.1856850174862696</v>
      </c>
    </row>
    <row r="12" spans="1:16" x14ac:dyDescent="0.25">
      <c r="A12" s="53" t="s">
        <v>91</v>
      </c>
      <c r="B12" s="54" t="s">
        <v>177</v>
      </c>
      <c r="C12" s="78">
        <v>602187.83322999999</v>
      </c>
      <c r="D12" s="78">
        <v>609837.77905000001</v>
      </c>
      <c r="E12" s="78">
        <v>823696.90637999994</v>
      </c>
      <c r="F12" s="78">
        <v>615442.25422999996</v>
      </c>
      <c r="G12" s="78">
        <v>774251.72025999997</v>
      </c>
      <c r="H12" s="78">
        <v>562117.31684999994</v>
      </c>
      <c r="I12" s="55">
        <v>661358.22606000002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78">
        <v>4648892.0360599998</v>
      </c>
      <c r="P12" s="56">
        <f t="shared" si="0"/>
        <v>3.6286106003362644</v>
      </c>
    </row>
    <row r="13" spans="1:16" x14ac:dyDescent="0.25">
      <c r="A13" s="53" t="s">
        <v>90</v>
      </c>
      <c r="B13" s="54" t="s">
        <v>176</v>
      </c>
      <c r="C13" s="78">
        <v>549055.10117000004</v>
      </c>
      <c r="D13" s="78">
        <v>602355.27703</v>
      </c>
      <c r="E13" s="78">
        <v>714520.01259000006</v>
      </c>
      <c r="F13" s="78">
        <v>598150.26297000004</v>
      </c>
      <c r="G13" s="78">
        <v>713934.02417999995</v>
      </c>
      <c r="H13" s="78">
        <v>615129.32102000003</v>
      </c>
      <c r="I13" s="55">
        <v>678761.90508000006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78">
        <v>4471905.9040400004</v>
      </c>
      <c r="P13" s="56">
        <f t="shared" si="0"/>
        <v>3.4904671997627865</v>
      </c>
    </row>
    <row r="14" spans="1:16" x14ac:dyDescent="0.25">
      <c r="A14" s="53" t="s">
        <v>89</v>
      </c>
      <c r="B14" s="54" t="s">
        <v>211</v>
      </c>
      <c r="C14" s="78">
        <v>475655.11888999998</v>
      </c>
      <c r="D14" s="78">
        <v>597578.24772999994</v>
      </c>
      <c r="E14" s="78">
        <v>791044.76710000006</v>
      </c>
      <c r="F14" s="78">
        <v>666857.06923999998</v>
      </c>
      <c r="G14" s="78">
        <v>690892.81299000001</v>
      </c>
      <c r="H14" s="78">
        <v>683751.39856</v>
      </c>
      <c r="I14" s="55">
        <v>528966.71910999995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78">
        <v>4434746.1336200004</v>
      </c>
      <c r="P14" s="56">
        <f t="shared" si="0"/>
        <v>3.4614627970349594</v>
      </c>
    </row>
    <row r="15" spans="1:16" x14ac:dyDescent="0.25">
      <c r="A15" s="53" t="s">
        <v>88</v>
      </c>
      <c r="B15" s="54" t="s">
        <v>212</v>
      </c>
      <c r="C15" s="78">
        <v>456580.94292</v>
      </c>
      <c r="D15" s="78">
        <v>487640.26124999998</v>
      </c>
      <c r="E15" s="78">
        <v>569091.59695000004</v>
      </c>
      <c r="F15" s="78">
        <v>380208.35193</v>
      </c>
      <c r="G15" s="78">
        <v>524359.88697999995</v>
      </c>
      <c r="H15" s="78">
        <v>404695.79897</v>
      </c>
      <c r="I15" s="55">
        <v>583362.49205999996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78">
        <v>3405939.3310600002</v>
      </c>
      <c r="P15" s="56">
        <f t="shared" si="0"/>
        <v>2.6584458113724656</v>
      </c>
    </row>
    <row r="16" spans="1:16" x14ac:dyDescent="0.25">
      <c r="A16" s="53" t="s">
        <v>87</v>
      </c>
      <c r="B16" s="54" t="s">
        <v>175</v>
      </c>
      <c r="C16" s="78">
        <v>406041.89656999998</v>
      </c>
      <c r="D16" s="78">
        <v>330867.07438000001</v>
      </c>
      <c r="E16" s="78">
        <v>325735.64688999997</v>
      </c>
      <c r="F16" s="78">
        <v>197658.44294000001</v>
      </c>
      <c r="G16" s="78">
        <v>471838.09100999997</v>
      </c>
      <c r="H16" s="78">
        <v>250218.89188000001</v>
      </c>
      <c r="I16" s="55">
        <v>705850.84698000003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78">
        <v>2688210.89065</v>
      </c>
      <c r="P16" s="56">
        <f t="shared" si="0"/>
        <v>2.0982355490490221</v>
      </c>
    </row>
    <row r="17" spans="1:16" x14ac:dyDescent="0.25">
      <c r="A17" s="53" t="s">
        <v>86</v>
      </c>
      <c r="B17" s="54" t="s">
        <v>213</v>
      </c>
      <c r="C17" s="78">
        <v>311383.84855</v>
      </c>
      <c r="D17" s="78">
        <v>330512.46208000003</v>
      </c>
      <c r="E17" s="78">
        <v>385952.95562999998</v>
      </c>
      <c r="F17" s="78">
        <v>310692.13708000001</v>
      </c>
      <c r="G17" s="78">
        <v>376289.04819</v>
      </c>
      <c r="H17" s="78">
        <v>345757.49226000003</v>
      </c>
      <c r="I17" s="55">
        <v>429846.49063999997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78">
        <v>2490434.4344299999</v>
      </c>
      <c r="P17" s="56">
        <f t="shared" si="0"/>
        <v>1.943864627984343</v>
      </c>
    </row>
    <row r="18" spans="1:16" x14ac:dyDescent="0.25">
      <c r="A18" s="53" t="s">
        <v>85</v>
      </c>
      <c r="B18" s="54" t="s">
        <v>214</v>
      </c>
      <c r="C18" s="78">
        <v>334229.09331999999</v>
      </c>
      <c r="D18" s="78">
        <v>352080.17121</v>
      </c>
      <c r="E18" s="78">
        <v>421601.47678999999</v>
      </c>
      <c r="F18" s="78">
        <v>318902.07085000002</v>
      </c>
      <c r="G18" s="78">
        <v>294530.93352000002</v>
      </c>
      <c r="H18" s="78">
        <v>243458.73417000001</v>
      </c>
      <c r="I18" s="55">
        <v>305548.47771000001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78">
        <v>2270350.9575700001</v>
      </c>
      <c r="P18" s="56">
        <f t="shared" si="0"/>
        <v>1.7720823558002208</v>
      </c>
    </row>
    <row r="19" spans="1:16" x14ac:dyDescent="0.25">
      <c r="A19" s="53" t="s">
        <v>84</v>
      </c>
      <c r="B19" s="54" t="s">
        <v>215</v>
      </c>
      <c r="C19" s="78">
        <v>236429.41558</v>
      </c>
      <c r="D19" s="78">
        <v>277359.85853999999</v>
      </c>
      <c r="E19" s="78">
        <v>357861.98307999998</v>
      </c>
      <c r="F19" s="78">
        <v>230463.65164</v>
      </c>
      <c r="G19" s="78">
        <v>314126.00381999998</v>
      </c>
      <c r="H19" s="78">
        <v>226382.61301999999</v>
      </c>
      <c r="I19" s="55">
        <v>327823.47168000002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78">
        <v>1970446.9973599999</v>
      </c>
      <c r="P19" s="56">
        <f t="shared" si="0"/>
        <v>1.5379976146060319</v>
      </c>
    </row>
    <row r="20" spans="1:16" x14ac:dyDescent="0.25">
      <c r="A20" s="53" t="s">
        <v>83</v>
      </c>
      <c r="B20" s="54" t="s">
        <v>216</v>
      </c>
      <c r="C20" s="78">
        <v>195640.59357</v>
      </c>
      <c r="D20" s="78">
        <v>200346.79091000001</v>
      </c>
      <c r="E20" s="78">
        <v>265396.18349000002</v>
      </c>
      <c r="F20" s="78">
        <v>225974.66344999999</v>
      </c>
      <c r="G20" s="78">
        <v>375025.85651000001</v>
      </c>
      <c r="H20" s="78">
        <v>291656.98722000001</v>
      </c>
      <c r="I20" s="55">
        <v>318747.51620000001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78">
        <v>1872788.5913499999</v>
      </c>
      <c r="P20" s="56">
        <f t="shared" si="0"/>
        <v>1.4617720700007504</v>
      </c>
    </row>
    <row r="21" spans="1:16" x14ac:dyDescent="0.25">
      <c r="A21" s="53" t="s">
        <v>82</v>
      </c>
      <c r="B21" s="54" t="s">
        <v>217</v>
      </c>
      <c r="C21" s="78">
        <v>259428.85860000001</v>
      </c>
      <c r="D21" s="78">
        <v>231776.95168999999</v>
      </c>
      <c r="E21" s="78">
        <v>225706.40359999999</v>
      </c>
      <c r="F21" s="78">
        <v>255478.29655999999</v>
      </c>
      <c r="G21" s="78">
        <v>284706.81764999998</v>
      </c>
      <c r="H21" s="78">
        <v>227508.95532000001</v>
      </c>
      <c r="I21" s="55">
        <v>312861.20885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78">
        <v>1797467.49227</v>
      </c>
      <c r="P21" s="56">
        <f t="shared" si="0"/>
        <v>1.402981515943853</v>
      </c>
    </row>
    <row r="22" spans="1:16" x14ac:dyDescent="0.25">
      <c r="A22" s="53" t="s">
        <v>81</v>
      </c>
      <c r="B22" s="54" t="s">
        <v>218</v>
      </c>
      <c r="C22" s="78">
        <v>210247.33916999999</v>
      </c>
      <c r="D22" s="78">
        <v>240138.15156</v>
      </c>
      <c r="E22" s="78">
        <v>259122.18823</v>
      </c>
      <c r="F22" s="78">
        <v>258686.98465999999</v>
      </c>
      <c r="G22" s="78">
        <v>314412.51491000003</v>
      </c>
      <c r="H22" s="78">
        <v>213266.84503999999</v>
      </c>
      <c r="I22" s="55">
        <v>244614.13227999999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78">
        <v>1740488.15585</v>
      </c>
      <c r="P22" s="56">
        <f t="shared" si="0"/>
        <v>1.3585073008986339</v>
      </c>
    </row>
    <row r="23" spans="1:16" x14ac:dyDescent="0.25">
      <c r="A23" s="53" t="s">
        <v>80</v>
      </c>
      <c r="B23" s="54" t="s">
        <v>219</v>
      </c>
      <c r="C23" s="78">
        <v>242836.89105000001</v>
      </c>
      <c r="D23" s="78">
        <v>235258.08875</v>
      </c>
      <c r="E23" s="78">
        <v>256249.98655999999</v>
      </c>
      <c r="F23" s="78">
        <v>249110.35404000001</v>
      </c>
      <c r="G23" s="78">
        <v>289550.04482000001</v>
      </c>
      <c r="H23" s="78">
        <v>195228.45379</v>
      </c>
      <c r="I23" s="55">
        <v>229780.58499999999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78">
        <v>1698014.4040099999</v>
      </c>
      <c r="P23" s="56">
        <f t="shared" si="0"/>
        <v>1.3253551637943066</v>
      </c>
    </row>
    <row r="24" spans="1:16" x14ac:dyDescent="0.25">
      <c r="A24" s="53" t="s">
        <v>79</v>
      </c>
      <c r="B24" s="54" t="s">
        <v>220</v>
      </c>
      <c r="C24" s="78">
        <v>200698.96955000001</v>
      </c>
      <c r="D24" s="78">
        <v>247265.20422000001</v>
      </c>
      <c r="E24" s="78">
        <v>297917.42794000002</v>
      </c>
      <c r="F24" s="78">
        <v>186135.60633000001</v>
      </c>
      <c r="G24" s="78">
        <v>287612.26448000001</v>
      </c>
      <c r="H24" s="78">
        <v>170732.60297000001</v>
      </c>
      <c r="I24" s="55">
        <v>191265.63068999999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78">
        <v>1581627.70618</v>
      </c>
      <c r="P24" s="56">
        <f t="shared" si="0"/>
        <v>1.2345115816658658</v>
      </c>
    </row>
    <row r="25" spans="1:16" ht="13" x14ac:dyDescent="0.3">
      <c r="A25" s="57"/>
      <c r="B25" s="161" t="s">
        <v>78</v>
      </c>
      <c r="C25" s="16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83931842.608290002</v>
      </c>
      <c r="P25" s="59">
        <f>SUM(P5:P24)</f>
        <v>65.511517891112703</v>
      </c>
    </row>
    <row r="26" spans="1:16" ht="13.5" customHeight="1" x14ac:dyDescent="0.3">
      <c r="A26" s="57"/>
      <c r="B26" s="162" t="s">
        <v>77</v>
      </c>
      <c r="C26" s="162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128117688.78229001</v>
      </c>
      <c r="P26" s="55">
        <f>O26/O$26*100</f>
        <v>100</v>
      </c>
    </row>
    <row r="27" spans="1:16" x14ac:dyDescent="0.25">
      <c r="B27" s="37"/>
    </row>
    <row r="28" spans="1:16" ht="13" x14ac:dyDescent="0.3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P31" sqref="P31"/>
    </sheetView>
  </sheetViews>
  <sheetFormatPr defaultColWidth="9.08984375" defaultRowHeight="12.5" x14ac:dyDescent="0.25"/>
  <sheetData>
    <row r="22" spans="1:1" x14ac:dyDescent="0.25">
      <c r="A22" t="s">
        <v>107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L14" sqref="L14"/>
    </sheetView>
  </sheetViews>
  <sheetFormatPr defaultColWidth="9.08984375" defaultRowHeight="12.5" x14ac:dyDescent="0.25"/>
  <cols>
    <col min="5" max="5" width="10.54296875" customWidth="1"/>
  </cols>
  <sheetData>
    <row r="1" spans="2:2" ht="14" x14ac:dyDescent="0.3">
      <c r="B1" s="31" t="s">
        <v>2</v>
      </c>
    </row>
    <row r="2" spans="2:2" ht="14" x14ac:dyDescent="0.3">
      <c r="B2" s="31" t="s">
        <v>53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Fahrettin İNCE</cp:lastModifiedBy>
  <cp:lastPrinted>2016-02-26T09:44:09Z</cp:lastPrinted>
  <dcterms:created xsi:type="dcterms:W3CDTF">2013-08-01T04:41:02Z</dcterms:created>
  <dcterms:modified xsi:type="dcterms:W3CDTF">2024-08-02T06:22:02Z</dcterms:modified>
</cp:coreProperties>
</file>