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8 - Ağustos\dağıtım\tam\"/>
    </mc:Choice>
  </mc:AlternateContent>
  <xr:revisionPtr revIDLastSave="0" documentId="13_ncr:1_{AA6CC940-C843-4D8D-A913-03FD218FD09B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'2002_2024_AYLIK_IHR'!$A$1:$O$82</definedName>
  </definedNames>
  <calcPr calcId="191029"/>
</workbook>
</file>

<file path=xl/calcChain.xml><?xml version="1.0" encoding="utf-8"?>
<calcChain xmlns="http://schemas.openxmlformats.org/spreadsheetml/2006/main">
  <c r="O25" i="22" l="1"/>
  <c r="N25" i="22"/>
  <c r="M25" i="22"/>
  <c r="L25" i="22"/>
  <c r="K25" i="22"/>
  <c r="J25" i="22"/>
  <c r="I25" i="22"/>
  <c r="H25" i="22"/>
  <c r="G25" i="22"/>
  <c r="F25" i="22"/>
  <c r="E25" i="22"/>
  <c r="D25" i="22"/>
  <c r="C25" i="22"/>
  <c r="O24" i="22"/>
  <c r="J24" i="22"/>
  <c r="I24" i="22"/>
  <c r="H24" i="22"/>
  <c r="G24" i="22"/>
  <c r="F24" i="22"/>
  <c r="E24" i="22"/>
  <c r="D24" i="22"/>
  <c r="C24" i="22"/>
  <c r="M45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L45" i="1"/>
  <c r="H45" i="1"/>
  <c r="D45" i="1"/>
  <c r="K44" i="1"/>
  <c r="M44" i="1" s="1"/>
  <c r="J44" i="1"/>
  <c r="G44" i="1"/>
  <c r="I44" i="1" s="1"/>
  <c r="F44" i="1"/>
  <c r="C44" i="1"/>
  <c r="E44" i="1" s="1"/>
  <c r="B44" i="1"/>
  <c r="K29" i="1"/>
  <c r="J29" i="1"/>
  <c r="G29" i="1"/>
  <c r="F29" i="1"/>
  <c r="C29" i="1"/>
  <c r="B29" i="1"/>
  <c r="D44" i="1" l="1"/>
  <c r="L44" i="1"/>
  <c r="H44" i="1"/>
  <c r="O82" i="22"/>
  <c r="C23" i="4" l="1"/>
  <c r="O81" i="22" l="1"/>
  <c r="O80" i="22" l="1"/>
  <c r="L22" i="4" l="1"/>
  <c r="K23" i="4"/>
  <c r="M22" i="4" s="1"/>
  <c r="J23" i="4"/>
  <c r="G23" i="4"/>
  <c r="I22" i="4" s="1"/>
  <c r="F23" i="4"/>
  <c r="H22" i="4"/>
  <c r="E22" i="4"/>
  <c r="D22" i="4"/>
  <c r="B23" i="4"/>
  <c r="O78" i="22" l="1"/>
  <c r="O79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7" i="22"/>
  <c r="O76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J45" i="2"/>
  <c r="D57" i="22"/>
  <c r="E57" i="22"/>
  <c r="F57" i="22"/>
  <c r="G57" i="22"/>
  <c r="H57" i="22"/>
  <c r="I57" i="22"/>
  <c r="J57" i="22"/>
  <c r="K57" i="22"/>
  <c r="L57" i="22"/>
  <c r="M57" i="22"/>
  <c r="N57" i="22"/>
  <c r="C57" i="22"/>
  <c r="D56" i="22"/>
  <c r="E56" i="22"/>
  <c r="F56" i="22"/>
  <c r="G56" i="22"/>
  <c r="H56" i="22"/>
  <c r="I56" i="22"/>
  <c r="J56" i="22"/>
  <c r="C56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2" i="2"/>
  <c r="J40" i="2"/>
  <c r="J39" i="2"/>
  <c r="J38" i="2"/>
  <c r="J37" i="2"/>
  <c r="J36" i="2"/>
  <c r="J35" i="2"/>
  <c r="L35" i="2" s="1"/>
  <c r="G35" i="3" s="1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L13" i="2" s="1"/>
  <c r="G13" i="3" s="1"/>
  <c r="J12" i="2"/>
  <c r="J11" i="2"/>
  <c r="J10" i="2"/>
  <c r="G42" i="2"/>
  <c r="G40" i="2"/>
  <c r="G39" i="2"/>
  <c r="G38" i="2"/>
  <c r="H38" i="2" s="1"/>
  <c r="E38" i="3" s="1"/>
  <c r="G37" i="2"/>
  <c r="G36" i="2"/>
  <c r="H36" i="2" s="1"/>
  <c r="E36" i="3" s="1"/>
  <c r="G35" i="2"/>
  <c r="G34" i="2"/>
  <c r="G33" i="2"/>
  <c r="G32" i="2"/>
  <c r="H32" i="2" s="1"/>
  <c r="E32" i="3" s="1"/>
  <c r="G31" i="2"/>
  <c r="G30" i="2"/>
  <c r="G28" i="2"/>
  <c r="G26" i="2"/>
  <c r="G25" i="2"/>
  <c r="G24" i="2"/>
  <c r="G21" i="2"/>
  <c r="G19" i="2"/>
  <c r="G17" i="2"/>
  <c r="G16" i="2"/>
  <c r="H16" i="2" s="1"/>
  <c r="E16" i="3" s="1"/>
  <c r="G15" i="2"/>
  <c r="H15" i="2" s="1"/>
  <c r="E15" i="3" s="1"/>
  <c r="G14" i="2"/>
  <c r="H14" i="2" s="1"/>
  <c r="E14" i="3" s="1"/>
  <c r="G13" i="2"/>
  <c r="G12" i="2"/>
  <c r="G11" i="2"/>
  <c r="G10" i="2"/>
  <c r="F42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H21" i="2" s="1"/>
  <c r="E21" i="3" s="1"/>
  <c r="F19" i="2"/>
  <c r="F17" i="2"/>
  <c r="F16" i="2"/>
  <c r="F15" i="2"/>
  <c r="F14" i="2"/>
  <c r="F13" i="2"/>
  <c r="F12" i="2"/>
  <c r="F11" i="2"/>
  <c r="F10" i="2"/>
  <c r="C42" i="2"/>
  <c r="C40" i="2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2" i="2"/>
  <c r="B40" i="2"/>
  <c r="B39" i="2"/>
  <c r="D39" i="2" s="1"/>
  <c r="C39" i="3" s="1"/>
  <c r="B38" i="2"/>
  <c r="D38" i="2" s="1"/>
  <c r="C38" i="3" s="1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D17" i="2" s="1"/>
  <c r="C17" i="3" s="1"/>
  <c r="B16" i="2"/>
  <c r="D16" i="2" s="1"/>
  <c r="C16" i="3" s="1"/>
  <c r="B15" i="2"/>
  <c r="B14" i="2"/>
  <c r="B13" i="2"/>
  <c r="B12" i="2"/>
  <c r="B11" i="2"/>
  <c r="B10" i="2"/>
  <c r="C7" i="2"/>
  <c r="B7" i="2"/>
  <c r="F6" i="2"/>
  <c r="B6" i="2"/>
  <c r="K41" i="1"/>
  <c r="K41" i="2" s="1"/>
  <c r="J41" i="1"/>
  <c r="J41" i="2" s="1"/>
  <c r="G41" i="1"/>
  <c r="G41" i="2" s="1"/>
  <c r="F41" i="1"/>
  <c r="F41" i="2"/>
  <c r="C41" i="1"/>
  <c r="C41" i="2" s="1"/>
  <c r="B41" i="1"/>
  <c r="B41" i="2" s="1"/>
  <c r="K29" i="2"/>
  <c r="J29" i="2"/>
  <c r="G29" i="2"/>
  <c r="C29" i="2"/>
  <c r="B29" i="2"/>
  <c r="K27" i="1"/>
  <c r="J27" i="1"/>
  <c r="G27" i="1"/>
  <c r="G27" i="2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L18" i="1" s="1"/>
  <c r="F18" i="3" s="1"/>
  <c r="J18" i="1"/>
  <c r="J18" i="2" s="1"/>
  <c r="G18" i="1"/>
  <c r="F18" i="1"/>
  <c r="F18" i="2"/>
  <c r="C18" i="1"/>
  <c r="C18" i="2" s="1"/>
  <c r="B18" i="1"/>
  <c r="B18" i="2"/>
  <c r="K9" i="1"/>
  <c r="K9" i="2" s="1"/>
  <c r="J9" i="1"/>
  <c r="G9" i="1"/>
  <c r="G9" i="2" s="1"/>
  <c r="F9" i="1"/>
  <c r="C9" i="1"/>
  <c r="C9" i="2" s="1"/>
  <c r="B9" i="1"/>
  <c r="B9" i="2" s="1"/>
  <c r="F45" i="2"/>
  <c r="C45" i="2"/>
  <c r="E45" i="2" s="1"/>
  <c r="C44" i="2"/>
  <c r="B45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2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37" i="2"/>
  <c r="G37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57" i="22"/>
  <c r="O60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5" i="3"/>
  <c r="B45" i="3"/>
  <c r="H42" i="1"/>
  <c r="D42" i="3"/>
  <c r="D42" i="1"/>
  <c r="B42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5" i="2"/>
  <c r="E35" i="3" s="1"/>
  <c r="D44" i="3"/>
  <c r="F45" i="3"/>
  <c r="F44" i="3"/>
  <c r="L16" i="2" l="1"/>
  <c r="G16" i="3" s="1"/>
  <c r="L42" i="2"/>
  <c r="G42" i="3" s="1"/>
  <c r="L12" i="2"/>
  <c r="G12" i="3" s="1"/>
  <c r="L34" i="2"/>
  <c r="G34" i="3" s="1"/>
  <c r="H19" i="2"/>
  <c r="E19" i="3" s="1"/>
  <c r="H27" i="2"/>
  <c r="E27" i="3" s="1"/>
  <c r="D26" i="2"/>
  <c r="C26" i="3" s="1"/>
  <c r="L10" i="2"/>
  <c r="G10" i="3" s="1"/>
  <c r="L40" i="2"/>
  <c r="G40" i="3" s="1"/>
  <c r="L23" i="1"/>
  <c r="F23" i="3" s="1"/>
  <c r="D19" i="2"/>
  <c r="C19" i="3" s="1"/>
  <c r="D40" i="2"/>
  <c r="C40" i="3" s="1"/>
  <c r="H24" i="2"/>
  <c r="E24" i="3" s="1"/>
  <c r="H42" i="2"/>
  <c r="E42" i="3" s="1"/>
  <c r="L36" i="2"/>
  <c r="G36" i="3" s="1"/>
  <c r="D11" i="2"/>
  <c r="C11" i="3" s="1"/>
  <c r="D21" i="2"/>
  <c r="C21" i="3" s="1"/>
  <c r="J22" i="1"/>
  <c r="J22" i="2" s="1"/>
  <c r="D15" i="2"/>
  <c r="C15" i="3" s="1"/>
  <c r="D28" i="2"/>
  <c r="C28" i="3" s="1"/>
  <c r="D37" i="2"/>
  <c r="C37" i="3" s="1"/>
  <c r="H17" i="2"/>
  <c r="E17" i="3" s="1"/>
  <c r="H31" i="2"/>
  <c r="E31" i="3" s="1"/>
  <c r="L11" i="2"/>
  <c r="G11" i="3" s="1"/>
  <c r="D35" i="2"/>
  <c r="C35" i="3" s="1"/>
  <c r="H37" i="2"/>
  <c r="E37" i="3" s="1"/>
  <c r="L17" i="2"/>
  <c r="G17" i="3" s="1"/>
  <c r="L9" i="1"/>
  <c r="F9" i="3" s="1"/>
  <c r="D31" i="2"/>
  <c r="C31" i="3" s="1"/>
  <c r="H11" i="2"/>
  <c r="E11" i="3" s="1"/>
  <c r="P25" i="23"/>
  <c r="L31" i="2"/>
  <c r="G31" i="3" s="1"/>
  <c r="K18" i="2"/>
  <c r="L18" i="2" s="1"/>
  <c r="G18" i="3" s="1"/>
  <c r="D12" i="2"/>
  <c r="C12" i="3" s="1"/>
  <c r="D14" i="2"/>
  <c r="C14" i="3" s="1"/>
  <c r="L32" i="2"/>
  <c r="G32" i="3" s="1"/>
  <c r="H41" i="1"/>
  <c r="D41" i="3" s="1"/>
  <c r="H34" i="2"/>
  <c r="E34" i="3" s="1"/>
  <c r="D30" i="2"/>
  <c r="C30" i="3" s="1"/>
  <c r="D32" i="2"/>
  <c r="C32" i="3" s="1"/>
  <c r="H12" i="2"/>
  <c r="E12" i="3" s="1"/>
  <c r="H28" i="2"/>
  <c r="E28" i="3" s="1"/>
  <c r="D45" i="2"/>
  <c r="C45" i="3" s="1"/>
  <c r="D24" i="2"/>
  <c r="C24" i="3" s="1"/>
  <c r="H13" i="2"/>
  <c r="E13" i="3" s="1"/>
  <c r="H39" i="2"/>
  <c r="E39" i="3" s="1"/>
  <c r="L21" i="2"/>
  <c r="G21" i="3" s="1"/>
  <c r="L38" i="2"/>
  <c r="G38" i="3" s="1"/>
  <c r="H30" i="2"/>
  <c r="E30" i="3" s="1"/>
  <c r="H40" i="2"/>
  <c r="E40" i="3" s="1"/>
  <c r="L24" i="2"/>
  <c r="G24" i="3" s="1"/>
  <c r="H26" i="2"/>
  <c r="E26" i="3" s="1"/>
  <c r="H10" i="2"/>
  <c r="E10" i="3" s="1"/>
  <c r="L41" i="1"/>
  <c r="F41" i="3" s="1"/>
  <c r="H18" i="1"/>
  <c r="D18" i="3" s="1"/>
  <c r="D10" i="2"/>
  <c r="C10" i="3" s="1"/>
  <c r="L26" i="2"/>
  <c r="G26" i="3" s="1"/>
  <c r="O2" i="22"/>
  <c r="O25" i="23"/>
  <c r="L41" i="2"/>
  <c r="G41" i="3" s="1"/>
  <c r="H41" i="2"/>
  <c r="E41" i="3" s="1"/>
  <c r="L29" i="2"/>
  <c r="G29" i="3" s="1"/>
  <c r="G22" i="1"/>
  <c r="G22" i="2" s="1"/>
  <c r="D33" i="2"/>
  <c r="C33" i="3" s="1"/>
  <c r="D29" i="2"/>
  <c r="C29" i="3" s="1"/>
  <c r="L28" i="2"/>
  <c r="G28" i="3" s="1"/>
  <c r="K22" i="1"/>
  <c r="K22" i="2" s="1"/>
  <c r="H23" i="1"/>
  <c r="D23" i="3" s="1"/>
  <c r="H25" i="2"/>
  <c r="E25" i="3" s="1"/>
  <c r="G23" i="2"/>
  <c r="H23" i="2"/>
  <c r="E23" i="3" s="1"/>
  <c r="H20" i="2"/>
  <c r="E20" i="3" s="1"/>
  <c r="F8" i="1"/>
  <c r="F8" i="2" s="1"/>
  <c r="H20" i="1"/>
  <c r="D20" i="3" s="1"/>
  <c r="D18" i="2"/>
  <c r="C18" i="3" s="1"/>
  <c r="D9" i="2"/>
  <c r="C9" i="3" s="1"/>
  <c r="D13" i="2"/>
  <c r="C13" i="3" s="1"/>
  <c r="D9" i="1"/>
  <c r="B9" i="3" s="1"/>
  <c r="F9" i="2"/>
  <c r="H9" i="2" s="1"/>
  <c r="E9" i="3" s="1"/>
  <c r="H9" i="1"/>
  <c r="D9" i="3" s="1"/>
  <c r="D20" i="1"/>
  <c r="B20" i="3" s="1"/>
  <c r="D18" i="1"/>
  <c r="B18" i="3" s="1"/>
  <c r="H27" i="1"/>
  <c r="D27" i="3" s="1"/>
  <c r="J8" i="1"/>
  <c r="B8" i="1"/>
  <c r="B8" i="2" s="1"/>
  <c r="K8" i="1"/>
  <c r="J27" i="2"/>
  <c r="O3" i="22"/>
  <c r="K23" i="2"/>
  <c r="L23" i="2" s="1"/>
  <c r="G23" i="3" s="1"/>
  <c r="D42" i="2"/>
  <c r="C42" i="3" s="1"/>
  <c r="L30" i="2"/>
  <c r="G30" i="3" s="1"/>
  <c r="D20" i="2"/>
  <c r="C20" i="3" s="1"/>
  <c r="D41" i="1"/>
  <c r="B41" i="3" s="1"/>
  <c r="C8" i="1"/>
  <c r="D41" i="2"/>
  <c r="C41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J43" i="1" l="1"/>
  <c r="J43" i="2" s="1"/>
  <c r="K43" i="1"/>
  <c r="L22" i="1"/>
  <c r="F22" i="3" s="1"/>
  <c r="L8" i="1"/>
  <c r="F8" i="3" s="1"/>
  <c r="J8" i="2"/>
  <c r="K8" i="2"/>
  <c r="L8" i="2" s="1"/>
  <c r="G8" i="3" s="1"/>
  <c r="D8" i="1"/>
  <c r="B8" i="3" s="1"/>
  <c r="C8" i="2"/>
  <c r="D8" i="2" s="1"/>
  <c r="C8" i="3" s="1"/>
  <c r="L22" i="2"/>
  <c r="G22" i="3" s="1"/>
  <c r="G8" i="2"/>
  <c r="G43" i="1"/>
  <c r="H8" i="1"/>
  <c r="D8" i="3" s="1"/>
  <c r="D27" i="2"/>
  <c r="C27" i="3" s="1"/>
  <c r="F43" i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22" i="2"/>
  <c r="J44" i="2"/>
  <c r="C43" i="1"/>
  <c r="L43" i="1" l="1"/>
  <c r="F43" i="3" s="1"/>
  <c r="K43" i="2"/>
  <c r="M27" i="2" s="1"/>
  <c r="H43" i="1"/>
  <c r="D43" i="3" s="1"/>
  <c r="G43" i="2"/>
  <c r="B44" i="2"/>
  <c r="B43" i="2"/>
  <c r="D22" i="2"/>
  <c r="C22" i="3" s="1"/>
  <c r="F44" i="2"/>
  <c r="F43" i="2"/>
  <c r="H8" i="2"/>
  <c r="E8" i="3" s="1"/>
  <c r="D43" i="1"/>
  <c r="B43" i="3" s="1"/>
  <c r="C43" i="2"/>
  <c r="M41" i="2"/>
  <c r="M35" i="2"/>
  <c r="M14" i="2"/>
  <c r="M33" i="2"/>
  <c r="M37" i="2" l="1"/>
  <c r="M36" i="2"/>
  <c r="M42" i="2"/>
  <c r="L43" i="2"/>
  <c r="G43" i="3" s="1"/>
  <c r="M24" i="2"/>
  <c r="M25" i="2"/>
  <c r="M19" i="2"/>
  <c r="M31" i="2"/>
  <c r="M17" i="2"/>
  <c r="M11" i="2"/>
  <c r="M22" i="2"/>
  <c r="M26" i="2"/>
  <c r="M21" i="2"/>
  <c r="M20" i="2"/>
  <c r="M23" i="2"/>
  <c r="M28" i="2"/>
  <c r="M40" i="2"/>
  <c r="M15" i="2"/>
  <c r="M30" i="2"/>
  <c r="M9" i="2"/>
  <c r="M34" i="2"/>
  <c r="M29" i="2"/>
  <c r="M38" i="2"/>
  <c r="M39" i="2"/>
  <c r="M16" i="2"/>
  <c r="M43" i="2"/>
  <c r="M32" i="2"/>
  <c r="M18" i="2"/>
  <c r="M10" i="2"/>
  <c r="M13" i="2"/>
  <c r="M12" i="2"/>
  <c r="M8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3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3" i="3" s="1"/>
  <c r="E29" i="2"/>
  <c r="E39" i="2"/>
  <c r="E9" i="2"/>
  <c r="E15" i="2"/>
  <c r="E25" i="2"/>
  <c r="E33" i="2"/>
  <c r="E27" i="2"/>
  <c r="G45" i="2"/>
  <c r="G44" i="2"/>
  <c r="E22" i="2"/>
  <c r="H45" i="2" l="1"/>
  <c r="E45" i="3" s="1"/>
  <c r="I45" i="2"/>
  <c r="M45" i="2"/>
  <c r="L45" i="2"/>
  <c r="G45" i="3" s="1"/>
  <c r="M44" i="2"/>
  <c r="L44" i="2"/>
  <c r="G44" i="3" s="1"/>
  <c r="H44" i="2"/>
  <c r="E44" i="3" s="1"/>
  <c r="I44" i="2"/>
</calcChain>
</file>

<file path=xl/sharedStrings.xml><?xml version="1.0" encoding="utf-8"?>
<sst xmlns="http://schemas.openxmlformats.org/spreadsheetml/2006/main" count="419" uniqueCount="225">
  <si>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</si>
  <si>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</si>
  <si>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</si>
  <si>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</si>
  <si>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</si>
  <si>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</si>
  <si>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</si>
  <si>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</si>
  <si>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</si>
  <si>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</si>
  <si>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</si>
  <si>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</si>
  <si>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</si>
  <si>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</si>
  <si>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</si>
  <si>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</si>
  <si>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</si>
  <si>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</si>
  <si>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</si>
  <si>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</si>
  <si>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</si>
  <si>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</si>
  <si>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</si>
  <si>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</si>
  <si>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</si>
  <si>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</si>
  <si>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</si>
  <si>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</si>
  <si>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</si>
  <si>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</si>
  <si>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</si>
  <si>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</si>
  <si>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</si>
  <si>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</si>
  <si>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</si>
  <si>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</si>
  <si>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</si>
  <si>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</si>
  <si>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</si>
  <si>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</si>
  <si>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</si>
  <si>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</si>
  <si>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</si>
  <si>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</si>
  <si>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</si>
  <si>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</si>
  <si>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</si>
  <si>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</si>
  <si>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</si>
  <si>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</si>
  <si>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</si>
  <si>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</si>
  <si>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</si>
  <si>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</si>
  <si>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</si>
  <si>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</si>
  <si>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</si>
  <si>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</si>
  <si>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</si>
  <si>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</si>
  <si>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</si>
  <si>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</si>
  <si>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</si>
  <si>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</si>
  <si>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</si>
  <si>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</si>
  <si>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</si>
  <si>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</si>
  <si>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</si>
  <si>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</si>
  <si>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</si>
  <si>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</si>
  <si>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</si>
  <si>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</si>
  <si>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</si>
  <si>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</si>
  <si>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</si>
  <si>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</si>
  <si>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</si>
  <si>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</si>
  <si>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</si>
  <si>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</si>
  <si>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</si>
  <si>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</si>
  <si>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</si>
  <si>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</si>
  <si>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</si>
  <si>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</si>
  <si>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</si>
  <si>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</si>
  <si>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</si>
  <si>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</si>
  <si>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</si>
  <si>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</si>
  <si>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</si>
  <si>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</si>
  <si>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</si>
  <si>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</si>
  <si>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</si>
  <si>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</si>
  <si>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</si>
  <si>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</si>
  <si>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</si>
  <si>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</si>
  <si>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</si>
  <si>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</si>
  <si>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</si>
  <si>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</si>
  <si>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</si>
  <si>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</si>
  <si>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</si>
  <si>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</si>
  <si>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</si>
  <si>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</si>
  <si>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</si>
  <si>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</si>
  <si>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</si>
  <si>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</si>
  <si>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</si>
  <si>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</si>
  <si>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</si>
  <si>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AĞUSTOS  (2024/2023)</t>
  </si>
  <si>
    <t>OCAK - AĞUSTOS (2024/2023)</t>
  </si>
  <si>
    <t>1 - 31 AĞUSTOS İHRACAT RAKAMLARI</t>
  </si>
  <si>
    <t xml:space="preserve">SEKTÖREL BAZDA İHRACAT RAKAMLARI -1.000 $ </t>
  </si>
  <si>
    <t>1 - 31 AĞUSTOS</t>
  </si>
  <si>
    <t>1 OCAK  -  31 AĞUSTOS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</si>
  <si>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</si>
  <si>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</si>
  <si>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</si>
  <si>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</si>
  <si>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</si>
  <si>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</si>
  <si>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</si>
  <si>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</si>
  <si>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</si>
  <si>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</si>
  <si>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</si>
  <si>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</si>
  <si>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</si>
  <si>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</si>
  <si>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</si>
  <si>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</si>
  <si>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</si>
  <si>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</si>
  <si>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</si>
  <si>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</si>
  <si>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</si>
  <si>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</si>
  <si>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</si>
  <si>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</si>
  <si>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</si>
  <si>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</si>
  <si>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</si>
  <si>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</si>
  <si>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1 - 31 AĞUSTOS</t>
  </si>
  <si>
    <t>2024  1 - 31 AĞUSTOS</t>
  </si>
  <si>
    <t>TRABZON SERBEST BÖLGESİ</t>
  </si>
  <si>
    <t>FİLİSTİN DEVLETİ</t>
  </si>
  <si>
    <t>BURKİNA FASO</t>
  </si>
  <si>
    <t>COOK ADALARI</t>
  </si>
  <si>
    <t>JAMAİKA</t>
  </si>
  <si>
    <t>VANUATU</t>
  </si>
  <si>
    <t>SAMOA</t>
  </si>
  <si>
    <t>PAPUA YENİ GİNE</t>
  </si>
  <si>
    <t>NİJER</t>
  </si>
  <si>
    <t>BATI ANADOLU SERBEST BÖLGESİ</t>
  </si>
  <si>
    <t>ALMANYA</t>
  </si>
  <si>
    <t>ABD</t>
  </si>
  <si>
    <t>BİRLEŞİK KRALLIK</t>
  </si>
  <si>
    <t>IRAK</t>
  </si>
  <si>
    <t>İTALYA</t>
  </si>
  <si>
    <t>BAE</t>
  </si>
  <si>
    <t>İSPANYA</t>
  </si>
  <si>
    <t>RUSYA FEDERASYONU</t>
  </si>
  <si>
    <t>FRANSA</t>
  </si>
  <si>
    <t>ROMANYA</t>
  </si>
  <si>
    <t>İSTANBUL</t>
  </si>
  <si>
    <t>KOCAELI</t>
  </si>
  <si>
    <t>BURSA</t>
  </si>
  <si>
    <t>İZMIR</t>
  </si>
  <si>
    <t>ANKARA</t>
  </si>
  <si>
    <t>GAZIANTEP</t>
  </si>
  <si>
    <t>ÇORUM</t>
  </si>
  <si>
    <t>MANISA</t>
  </si>
  <si>
    <t>DENIZLI</t>
  </si>
  <si>
    <t>SAKARYA</t>
  </si>
  <si>
    <t>MUŞ</t>
  </si>
  <si>
    <t>KARS</t>
  </si>
  <si>
    <t>ERZURUM</t>
  </si>
  <si>
    <t>ZONGULDAK</t>
  </si>
  <si>
    <t>RIZE</t>
  </si>
  <si>
    <t>TRABZON</t>
  </si>
  <si>
    <t>BITLIS</t>
  </si>
  <si>
    <t>NIĞDE</t>
  </si>
  <si>
    <t>ŞIRNAK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</si>
  <si>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</si>
  <si>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</si>
  <si>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</si>
  <si>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</si>
  <si>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</si>
  <si>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</si>
  <si>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</si>
  <si>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</si>
  <si>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</si>
  <si>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</si>
  <si>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</si>
  <si>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</si>
  <si>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</si>
  <si>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</si>
  <si>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HOLLANDA</t>
  </si>
  <si>
    <t>POLONYA</t>
  </si>
  <si>
    <t>BULGARİSTAN</t>
  </si>
  <si>
    <t>BELÇİKA</t>
  </si>
  <si>
    <t>MISIR</t>
  </si>
  <si>
    <t>YUNANİSTAN</t>
  </si>
  <si>
    <t>ÇİN</t>
  </si>
  <si>
    <t>UKRAYNA</t>
  </si>
  <si>
    <t>FAS</t>
  </si>
  <si>
    <t>SUUDİ ARABİSTAN</t>
  </si>
  <si>
    <t>İhracatçı Birlikleri Kaydından Muaf İhracat ile Antrepo ve Serbest Bölgeler Farkı</t>
  </si>
  <si>
    <t>GENEL İHRACAT TOPLAMI</t>
  </si>
  <si>
    <t>1 Ağustos - 31 Ağustos</t>
  </si>
  <si>
    <t>1 Ocak - 31 Ağustos</t>
  </si>
  <si>
    <t>1 Eylül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</si>
</sst>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0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1" fillId="0" borderId="0" xfId="0" applyFont="1" applyFill="1"/>
    <xf numFmtId="0" fontId="62" fillId="0" borderId="0" xfId="0" applyFont="1" applyFill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0" fontId="71" fillId="0" borderId="9" xfId="0" applyFont="1" applyFill="1" applyBorder="1"/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2" fontId="6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3" fontId="75" fillId="0" borderId="18" xfId="0" applyNumberFormat="1" applyFont="1" applyFill="1" applyBorder="1" applyAlignment="1">
      <alignment horizontal="right"/>
    </xf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9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8" fillId="0" borderId="0" xfId="0" applyFont="1" applyFill="1"/>
    <xf numFmtId="0" fontId="79" fillId="0" borderId="20" xfId="0" applyFont="1" applyFill="1" applyBorder="1" applyAlignment="1">
      <alignment horizontal="center"/>
    </xf>
    <xf numFmtId="3" fontId="79" fillId="0" borderId="21" xfId="0" applyNumberFormat="1" applyFont="1" applyFill="1" applyBorder="1" applyAlignment="1">
      <alignment horizontal="right"/>
    </xf>
    <xf numFmtId="3" fontId="79" fillId="0" borderId="22" xfId="0" applyNumberFormat="1" applyFont="1" applyFill="1" applyBorder="1" applyAlignment="1">
      <alignment horizontal="right"/>
    </xf>
    <xf numFmtId="0" fontId="61" fillId="43" borderId="0" xfId="0" applyFont="1" applyFill="1"/>
    <xf numFmtId="3" fontId="61" fillId="43" borderId="0" xfId="0" applyNumberFormat="1" applyFont="1" applyFill="1"/>
    <xf numFmtId="49" fontId="65" fillId="43" borderId="9" xfId="0" applyNumberFormat="1" applyFont="1" applyFill="1" applyBorder="1" applyAlignment="1">
      <alignment horizontal="left"/>
    </xf>
    <xf numFmtId="3" fontId="65" fillId="43" borderId="9" xfId="0" applyNumberFormat="1" applyFont="1" applyFill="1" applyBorder="1" applyAlignment="1">
      <alignment horizontal="right"/>
    </xf>
    <xf numFmtId="49" fontId="65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/>
    <xf numFmtId="3" fontId="67" fillId="43" borderId="9" xfId="0" applyNumberFormat="1" applyFont="1" applyFill="1" applyBorder="1" applyAlignment="1">
      <alignment horizontal="right"/>
    </xf>
    <xf numFmtId="49" fontId="66" fillId="43" borderId="32" xfId="0" applyNumberFormat="1" applyFont="1" applyFill="1" applyBorder="1"/>
    <xf numFmtId="168" fontId="67" fillId="43" borderId="0" xfId="170" applyNumberFormat="1" applyFont="1" applyFill="1" applyBorder="1"/>
    <xf numFmtId="49" fontId="66" fillId="43" borderId="0" xfId="0" applyNumberFormat="1" applyFont="1" applyFill="1" applyBorder="1"/>
    <xf numFmtId="0" fontId="62" fillId="43" borderId="0" xfId="0" applyFont="1" applyFill="1"/>
    <xf numFmtId="3" fontId="67" fillId="43" borderId="9" xfId="0" applyNumberFormat="1" applyFont="1" applyFill="1" applyBorder="1"/>
    <xf numFmtId="168" fontId="67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1" fillId="0" borderId="9" xfId="2" applyFont="1" applyFill="1" applyBorder="1" applyAlignment="1">
      <alignment vertical="center"/>
    </xf>
    <xf numFmtId="3" fontId="81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81" fillId="0" borderId="9" xfId="2" applyNumberFormat="1" applyFont="1" applyFill="1" applyBorder="1" applyAlignment="1">
      <alignment horizontal="center" vertical="center"/>
    </xf>
    <xf numFmtId="3" fontId="75" fillId="0" borderId="33" xfId="0" applyNumberFormat="1" applyFont="1" applyFill="1" applyBorder="1" applyAlignment="1">
      <alignment horizontal="right"/>
    </xf>
    <xf numFmtId="0" fontId="79" fillId="0" borderId="34" xfId="0" applyFont="1" applyFill="1" applyBorder="1" applyAlignment="1">
      <alignment horizontal="center"/>
    </xf>
    <xf numFmtId="3" fontId="79" fillId="0" borderId="35" xfId="0" applyNumberFormat="1" applyFont="1" applyFill="1" applyBorder="1" applyAlignment="1">
      <alignment horizontal="right"/>
    </xf>
    <xf numFmtId="3" fontId="83" fillId="0" borderId="35" xfId="0" applyNumberFormat="1" applyFont="1" applyFill="1" applyBorder="1" applyAlignment="1">
      <alignment horizontal="right"/>
    </xf>
    <xf numFmtId="3" fontId="79" fillId="0" borderId="36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63" fillId="43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13607578.264090002</c:v>
                </c:pt>
                <c:pt idx="1">
                  <c:v>13453740.2864</c:v>
                </c:pt>
                <c:pt idx="2">
                  <c:v>17173817.024429999</c:v>
                </c:pt>
                <c:pt idx="3">
                  <c:v>13783806.222039999</c:v>
                </c:pt>
                <c:pt idx="4">
                  <c:v>15338742.094430003</c:v>
                </c:pt>
                <c:pt idx="5">
                  <c:v>14879228.952880001</c:v>
                </c:pt>
                <c:pt idx="6">
                  <c:v>13986744.271189999</c:v>
                </c:pt>
                <c:pt idx="7">
                  <c:v>15148022.750989998</c:v>
                </c:pt>
                <c:pt idx="8">
                  <c:v>15628692.474400001</c:v>
                </c:pt>
                <c:pt idx="9">
                  <c:v>15770164.135560002</c:v>
                </c:pt>
                <c:pt idx="10">
                  <c:v>16121106.551080003</c:v>
                </c:pt>
                <c:pt idx="11">
                  <c:v>15754823.074259998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13631042.489019997</c:v>
                </c:pt>
                <c:pt idx="1">
                  <c:v>14885824.34584</c:v>
                </c:pt>
                <c:pt idx="2">
                  <c:v>16229453.13008</c:v>
                </c:pt>
                <c:pt idx="3">
                  <c:v>13237024.492519999</c:v>
                </c:pt>
                <c:pt idx="4">
                  <c:v>17152961.22783</c:v>
                </c:pt>
                <c:pt idx="5">
                  <c:v>13270107.318639999</c:v>
                </c:pt>
                <c:pt idx="6">
                  <c:v>15918992.147979999</c:v>
                </c:pt>
                <c:pt idx="7">
                  <c:v>15547956.320630001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160671.16128999999</c:v>
                </c:pt>
                <c:pt idx="1">
                  <c:v>170430.79882</c:v>
                </c:pt>
                <c:pt idx="2">
                  <c:v>157760.83695</c:v>
                </c:pt>
                <c:pt idx="3">
                  <c:v>114676.64125</c:v>
                </c:pt>
                <c:pt idx="4">
                  <c:v>136587.65007</c:v>
                </c:pt>
                <c:pt idx="5">
                  <c:v>88731.577149999997</c:v>
                </c:pt>
                <c:pt idx="6">
                  <c:v>103895.27615999999</c:v>
                </c:pt>
                <c:pt idx="7">
                  <c:v>119216.47261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119540.6828</c:v>
                </c:pt>
                <c:pt idx="5">
                  <c:v>111223.91093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134641.71098</c:v>
                </c:pt>
                <c:pt idx="9">
                  <c:v>183336.02726</c:v>
                </c:pt>
                <c:pt idx="10">
                  <c:v>181030.31938999999</c:v>
                </c:pt>
                <c:pt idx="11">
                  <c:v>169054.52851999999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196795.17116</c:v>
                </c:pt>
                <c:pt idx="2">
                  <c:v>200908.41013999999</c:v>
                </c:pt>
                <c:pt idx="3">
                  <c:v>176820.24155000001</c:v>
                </c:pt>
                <c:pt idx="4">
                  <c:v>234750.70319</c:v>
                </c:pt>
                <c:pt idx="5">
                  <c:v>151645.65641</c:v>
                </c:pt>
                <c:pt idx="6">
                  <c:v>215924.78425</c:v>
                </c:pt>
                <c:pt idx="7">
                  <c:v>162696.19665999999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204689.82402</c:v>
                </c:pt>
                <c:pt idx="10">
                  <c:v>211908.38204999999</c:v>
                </c:pt>
                <c:pt idx="11">
                  <c:v>238499.42421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83436.900699999998</c:v>
                </c:pt>
                <c:pt idx="1">
                  <c:v>82661.999620000002</c:v>
                </c:pt>
                <c:pt idx="2">
                  <c:v>78456.411040000006</c:v>
                </c:pt>
                <c:pt idx="3">
                  <c:v>49211.513469999998</c:v>
                </c:pt>
                <c:pt idx="4">
                  <c:v>69796.724189999994</c:v>
                </c:pt>
                <c:pt idx="5">
                  <c:v>71150.676439999996</c:v>
                </c:pt>
                <c:pt idx="6">
                  <c:v>62482.985809999998</c:v>
                </c:pt>
                <c:pt idx="7">
                  <c:v>55529.760560000002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67193.127160000004</c:v>
                </c:pt>
                <c:pt idx="4">
                  <c:v>77082.303369999994</c:v>
                </c:pt>
                <c:pt idx="5">
                  <c:v>82525.515249999997</c:v>
                </c:pt>
                <c:pt idx="6">
                  <c:v>93554.62242</c:v>
                </c:pt>
                <c:pt idx="7">
                  <c:v>98098.891300000003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17475.448970000001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7954.6204200000002</c:v>
                </c:pt>
                <c:pt idx="6">
                  <c:v>6293.0091000000002</c:v>
                </c:pt>
                <c:pt idx="7">
                  <c:v>5688.9342999999999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355961.11881999997</c:v>
                </c:pt>
                <c:pt idx="1">
                  <c:v>311451.10573000001</c:v>
                </c:pt>
                <c:pt idx="2">
                  <c:v>301763.71898000001</c:v>
                </c:pt>
                <c:pt idx="3">
                  <c:v>302257.78112</c:v>
                </c:pt>
                <c:pt idx="4">
                  <c:v>317874.07952000003</c:v>
                </c:pt>
                <c:pt idx="5">
                  <c:v>257704.96958999999</c:v>
                </c:pt>
                <c:pt idx="6">
                  <c:v>286822.01763999998</c:v>
                </c:pt>
                <c:pt idx="7">
                  <c:v>338634.28321000002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601636.35903000005</c:v>
                </c:pt>
                <c:pt idx="1">
                  <c:v>652318.24746999994</c:v>
                </c:pt>
                <c:pt idx="2">
                  <c:v>675350.79023000004</c:v>
                </c:pt>
                <c:pt idx="3">
                  <c:v>583653.89321000001</c:v>
                </c:pt>
                <c:pt idx="4">
                  <c:v>737286.69703000004</c:v>
                </c:pt>
                <c:pt idx="5">
                  <c:v>545525.15275000001</c:v>
                </c:pt>
                <c:pt idx="6">
                  <c:v>706841.88636</c:v>
                </c:pt>
                <c:pt idx="7">
                  <c:v>666177.38268000004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623129.68892999995</c:v>
                </c:pt>
                <c:pt idx="1">
                  <c:v>575577.48586000002</c:v>
                </c:pt>
                <c:pt idx="2">
                  <c:v>758490.48866000003</c:v>
                </c:pt>
                <c:pt idx="3">
                  <c:v>626673.59183000005</c:v>
                </c:pt>
                <c:pt idx="4">
                  <c:v>729117.60152000003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677182.75016000005</c:v>
                </c:pt>
                <c:pt idx="8">
                  <c:v>679545.54136000003</c:v>
                </c:pt>
                <c:pt idx="9">
                  <c:v>676113.26853</c:v>
                </c:pt>
                <c:pt idx="10">
                  <c:v>686891.28942000004</c:v>
                </c:pt>
                <c:pt idx="11">
                  <c:v>674465.58022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784460.40575000003</c:v>
                </c:pt>
                <c:pt idx="1">
                  <c:v>810124.37723999994</c:v>
                </c:pt>
                <c:pt idx="2">
                  <c:v>816392.18059</c:v>
                </c:pt>
                <c:pt idx="3">
                  <c:v>698281.58288999996</c:v>
                </c:pt>
                <c:pt idx="4">
                  <c:v>863705.65636999998</c:v>
                </c:pt>
                <c:pt idx="5">
                  <c:v>645364.97123000002</c:v>
                </c:pt>
                <c:pt idx="6">
                  <c:v>798149.67492999998</c:v>
                </c:pt>
                <c:pt idx="7">
                  <c:v>799685.58171000006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815689.71943000006</c:v>
                </c:pt>
                <c:pt idx="1">
                  <c:v>714481.29041999998</c:v>
                </c:pt>
                <c:pt idx="2">
                  <c:v>899945.59476999997</c:v>
                </c:pt>
                <c:pt idx="3">
                  <c:v>756385.11904999998</c:v>
                </c:pt>
                <c:pt idx="4">
                  <c:v>846688.24088000006</c:v>
                </c:pt>
                <c:pt idx="5">
                  <c:v>768950.07249000005</c:v>
                </c:pt>
                <c:pt idx="6">
                  <c:v>694164.33979</c:v>
                </c:pt>
                <c:pt idx="7">
                  <c:v>781197.72280999995</c:v>
                </c:pt>
                <c:pt idx="8">
                  <c:v>870245.54371999996</c:v>
                </c:pt>
                <c:pt idx="9">
                  <c:v>839502.95163999998</c:v>
                </c:pt>
                <c:pt idx="10">
                  <c:v>801081.41552000004</c:v>
                </c:pt>
                <c:pt idx="11">
                  <c:v>763103.84138999996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120246.57954000001</c:v>
                </c:pt>
                <c:pt idx="1">
                  <c:v>142971.43126000001</c:v>
                </c:pt>
                <c:pt idx="2">
                  <c:v>145769.73525999999</c:v>
                </c:pt>
                <c:pt idx="3">
                  <c:v>105413.98307</c:v>
                </c:pt>
                <c:pt idx="4">
                  <c:v>135880.04866999999</c:v>
                </c:pt>
                <c:pt idx="5">
                  <c:v>98764.1921</c:v>
                </c:pt>
                <c:pt idx="6">
                  <c:v>138797.57113999999</c:v>
                </c:pt>
                <c:pt idx="7">
                  <c:v>148508.25161000001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219443.00297999999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134405.81017000001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123845.19396</c:v>
                </c:pt>
                <c:pt idx="11">
                  <c:v>115527.95711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238938.0986</c:v>
                </c:pt>
                <c:pt idx="1">
                  <c:v>260242.26157999999</c:v>
                </c:pt>
                <c:pt idx="2">
                  <c:v>247082.64809999999</c:v>
                </c:pt>
                <c:pt idx="3">
                  <c:v>190170.61447999999</c:v>
                </c:pt>
                <c:pt idx="4">
                  <c:v>260438.16347999999</c:v>
                </c:pt>
                <c:pt idx="5">
                  <c:v>177574.69094999999</c:v>
                </c:pt>
                <c:pt idx="6">
                  <c:v>230185.55467000001</c:v>
                </c:pt>
                <c:pt idx="7">
                  <c:v>231490.21195999999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130946.01363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255929.77212000001</c:v>
                </c:pt>
                <c:pt idx="9">
                  <c:v>274601.19212999998</c:v>
                </c:pt>
                <c:pt idx="10">
                  <c:v>266849.06537000003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'2002_2024_AYLIK_IHR'!$C$57:$N$57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'2002_2024_AYLIK_IHR'!$C$56:$N$56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452032.62313000002</c:v>
                </c:pt>
                <c:pt idx="2">
                  <c:v>499427.78577999998</c:v>
                </c:pt>
                <c:pt idx="3">
                  <c:v>465892.38615999999</c:v>
                </c:pt>
                <c:pt idx="4">
                  <c:v>545614.77708999999</c:v>
                </c:pt>
                <c:pt idx="5">
                  <c:v>433618.04960999999</c:v>
                </c:pt>
                <c:pt idx="6">
                  <c:v>569989.82258000004</c:v>
                </c:pt>
                <c:pt idx="7">
                  <c:v>523259.37566999998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2368733.00238</c:v>
                </c:pt>
                <c:pt idx="1">
                  <c:v>2619241.1980699999</c:v>
                </c:pt>
                <c:pt idx="2">
                  <c:v>3079292.3732799999</c:v>
                </c:pt>
                <c:pt idx="3">
                  <c:v>2497027.8276800001</c:v>
                </c:pt>
                <c:pt idx="4">
                  <c:v>3020928.6700200001</c:v>
                </c:pt>
                <c:pt idx="5">
                  <c:v>2233523.9769700002</c:v>
                </c:pt>
                <c:pt idx="6">
                  <c:v>2590906.9200499998</c:v>
                </c:pt>
                <c:pt idx="7">
                  <c:v>2579011.4005499999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2300388.33611</c:v>
                </c:pt>
                <c:pt idx="1">
                  <c:v>2262919.5198599999</c:v>
                </c:pt>
                <c:pt idx="2">
                  <c:v>2881665.3946099998</c:v>
                </c:pt>
                <c:pt idx="3">
                  <c:v>2382901.2787299999</c:v>
                </c:pt>
                <c:pt idx="4">
                  <c:v>2440255.5949300001</c:v>
                </c:pt>
                <c:pt idx="5">
                  <c:v>2385008.98557</c:v>
                </c:pt>
                <c:pt idx="6">
                  <c:v>2173772.9002399999</c:v>
                </c:pt>
                <c:pt idx="7">
                  <c:v>2659796.83983</c:v>
                </c:pt>
                <c:pt idx="8">
                  <c:v>2774845.9132300001</c:v>
                </c:pt>
                <c:pt idx="9">
                  <c:v>2685530.5030899998</c:v>
                </c:pt>
                <c:pt idx="10">
                  <c:v>2850327.8467399999</c:v>
                </c:pt>
                <c:pt idx="11">
                  <c:v>2696650.8375300001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823676.77867000003</c:v>
                </c:pt>
                <c:pt idx="1">
                  <c:v>910387.48127999995</c:v>
                </c:pt>
                <c:pt idx="2">
                  <c:v>1027179.81566</c:v>
                </c:pt>
                <c:pt idx="3">
                  <c:v>844995.44114999997</c:v>
                </c:pt>
                <c:pt idx="4">
                  <c:v>1066696.64225</c:v>
                </c:pt>
                <c:pt idx="5">
                  <c:v>764517.88815999997</c:v>
                </c:pt>
                <c:pt idx="6">
                  <c:v>947276.06223000004</c:v>
                </c:pt>
                <c:pt idx="7">
                  <c:v>978475.56617000001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841084.23519000004</c:v>
                </c:pt>
                <c:pt idx="1">
                  <c:v>847720.04781000002</c:v>
                </c:pt>
                <c:pt idx="2">
                  <c:v>1049813.7572399999</c:v>
                </c:pt>
                <c:pt idx="3">
                  <c:v>882561.09407999995</c:v>
                </c:pt>
                <c:pt idx="4">
                  <c:v>921958.73169000004</c:v>
                </c:pt>
                <c:pt idx="5">
                  <c:v>975613.40755</c:v>
                </c:pt>
                <c:pt idx="6">
                  <c:v>831244.85592999996</c:v>
                </c:pt>
                <c:pt idx="7">
                  <c:v>971945.20784000005</c:v>
                </c:pt>
                <c:pt idx="8">
                  <c:v>1005442.10755</c:v>
                </c:pt>
                <c:pt idx="9">
                  <c:v>995159.10771999997</c:v>
                </c:pt>
                <c:pt idx="10">
                  <c:v>1016227.36739</c:v>
                </c:pt>
                <c:pt idx="11">
                  <c:v>990272.17446000001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2776940.4379500002</c:v>
                </c:pt>
                <c:pt idx="1">
                  <c:v>3128056.6783699999</c:v>
                </c:pt>
                <c:pt idx="2">
                  <c:v>3221710.1738900002</c:v>
                </c:pt>
                <c:pt idx="3">
                  <c:v>2740394.8737699999</c:v>
                </c:pt>
                <c:pt idx="4">
                  <c:v>3211949.94527</c:v>
                </c:pt>
                <c:pt idx="5">
                  <c:v>2614975.1201200001</c:v>
                </c:pt>
                <c:pt idx="6">
                  <c:v>3121287.6578899999</c:v>
                </c:pt>
                <c:pt idx="7">
                  <c:v>2715363.34265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3025830.7464700001</c:v>
                </c:pt>
                <c:pt idx="5">
                  <c:v>2985642.8599700001</c:v>
                </c:pt>
                <c:pt idx="6">
                  <c:v>2722766.4316599998</c:v>
                </c:pt>
                <c:pt idx="7">
                  <c:v>2725255.5507100001</c:v>
                </c:pt>
                <c:pt idx="8">
                  <c:v>2818492.10408</c:v>
                </c:pt>
                <c:pt idx="9">
                  <c:v>3077878.2976099998</c:v>
                </c:pt>
                <c:pt idx="10">
                  <c:v>3166929.9723</c:v>
                </c:pt>
                <c:pt idx="11">
                  <c:v>3170977.3119999999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1207829.01706</c:v>
                </c:pt>
                <c:pt idx="1">
                  <c:v>1286804.9708499999</c:v>
                </c:pt>
                <c:pt idx="2">
                  <c:v>1461240.5937900001</c:v>
                </c:pt>
                <c:pt idx="3">
                  <c:v>1195724.6405100001</c:v>
                </c:pt>
                <c:pt idx="4">
                  <c:v>1496094.11684</c:v>
                </c:pt>
                <c:pt idx="5">
                  <c:v>1190259.3084</c:v>
                </c:pt>
                <c:pt idx="6">
                  <c:v>1412524.1359900001</c:v>
                </c:pt>
                <c:pt idx="7">
                  <c:v>1479818.5796099999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1511104.1445299999</c:v>
                </c:pt>
                <c:pt idx="3">
                  <c:v>1216084.5846899999</c:v>
                </c:pt>
                <c:pt idx="4">
                  <c:v>1379697.7082400001</c:v>
                </c:pt>
                <c:pt idx="5">
                  <c:v>1337226.2522100001</c:v>
                </c:pt>
                <c:pt idx="6">
                  <c:v>1262217.70952</c:v>
                </c:pt>
                <c:pt idx="7">
                  <c:v>1397591.3140199999</c:v>
                </c:pt>
                <c:pt idx="8">
                  <c:v>1396039.19658</c:v>
                </c:pt>
                <c:pt idx="9">
                  <c:v>1409252.49339</c:v>
                </c:pt>
                <c:pt idx="10">
                  <c:v>1384212.2546600001</c:v>
                </c:pt>
                <c:pt idx="11">
                  <c:v>1431545.65432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1418468.7215</c:v>
                </c:pt>
                <c:pt idx="1">
                  <c:v>1498378.6272499999</c:v>
                </c:pt>
                <c:pt idx="2">
                  <c:v>1612458.68316</c:v>
                </c:pt>
                <c:pt idx="3">
                  <c:v>1226597.2944700001</c:v>
                </c:pt>
                <c:pt idx="4">
                  <c:v>1642429.72379</c:v>
                </c:pt>
                <c:pt idx="5">
                  <c:v>1296671.4863199999</c:v>
                </c:pt>
                <c:pt idx="6">
                  <c:v>1660653.56366</c:v>
                </c:pt>
                <c:pt idx="7">
                  <c:v>1672050.3125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1623629.97887</c:v>
                </c:pt>
                <c:pt idx="1">
                  <c:v>1576603.5878399999</c:v>
                </c:pt>
                <c:pt idx="2">
                  <c:v>1989356.3047400001</c:v>
                </c:pt>
                <c:pt idx="3">
                  <c:v>1496595.42933</c:v>
                </c:pt>
                <c:pt idx="4">
                  <c:v>1647318.03214</c:v>
                </c:pt>
                <c:pt idx="5">
                  <c:v>1651335.4031799999</c:v>
                </c:pt>
                <c:pt idx="6">
                  <c:v>1549833.9676300001</c:v>
                </c:pt>
                <c:pt idx="7">
                  <c:v>1668106.28238</c:v>
                </c:pt>
                <c:pt idx="8">
                  <c:v>1669000.24019</c:v>
                </c:pt>
                <c:pt idx="9">
                  <c:v>1492993.49538</c:v>
                </c:pt>
                <c:pt idx="10">
                  <c:v>1428517.13243</c:v>
                </c:pt>
                <c:pt idx="11">
                  <c:v>1449998.1213700001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938481.13843000005</c:v>
                </c:pt>
                <c:pt idx="1">
                  <c:v>983140.76673999999</c:v>
                </c:pt>
                <c:pt idx="2">
                  <c:v>1079431.0057399999</c:v>
                </c:pt>
                <c:pt idx="3">
                  <c:v>917111.41075000004</c:v>
                </c:pt>
                <c:pt idx="4">
                  <c:v>1206139.3793899999</c:v>
                </c:pt>
                <c:pt idx="5">
                  <c:v>936151.19796000002</c:v>
                </c:pt>
                <c:pt idx="6">
                  <c:v>1104624.0025200001</c:v>
                </c:pt>
                <c:pt idx="7">
                  <c:v>1080820.1993199999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1050024.9969899999</c:v>
                </c:pt>
                <c:pt idx="1">
                  <c:v>1000559.00209</c:v>
                </c:pt>
                <c:pt idx="2">
                  <c:v>1224105.9145899999</c:v>
                </c:pt>
                <c:pt idx="3">
                  <c:v>997121.12098999997</c:v>
                </c:pt>
                <c:pt idx="4">
                  <c:v>1142750.0217800001</c:v>
                </c:pt>
                <c:pt idx="5">
                  <c:v>1088761.67206</c:v>
                </c:pt>
                <c:pt idx="6">
                  <c:v>987698.64049999998</c:v>
                </c:pt>
                <c:pt idx="7">
                  <c:v>1064599.2010999999</c:v>
                </c:pt>
                <c:pt idx="8">
                  <c:v>1015934.9633300001</c:v>
                </c:pt>
                <c:pt idx="9">
                  <c:v>970032.38087999995</c:v>
                </c:pt>
                <c:pt idx="10">
                  <c:v>974546.18498000002</c:v>
                </c:pt>
                <c:pt idx="11">
                  <c:v>949218.99063999997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322410.53730000003</c:v>
                </c:pt>
                <c:pt idx="1">
                  <c:v>348224.23749000003</c:v>
                </c:pt>
                <c:pt idx="2">
                  <c:v>385140.84956</c:v>
                </c:pt>
                <c:pt idx="3">
                  <c:v>334502.54262000002</c:v>
                </c:pt>
                <c:pt idx="4">
                  <c:v>419762.02841000003</c:v>
                </c:pt>
                <c:pt idx="5">
                  <c:v>332800.98541000002</c:v>
                </c:pt>
                <c:pt idx="6">
                  <c:v>382317.79272000003</c:v>
                </c:pt>
                <c:pt idx="7">
                  <c:v>364418.07825000002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360402.03336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411994.37638999999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363949.00571</c:v>
                </c:pt>
                <c:pt idx="10">
                  <c:v>345072.71172000002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468554.47425999999</c:v>
                </c:pt>
                <c:pt idx="1">
                  <c:v>481127.73648999998</c:v>
                </c:pt>
                <c:pt idx="2">
                  <c:v>544473.02948999999</c:v>
                </c:pt>
                <c:pt idx="3">
                  <c:v>342286.33139000001</c:v>
                </c:pt>
                <c:pt idx="4">
                  <c:v>571444.58115999994</c:v>
                </c:pt>
                <c:pt idx="5">
                  <c:v>402670.13682999997</c:v>
                </c:pt>
                <c:pt idx="6">
                  <c:v>942302.00107999996</c:v>
                </c:pt>
                <c:pt idx="7">
                  <c:v>963384.46721000003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414201.52295999997</c:v>
                </c:pt>
                <c:pt idx="1">
                  <c:v>523866.37258999998</c:v>
                </c:pt>
                <c:pt idx="2">
                  <c:v>737166.73338999995</c:v>
                </c:pt>
                <c:pt idx="3">
                  <c:v>477350.15331000002</c:v>
                </c:pt>
                <c:pt idx="4">
                  <c:v>461347.52409999998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463279.21194000001</c:v>
                </c:pt>
                <c:pt idx="8">
                  <c:v>694813.91943999997</c:v>
                </c:pt>
                <c:pt idx="9">
                  <c:v>994061.35886000004</c:v>
                </c:pt>
                <c:pt idx="10">
                  <c:v>1253996.5125800001</c:v>
                </c:pt>
                <c:pt idx="11">
                  <c:v>694627.24850999995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1113652.577</c:v>
                </c:pt>
                <c:pt idx="1">
                  <c:v>1375495.98599</c:v>
                </c:pt>
                <c:pt idx="2">
                  <c:v>1468390.4130200001</c:v>
                </c:pt>
                <c:pt idx="3">
                  <c:v>1201297.2561999999</c:v>
                </c:pt>
                <c:pt idx="4">
                  <c:v>1453805.0874600001</c:v>
                </c:pt>
                <c:pt idx="5">
                  <c:v>1312647.11543</c:v>
                </c:pt>
                <c:pt idx="6">
                  <c:v>1416956.25486</c:v>
                </c:pt>
                <c:pt idx="7">
                  <c:v>1411877.1168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1056019.5811099999</c:v>
                </c:pt>
                <c:pt idx="2">
                  <c:v>1388509.60445</c:v>
                </c:pt>
                <c:pt idx="3">
                  <c:v>1063435.1813399999</c:v>
                </c:pt>
                <c:pt idx="4">
                  <c:v>1249228.7747</c:v>
                </c:pt>
                <c:pt idx="5">
                  <c:v>1314394.5525100001</c:v>
                </c:pt>
                <c:pt idx="6">
                  <c:v>1145860.4277600001</c:v>
                </c:pt>
                <c:pt idx="7">
                  <c:v>1338791.99884</c:v>
                </c:pt>
                <c:pt idx="8">
                  <c:v>1372086.5486999999</c:v>
                </c:pt>
                <c:pt idx="9">
                  <c:v>1315209.5481799999</c:v>
                </c:pt>
                <c:pt idx="10">
                  <c:v>1162620.5457599999</c:v>
                </c:pt>
                <c:pt idx="11">
                  <c:v>1347491.62573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452032.62313000002</c:v>
                </c:pt>
                <c:pt idx="2">
                  <c:v>499427.78577999998</c:v>
                </c:pt>
                <c:pt idx="3">
                  <c:v>465892.38615999999</c:v>
                </c:pt>
                <c:pt idx="4">
                  <c:v>545614.77708999999</c:v>
                </c:pt>
                <c:pt idx="5">
                  <c:v>433618.04960999999</c:v>
                </c:pt>
                <c:pt idx="6">
                  <c:v>569989.82258000004</c:v>
                </c:pt>
                <c:pt idx="7">
                  <c:v>523259.37566999998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'2002_2024_AYLIK_IHR'!$C$82:$N$82</c:f>
              <c:numCache>
                <c:formatCode>#,##0</c:formatCode>
                <c:ptCount val="12"/>
                <c:pt idx="0">
                  <c:v>19974498</c:v>
                </c:pt>
                <c:pt idx="1">
                  <c:v>21087277</c:v>
                </c:pt>
                <c:pt idx="2">
                  <c:v>22642041</c:v>
                </c:pt>
                <c:pt idx="3">
                  <c:v>19301996</c:v>
                </c:pt>
                <c:pt idx="4">
                  <c:v>24194623</c:v>
                </c:pt>
                <c:pt idx="5">
                  <c:v>19027448</c:v>
                </c:pt>
                <c:pt idx="6">
                  <c:v>22509984</c:v>
                </c:pt>
                <c:pt idx="7">
                  <c:v>22062847.083000001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143314.95522</c:v>
                </c:pt>
                <c:pt idx="3">
                  <c:v>80867.331659999996</c:v>
                </c:pt>
                <c:pt idx="4">
                  <c:v>168227.70420000001</c:v>
                </c:pt>
                <c:pt idx="5">
                  <c:v>220068.33278999999</c:v>
                </c:pt>
                <c:pt idx="6">
                  <c:v>118317.85027</c:v>
                </c:pt>
                <c:pt idx="7">
                  <c:v>91779.135899999994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108597.92817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330211.05216999998</c:v>
                </c:pt>
                <c:pt idx="1">
                  <c:v>299894.90834000002</c:v>
                </c:pt>
                <c:pt idx="2">
                  <c:v>358223.64000999997</c:v>
                </c:pt>
                <c:pt idx="3">
                  <c:v>350396.34889999998</c:v>
                </c:pt>
                <c:pt idx="4">
                  <c:v>980497.48086999997</c:v>
                </c:pt>
                <c:pt idx="5">
                  <c:v>564426.40731000004</c:v>
                </c:pt>
                <c:pt idx="6">
                  <c:v>431557.71266000002</c:v>
                </c:pt>
                <c:pt idx="7">
                  <c:v>423033.09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509976.95325999998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551155.48851000005</c:v>
                </c:pt>
                <c:pt idx="1">
                  <c:v>600444.03486999997</c:v>
                </c:pt>
                <c:pt idx="2">
                  <c:v>639353.03330999997</c:v>
                </c:pt>
                <c:pt idx="3">
                  <c:v>511957.01298</c:v>
                </c:pt>
                <c:pt idx="4">
                  <c:v>654961.99965000001</c:v>
                </c:pt>
                <c:pt idx="5">
                  <c:v>479691.50865999999</c:v>
                </c:pt>
                <c:pt idx="6">
                  <c:v>623135.39330999996</c:v>
                </c:pt>
                <c:pt idx="7">
                  <c:v>608240.98638999998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565736.86016000004</c:v>
                </c:pt>
                <c:pt idx="2">
                  <c:v>673423.66503999999</c:v>
                </c:pt>
                <c:pt idx="3">
                  <c:v>560363.67752999999</c:v>
                </c:pt>
                <c:pt idx="4">
                  <c:v>637205.78035999998</c:v>
                </c:pt>
                <c:pt idx="5">
                  <c:v>616379.50859999994</c:v>
                </c:pt>
                <c:pt idx="6">
                  <c:v>568935.41769000003</c:v>
                </c:pt>
                <c:pt idx="7">
                  <c:v>600827.66133999999</c:v>
                </c:pt>
                <c:pt idx="8">
                  <c:v>604713.45830000006</c:v>
                </c:pt>
                <c:pt idx="9">
                  <c:v>610471.75818</c:v>
                </c:pt>
                <c:pt idx="10">
                  <c:v>605841.18871999998</c:v>
                </c:pt>
                <c:pt idx="11">
                  <c:v>596943.94834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2858902.9200299997</c:v>
                </c:pt>
                <c:pt idx="1">
                  <c:v>2542868.0692600003</c:v>
                </c:pt>
                <c:pt idx="2">
                  <c:v>3180492.06709</c:v>
                </c:pt>
                <c:pt idx="3">
                  <c:v>2551563.6433000006</c:v>
                </c:pt>
                <c:pt idx="4">
                  <c:v>2885027.7231700001</c:v>
                </c:pt>
                <c:pt idx="5">
                  <c:v>2566446.5895700003</c:v>
                </c:pt>
                <c:pt idx="6">
                  <c:v>2786471.1179000004</c:v>
                </c:pt>
                <c:pt idx="7">
                  <c:v>2802326.9098500004</c:v>
                </c:pt>
                <c:pt idx="8">
                  <c:v>3025515.9145400003</c:v>
                </c:pt>
                <c:pt idx="9">
                  <c:v>3218349.72407</c:v>
                </c:pt>
                <c:pt idx="10">
                  <c:v>3301746.6343499999</c:v>
                </c:pt>
                <c:pt idx="11">
                  <c:v>3360166.3526999997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3094444.7867799997</c:v>
                </c:pt>
                <c:pt idx="1">
                  <c:v>3107969.6426099995</c:v>
                </c:pt>
                <c:pt idx="2">
                  <c:v>3070629.2560999999</c:v>
                </c:pt>
                <c:pt idx="3">
                  <c:v>2586900.3870399999</c:v>
                </c:pt>
                <c:pt idx="4">
                  <c:v>3149606.4614800001</c:v>
                </c:pt>
                <c:pt idx="5">
                  <c:v>2441195.1790100001</c:v>
                </c:pt>
                <c:pt idx="6">
                  <c:v>2862918.0330199995</c:v>
                </c:pt>
                <c:pt idx="7">
                  <c:v>2862796.6809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'2002_2024_AYLIK_IHR'!$C$67:$N$67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'2002_2024_AYLIK_IHR'!$A$68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'2002_2024_AYLIK_IHR'!$C$68:$N$68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'2002_2024_AYLIK_IHR'!$A$69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'2002_2024_AYLIK_IHR'!$A$70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'2002_2024_AYLIK_IHR'!$A$72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'2002_2024_AYLIK_IHR'!$A$76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'2002_2024_AYLIK_IHR'!$A$77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'2002_2024_AYLIK_IHR'!$A$79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'2002_2024_AYLIK_IHR'!$A$80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'2002_2024_AYLIK_IHR'!$C$80:$N$80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19974498</c:v>
                </c:pt>
                <c:pt idx="1">
                  <c:v>21087277</c:v>
                </c:pt>
                <c:pt idx="2">
                  <c:v>22642041</c:v>
                </c:pt>
                <c:pt idx="3">
                  <c:v>19301996</c:v>
                </c:pt>
                <c:pt idx="4">
                  <c:v>24194623</c:v>
                </c:pt>
                <c:pt idx="5">
                  <c:v>19027448</c:v>
                </c:pt>
                <c:pt idx="6">
                  <c:v>22509984</c:v>
                </c:pt>
                <c:pt idx="7">
                  <c:v>22062847.083000001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'2002_2024_AYLIK_IHR'!$A$60:$A$82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'2002_2024_AYLIK_IHR'!$A$60:$A$82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'2002_2024_AYLIK_IHR'!$O$60:$O$82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255627431</c:v>
                </c:pt>
                <c:pt idx="22">
                  <c:v>170800714.083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1010060.52877</c:v>
                </c:pt>
                <c:pt idx="1">
                  <c:v>1047153.07971</c:v>
                </c:pt>
                <c:pt idx="2">
                  <c:v>1038355.94445</c:v>
                </c:pt>
                <c:pt idx="3">
                  <c:v>866258.84467000002</c:v>
                </c:pt>
                <c:pt idx="4">
                  <c:v>1060489.4155300001</c:v>
                </c:pt>
                <c:pt idx="5">
                  <c:v>811422.82675000001</c:v>
                </c:pt>
                <c:pt idx="6">
                  <c:v>955295.09508999996</c:v>
                </c:pt>
                <c:pt idx="7">
                  <c:v>977748.20215999999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981628.47013000003</c:v>
                </c:pt>
                <c:pt idx="1">
                  <c:v>822052.74999000004</c:v>
                </c:pt>
                <c:pt idx="2">
                  <c:v>1114114.7434100001</c:v>
                </c:pt>
                <c:pt idx="3">
                  <c:v>857103.11020999996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1099671.5491299999</c:v>
                </c:pt>
                <c:pt idx="7">
                  <c:v>1112478.9633599999</c:v>
                </c:pt>
                <c:pt idx="8">
                  <c:v>1162289.29957</c:v>
                </c:pt>
                <c:pt idx="9">
                  <c:v>1185777.4516700001</c:v>
                </c:pt>
                <c:pt idx="10">
                  <c:v>1164215.72596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366020.86538999999</c:v>
                </c:pt>
                <c:pt idx="1">
                  <c:v>319135.32643000002</c:v>
                </c:pt>
                <c:pt idx="2">
                  <c:v>276714.58095999999</c:v>
                </c:pt>
                <c:pt idx="3">
                  <c:v>211823.85347</c:v>
                </c:pt>
                <c:pt idx="4">
                  <c:v>283695.69806999998</c:v>
                </c:pt>
                <c:pt idx="5">
                  <c:v>260088.40719</c:v>
                </c:pt>
                <c:pt idx="6">
                  <c:v>206012.56635000001</c:v>
                </c:pt>
                <c:pt idx="7">
                  <c:v>213855.23835999999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244101.17071999999</c:v>
                </c:pt>
                <c:pt idx="9">
                  <c:v>313128.88734999998</c:v>
                </c:pt>
                <c:pt idx="10">
                  <c:v>395588.73</c:v>
                </c:pt>
                <c:pt idx="11">
                  <c:v>487169.37219999998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232139.00375999999</c:v>
                </c:pt>
                <c:pt idx="1">
                  <c:v>234288.18395000001</c:v>
                </c:pt>
                <c:pt idx="2">
                  <c:v>240178.51391000001</c:v>
                </c:pt>
                <c:pt idx="3">
                  <c:v>200588.80449000001</c:v>
                </c:pt>
                <c:pt idx="4">
                  <c:v>217358.68317</c:v>
                </c:pt>
                <c:pt idx="5">
                  <c:v>164445.77705999999</c:v>
                </c:pt>
                <c:pt idx="6">
                  <c:v>225795.78984000001</c:v>
                </c:pt>
                <c:pt idx="7">
                  <c:v>225151.31906000001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170436.51125000001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221476.891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230036.41678999999</c:v>
                </c:pt>
                <c:pt idx="11">
                  <c:v>235797.10909000001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71439</xdr:colOff>
      <xdr:row>0</xdr:row>
      <xdr:rowOff>0</xdr:rowOff>
    </xdr:from>
    <xdr:to>
      <xdr:col>0</xdr:col>
      <xdr:colOff>2606868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9" y="0"/>
          <a:ext cx="2535429" cy="7762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245269</xdr:colOff>
      <xdr:row>0</xdr:row>
      <xdr:rowOff>0</xdr:rowOff>
    </xdr:from>
    <xdr:to>
      <xdr:col>0</xdr:col>
      <xdr:colOff>2780698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269" y="0"/>
          <a:ext cx="2535429" cy="7762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76200</xdr:rowOff>
    </xdr:from>
    <xdr:to>
      <xdr:col>0</xdr:col>
      <xdr:colOff>2849754</xdr:colOff>
      <xdr:row>3</xdr:row>
      <xdr:rowOff>119062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227E013A-8A40-4489-97B6-79B3AAC05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6200"/>
          <a:ext cx="2535429" cy="7762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38098</xdr:colOff>
      <xdr:row>22</xdr:row>
      <xdr:rowOff>38100</xdr:rowOff>
    </xdr:from>
    <xdr:to>
      <xdr:col>13</xdr:col>
      <xdr:colOff>190499</xdr:colOff>
      <xdr:row>69</xdr:row>
      <xdr:rowOff>120650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2" sqref="B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123</v>
      </c>
      <c r="C1" s="153"/>
      <c r="D1" s="153"/>
      <c r="E1" s="153"/>
      <c r="F1" s="153"/>
      <c r="G1" s="153"/>
      <c r="H1" s="153"/>
      <c r="I1" s="153"/>
      <c r="J1" s="153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124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125</v>
      </c>
      <c r="C6" s="149"/>
      <c r="D6" s="149"/>
      <c r="E6" s="149"/>
      <c r="F6" s="149" t="s">
        <v>126</v>
      </c>
      <c r="G6" s="149"/>
      <c r="H6" s="149"/>
      <c r="I6" s="149"/>
      <c r="J6" s="149" t="s">
        <v>103</v>
      </c>
      <c r="K6" s="149"/>
      <c r="L6" s="149"/>
      <c r="M6" s="149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127</v>
      </c>
      <c r="K7" s="5" t="s">
        <v>128</v>
      </c>
      <c r="L7" s="7" t="s">
        <v>117</v>
      </c>
      <c r="M7" s="7" t="s">
        <v>118</v>
      </c>
    </row>
    <row r="8" spans="1:13" ht="16.8" x14ac:dyDescent="0.3">
      <c r="A8" s="84" t="s">
        <v>2</v>
      </c>
      <c r="B8" s="8">
        <f>B9+B18+B20</f>
        <v>2802326.9098500004</v>
      </c>
      <c r="C8" s="8">
        <f>C9+C18+C20</f>
        <v>2862796.6809</v>
      </c>
      <c r="D8" s="10">
        <f t="shared" ref="D8:D45" si="0">(C8-B8)/B8*100</f>
        <v>2.1578414294724948</v>
      </c>
      <c r="E8" s="10">
        <f t="shared" ref="E8:E44" si="1">C8/C$45*100</f>
        <v>12.975644848238375</v>
      </c>
      <c r="F8" s="8">
        <f>F9+F18+F20</f>
        <v>22174099.040169999</v>
      </c>
      <c r="G8" s="8">
        <f>G9+G18+G20</f>
        <v>23176460.426939998</v>
      </c>
      <c r="H8" s="10">
        <f t="shared" ref="H8:H45" si="2">(G8-F8)/F8*100</f>
        <v>4.5204153952507742</v>
      </c>
      <c r="I8" s="10">
        <f t="shared" ref="I8:I44" si="3">G8/G$45*100</f>
        <v>13.569299436488713</v>
      </c>
      <c r="J8" s="8">
        <f>J9+J18+J20</f>
        <v>34920888.537910007</v>
      </c>
      <c r="K8" s="8">
        <f>K9+K18+K20</f>
        <v>36082239.052599996</v>
      </c>
      <c r="L8" s="10">
        <f t="shared" ref="L8:L45" si="4">(K8-J8)/J8*100</f>
        <v>3.3256614115910335</v>
      </c>
      <c r="M8" s="10">
        <f t="shared" ref="M8:M44" si="5">K8/K$45*100</f>
        <v>13.773139012563357</v>
      </c>
    </row>
    <row r="9" spans="1:13" ht="15.6" x14ac:dyDescent="0.3">
      <c r="A9" s="9" t="s">
        <v>3</v>
      </c>
      <c r="B9" s="8">
        <f>B10+B11+B12+B13+B14+B15+B16+B17</f>
        <v>1831397.53942</v>
      </c>
      <c r="C9" s="8">
        <f>C10+C11+C12+C13+C14+C15+C16+C17</f>
        <v>1857985.01501</v>
      </c>
      <c r="D9" s="10">
        <f t="shared" si="0"/>
        <v>1.4517588354093853</v>
      </c>
      <c r="E9" s="10">
        <f t="shared" si="1"/>
        <v>8.4213293416769677</v>
      </c>
      <c r="F9" s="8">
        <f>F10+F11+F12+F13+F14+F15+F16+F17</f>
        <v>14625818.799759997</v>
      </c>
      <c r="G9" s="8">
        <f>G10+G11+G12+G13+G14+G15+G16+G17</f>
        <v>15535200.943569999</v>
      </c>
      <c r="H9" s="10">
        <f t="shared" si="2"/>
        <v>6.2176494612727238</v>
      </c>
      <c r="I9" s="10">
        <f t="shared" si="3"/>
        <v>9.0955128404460872</v>
      </c>
      <c r="J9" s="8">
        <f>J10+J11+J12+J13+J14+J15+J16+J17</f>
        <v>23020834.617840003</v>
      </c>
      <c r="K9" s="8">
        <f>K10+K11+K12+K13+K14+K15+K16+K17</f>
        <v>24525289.636629995</v>
      </c>
      <c r="L9" s="10">
        <f t="shared" si="4"/>
        <v>6.5351888572454868</v>
      </c>
      <c r="M9" s="10">
        <f t="shared" si="5"/>
        <v>9.3616757817124441</v>
      </c>
    </row>
    <row r="10" spans="1:13" ht="13.8" x14ac:dyDescent="0.25">
      <c r="A10" s="11" t="s">
        <v>129</v>
      </c>
      <c r="B10" s="12">
        <v>1112478.9633599999</v>
      </c>
      <c r="C10" s="12">
        <v>977748.20215999999</v>
      </c>
      <c r="D10" s="13">
        <f t="shared" si="0"/>
        <v>-12.110859228571396</v>
      </c>
      <c r="E10" s="13">
        <f t="shared" si="1"/>
        <v>4.431650178608999</v>
      </c>
      <c r="F10" s="12">
        <v>7695714.6739699999</v>
      </c>
      <c r="G10" s="12">
        <v>7766783.9371300004</v>
      </c>
      <c r="H10" s="13">
        <f t="shared" si="2"/>
        <v>0.92349139970567473</v>
      </c>
      <c r="I10" s="13">
        <f t="shared" si="3"/>
        <v>4.547278357437361</v>
      </c>
      <c r="J10" s="12">
        <v>11939089.483349999</v>
      </c>
      <c r="K10" s="12">
        <v>12395124.355389999</v>
      </c>
      <c r="L10" s="13">
        <f t="shared" si="4"/>
        <v>3.8196788178527044</v>
      </c>
      <c r="M10" s="13">
        <f t="shared" si="5"/>
        <v>4.7314073435388595</v>
      </c>
    </row>
    <row r="11" spans="1:13" ht="13.8" x14ac:dyDescent="0.25">
      <c r="A11" s="11" t="s">
        <v>130</v>
      </c>
      <c r="B11" s="12">
        <v>157582.85154</v>
      </c>
      <c r="C11" s="12">
        <v>213855.23835999999</v>
      </c>
      <c r="D11" s="13">
        <f t="shared" si="0"/>
        <v>35.709714775478659</v>
      </c>
      <c r="E11" s="13">
        <f t="shared" si="1"/>
        <v>0.9693002791320664</v>
      </c>
      <c r="F11" s="12">
        <v>2050101.9631099999</v>
      </c>
      <c r="G11" s="12">
        <v>2137346.5362200001</v>
      </c>
      <c r="H11" s="13">
        <f t="shared" si="2"/>
        <v>4.2556211681125564</v>
      </c>
      <c r="I11" s="13">
        <f t="shared" si="3"/>
        <v>1.2513686134660702</v>
      </c>
      <c r="J11" s="12">
        <v>3236293.7017100002</v>
      </c>
      <c r="K11" s="12">
        <v>3577334.69649</v>
      </c>
      <c r="L11" s="13">
        <f t="shared" si="4"/>
        <v>10.538011262692253</v>
      </c>
      <c r="M11" s="13">
        <f t="shared" si="5"/>
        <v>1.3655230208246336</v>
      </c>
    </row>
    <row r="12" spans="1:13" ht="13.8" x14ac:dyDescent="0.25">
      <c r="A12" s="11" t="s">
        <v>131</v>
      </c>
      <c r="B12" s="12">
        <v>221476.891</v>
      </c>
      <c r="C12" s="12">
        <v>225151.31906000001</v>
      </c>
      <c r="D12" s="13">
        <f t="shared" si="0"/>
        <v>1.6590570887145086</v>
      </c>
      <c r="E12" s="13">
        <f t="shared" si="1"/>
        <v>1.0204998394494833</v>
      </c>
      <c r="F12" s="12">
        <v>1479873.6086899999</v>
      </c>
      <c r="G12" s="12">
        <v>1739946.0752399999</v>
      </c>
      <c r="H12" s="13">
        <f t="shared" si="2"/>
        <v>17.573964764478703</v>
      </c>
      <c r="I12" s="13">
        <f t="shared" si="3"/>
        <v>1.0186995280276325</v>
      </c>
      <c r="J12" s="12">
        <v>2455312.5200399999</v>
      </c>
      <c r="K12" s="12">
        <v>2663281.3942399998</v>
      </c>
      <c r="L12" s="13">
        <f t="shared" si="4"/>
        <v>8.4701589920867555</v>
      </c>
      <c r="M12" s="13">
        <f t="shared" si="5"/>
        <v>1.0166149838696852</v>
      </c>
    </row>
    <row r="13" spans="1:13" ht="13.8" x14ac:dyDescent="0.25">
      <c r="A13" s="11" t="s">
        <v>132</v>
      </c>
      <c r="B13" s="12">
        <v>115469.13382</v>
      </c>
      <c r="C13" s="12">
        <v>119216.47261</v>
      </c>
      <c r="D13" s="13">
        <f t="shared" si="0"/>
        <v>3.2453164460742938</v>
      </c>
      <c r="E13" s="13">
        <f t="shared" si="1"/>
        <v>0.540349448833643</v>
      </c>
      <c r="F13" s="12">
        <v>939543.29923999996</v>
      </c>
      <c r="G13" s="12">
        <v>1051970.4143000001</v>
      </c>
      <c r="H13" s="13">
        <f t="shared" si="2"/>
        <v>11.966145163394046</v>
      </c>
      <c r="I13" s="13">
        <f t="shared" si="3"/>
        <v>0.61590515924387257</v>
      </c>
      <c r="J13" s="12">
        <v>1575701.2572699999</v>
      </c>
      <c r="K13" s="12">
        <v>1720033.0004499999</v>
      </c>
      <c r="L13" s="13">
        <f t="shared" si="4"/>
        <v>9.1598418490865257</v>
      </c>
      <c r="M13" s="13">
        <f t="shared" si="5"/>
        <v>0.65656273677637089</v>
      </c>
    </row>
    <row r="14" spans="1:13" ht="13.8" x14ac:dyDescent="0.25">
      <c r="A14" s="11" t="s">
        <v>133</v>
      </c>
      <c r="B14" s="12">
        <v>91383.503140000001</v>
      </c>
      <c r="C14" s="12">
        <v>162696.19665999999</v>
      </c>
      <c r="D14" s="13">
        <f t="shared" si="0"/>
        <v>78.036725524462085</v>
      </c>
      <c r="E14" s="13">
        <f t="shared" si="1"/>
        <v>0.73742158502001154</v>
      </c>
      <c r="F14" s="12">
        <v>1055956.1580000001</v>
      </c>
      <c r="G14" s="12">
        <v>1545669.4932299999</v>
      </c>
      <c r="H14" s="13">
        <f t="shared" si="2"/>
        <v>46.37629427319461</v>
      </c>
      <c r="I14" s="13">
        <f t="shared" si="3"/>
        <v>0.90495493259635762</v>
      </c>
      <c r="J14" s="12">
        <v>1795217.8248399999</v>
      </c>
      <c r="K14" s="12">
        <v>2352109.5486300001</v>
      </c>
      <c r="L14" s="13">
        <f t="shared" si="4"/>
        <v>31.020844160771048</v>
      </c>
      <c r="M14" s="13">
        <f t="shared" si="5"/>
        <v>0.89783596131139398</v>
      </c>
    </row>
    <row r="15" spans="1:13" ht="13.8" x14ac:dyDescent="0.25">
      <c r="A15" s="11" t="s">
        <v>134</v>
      </c>
      <c r="B15" s="12">
        <v>42284.94644</v>
      </c>
      <c r="C15" s="12">
        <v>55529.760560000002</v>
      </c>
      <c r="D15" s="13">
        <f t="shared" si="0"/>
        <v>31.32276432889341</v>
      </c>
      <c r="E15" s="13">
        <f t="shared" si="1"/>
        <v>0.25168900618808682</v>
      </c>
      <c r="F15" s="12">
        <v>673781.02370999998</v>
      </c>
      <c r="G15" s="12">
        <v>552726.97183000005</v>
      </c>
      <c r="H15" s="13">
        <f t="shared" si="2"/>
        <v>-17.966378930271333</v>
      </c>
      <c r="I15" s="13">
        <f t="shared" si="3"/>
        <v>0.32360928499102903</v>
      </c>
      <c r="J15" s="12">
        <v>923432.13396000001</v>
      </c>
      <c r="K15" s="12">
        <v>750133.05464999995</v>
      </c>
      <c r="L15" s="13">
        <f t="shared" si="4"/>
        <v>-18.766845221947495</v>
      </c>
      <c r="M15" s="13">
        <f t="shared" si="5"/>
        <v>0.28633718723918161</v>
      </c>
    </row>
    <row r="16" spans="1:13" ht="13.8" x14ac:dyDescent="0.25">
      <c r="A16" s="11" t="s">
        <v>135</v>
      </c>
      <c r="B16" s="12">
        <v>83292.168380000003</v>
      </c>
      <c r="C16" s="12">
        <v>98098.891300000003</v>
      </c>
      <c r="D16" s="13">
        <f t="shared" si="0"/>
        <v>17.77684890186551</v>
      </c>
      <c r="E16" s="13">
        <f t="shared" si="1"/>
        <v>0.4446338721877276</v>
      </c>
      <c r="F16" s="12">
        <v>631031.22646999999</v>
      </c>
      <c r="G16" s="12">
        <v>642794.13266999996</v>
      </c>
      <c r="H16" s="13">
        <f t="shared" si="2"/>
        <v>1.8640767218132575</v>
      </c>
      <c r="I16" s="13">
        <f t="shared" si="3"/>
        <v>0.37634159408045936</v>
      </c>
      <c r="J16" s="12">
        <v>957026.85589999997</v>
      </c>
      <c r="K16" s="12">
        <v>934051.50788000005</v>
      </c>
      <c r="L16" s="13">
        <f t="shared" si="4"/>
        <v>-2.4007004483059791</v>
      </c>
      <c r="M16" s="13">
        <f t="shared" si="5"/>
        <v>0.35654165597017323</v>
      </c>
    </row>
    <row r="17" spans="1:13" ht="13.8" x14ac:dyDescent="0.25">
      <c r="A17" s="11" t="s">
        <v>136</v>
      </c>
      <c r="B17" s="12">
        <v>7429.0817399999996</v>
      </c>
      <c r="C17" s="12">
        <v>5688.9342999999999</v>
      </c>
      <c r="D17" s="13">
        <f t="shared" si="0"/>
        <v>-23.423452600213277</v>
      </c>
      <c r="E17" s="13">
        <f t="shared" si="1"/>
        <v>2.5785132256949159E-2</v>
      </c>
      <c r="F17" s="12">
        <v>99816.846569999994</v>
      </c>
      <c r="G17" s="12">
        <v>97963.382949999999</v>
      </c>
      <c r="H17" s="13">
        <f t="shared" si="2"/>
        <v>-1.8568645310791201</v>
      </c>
      <c r="I17" s="13">
        <f t="shared" si="3"/>
        <v>5.7355370603304437E-2</v>
      </c>
      <c r="J17" s="12">
        <v>138760.84077000001</v>
      </c>
      <c r="K17" s="12">
        <v>133222.07889999999</v>
      </c>
      <c r="L17" s="13">
        <f t="shared" si="4"/>
        <v>-3.9915885773427027</v>
      </c>
      <c r="M17" s="13">
        <f t="shared" si="5"/>
        <v>5.0852892182148716E-2</v>
      </c>
    </row>
    <row r="18" spans="1:13" ht="15.6" x14ac:dyDescent="0.3">
      <c r="A18" s="9" t="s">
        <v>12</v>
      </c>
      <c r="B18" s="8">
        <f>B19</f>
        <v>293746.62027000001</v>
      </c>
      <c r="C18" s="8">
        <f>C19</f>
        <v>338634.28321000002</v>
      </c>
      <c r="D18" s="10">
        <f t="shared" si="0"/>
        <v>15.281082348706205</v>
      </c>
      <c r="E18" s="10">
        <f t="shared" si="1"/>
        <v>1.5348621233518251</v>
      </c>
      <c r="F18" s="8">
        <f>F19</f>
        <v>2286998.4914000002</v>
      </c>
      <c r="G18" s="8">
        <f>G19</f>
        <v>2472469.07461</v>
      </c>
      <c r="H18" s="10">
        <f t="shared" si="2"/>
        <v>8.1097816158358231</v>
      </c>
      <c r="I18" s="10">
        <f t="shared" si="3"/>
        <v>1.4475753675416099</v>
      </c>
      <c r="J18" s="8">
        <f>J19</f>
        <v>3658912.6763499998</v>
      </c>
      <c r="K18" s="8">
        <f>K19</f>
        <v>3671143.3276800001</v>
      </c>
      <c r="L18" s="10">
        <f t="shared" si="4"/>
        <v>0.33427010732054735</v>
      </c>
      <c r="M18" s="10">
        <f t="shared" si="5"/>
        <v>1.401331201023059</v>
      </c>
    </row>
    <row r="19" spans="1:13" ht="13.8" x14ac:dyDescent="0.25">
      <c r="A19" s="11" t="s">
        <v>137</v>
      </c>
      <c r="B19" s="12">
        <v>293746.62027000001</v>
      </c>
      <c r="C19" s="12">
        <v>338634.28321000002</v>
      </c>
      <c r="D19" s="13">
        <f t="shared" si="0"/>
        <v>15.281082348706205</v>
      </c>
      <c r="E19" s="13">
        <f t="shared" si="1"/>
        <v>1.5348621233518251</v>
      </c>
      <c r="F19" s="12">
        <v>2286998.4914000002</v>
      </c>
      <c r="G19" s="12">
        <v>2472469.07461</v>
      </c>
      <c r="H19" s="13">
        <f t="shared" si="2"/>
        <v>8.1097816158358231</v>
      </c>
      <c r="I19" s="13">
        <f t="shared" si="3"/>
        <v>1.4475753675416099</v>
      </c>
      <c r="J19" s="12">
        <v>3658912.6763499998</v>
      </c>
      <c r="K19" s="12">
        <v>3671143.3276800001</v>
      </c>
      <c r="L19" s="13">
        <f t="shared" si="4"/>
        <v>0.33427010732054735</v>
      </c>
      <c r="M19" s="13">
        <f t="shared" si="5"/>
        <v>1.401331201023059</v>
      </c>
    </row>
    <row r="20" spans="1:13" ht="15.6" x14ac:dyDescent="0.3">
      <c r="A20" s="9" t="s">
        <v>109</v>
      </c>
      <c r="B20" s="8">
        <f>B21</f>
        <v>677182.75016000005</v>
      </c>
      <c r="C20" s="8">
        <f>C21</f>
        <v>666177.38268000004</v>
      </c>
      <c r="D20" s="10">
        <f t="shared" si="0"/>
        <v>-1.6251694948519795</v>
      </c>
      <c r="E20" s="10">
        <f t="shared" si="1"/>
        <v>3.0194533832095818</v>
      </c>
      <c r="F20" s="8">
        <f>F21</f>
        <v>5261281.7490100004</v>
      </c>
      <c r="G20" s="8">
        <f>G21</f>
        <v>5168790.40876</v>
      </c>
      <c r="H20" s="10">
        <f t="shared" si="2"/>
        <v>-1.7579621214432049</v>
      </c>
      <c r="I20" s="10">
        <f t="shared" si="3"/>
        <v>3.0262112285010185</v>
      </c>
      <c r="J20" s="8">
        <f>J21</f>
        <v>8241141.2437199997</v>
      </c>
      <c r="K20" s="8">
        <f>K21</f>
        <v>7885806.0882900003</v>
      </c>
      <c r="L20" s="10">
        <f t="shared" si="4"/>
        <v>-4.3117226719148336</v>
      </c>
      <c r="M20" s="10">
        <f t="shared" si="5"/>
        <v>3.0101320298278527</v>
      </c>
    </row>
    <row r="21" spans="1:13" ht="13.8" x14ac:dyDescent="0.25">
      <c r="A21" s="11" t="s">
        <v>138</v>
      </c>
      <c r="B21" s="12">
        <v>677182.75016000005</v>
      </c>
      <c r="C21" s="12">
        <v>666177.38268000004</v>
      </c>
      <c r="D21" s="13">
        <f t="shared" si="0"/>
        <v>-1.6251694948519795</v>
      </c>
      <c r="E21" s="13">
        <f t="shared" si="1"/>
        <v>3.0194533832095818</v>
      </c>
      <c r="F21" s="12">
        <v>5261281.7490100004</v>
      </c>
      <c r="G21" s="12">
        <v>5168790.40876</v>
      </c>
      <c r="H21" s="13">
        <f t="shared" si="2"/>
        <v>-1.7579621214432049</v>
      </c>
      <c r="I21" s="13">
        <f t="shared" si="3"/>
        <v>3.0262112285010185</v>
      </c>
      <c r="J21" s="12">
        <v>8241141.2437199997</v>
      </c>
      <c r="K21" s="12">
        <v>7885806.0882900003</v>
      </c>
      <c r="L21" s="13">
        <f t="shared" si="4"/>
        <v>-4.3117226719148336</v>
      </c>
      <c r="M21" s="13">
        <f t="shared" si="5"/>
        <v>3.0101320298278527</v>
      </c>
    </row>
    <row r="22" spans="1:13" ht="16.8" x14ac:dyDescent="0.3">
      <c r="A22" s="84" t="s">
        <v>14</v>
      </c>
      <c r="B22" s="8">
        <f>B23+B27+B29</f>
        <v>15148022.75099</v>
      </c>
      <c r="C22" s="8">
        <f>C23+C27+C29</f>
        <v>15547956.320629999</v>
      </c>
      <c r="D22" s="10">
        <f t="shared" si="0"/>
        <v>2.6401701147026713</v>
      </c>
      <c r="E22" s="10">
        <f t="shared" si="1"/>
        <v>70.471214626738288</v>
      </c>
      <c r="F22" s="8">
        <f>F23+F27+F29</f>
        <v>117371679.86644998</v>
      </c>
      <c r="G22" s="8">
        <f>G23+G27+G29</f>
        <v>119873361.47254001</v>
      </c>
      <c r="H22" s="10">
        <f t="shared" si="2"/>
        <v>2.1314184213232132</v>
      </c>
      <c r="I22" s="10">
        <f t="shared" si="3"/>
        <v>70.183173198812128</v>
      </c>
      <c r="J22" s="8">
        <f>J23+J27+J29</f>
        <v>180148283.95085001</v>
      </c>
      <c r="K22" s="8">
        <f>K23+K27+K29</f>
        <v>183148147.70784</v>
      </c>
      <c r="L22" s="10">
        <f t="shared" si="4"/>
        <v>1.6652191690088154</v>
      </c>
      <c r="M22" s="10">
        <f t="shared" si="5"/>
        <v>69.910431406329266</v>
      </c>
    </row>
    <row r="23" spans="1:13" ht="15.6" x14ac:dyDescent="0.3">
      <c r="A23" s="9" t="s">
        <v>15</v>
      </c>
      <c r="B23" s="8">
        <f>B24+B25+B26</f>
        <v>1182516.48688</v>
      </c>
      <c r="C23" s="8">
        <f>C24+C25+C26</f>
        <v>1179684.0452800002</v>
      </c>
      <c r="D23" s="10">
        <f>(C23-B23)/B23*100</f>
        <v>-0.23952660545757104</v>
      </c>
      <c r="E23" s="10">
        <f t="shared" si="1"/>
        <v>5.3469257201577474</v>
      </c>
      <c r="F23" s="8">
        <f>F24+F25+F26</f>
        <v>9302014.0922099985</v>
      </c>
      <c r="G23" s="8">
        <f>G24+G25+G26</f>
        <v>9088638.4671800006</v>
      </c>
      <c r="H23" s="10">
        <f t="shared" si="2"/>
        <v>-2.2938647793351552</v>
      </c>
      <c r="I23" s="10">
        <f t="shared" si="3"/>
        <v>5.3211946328008857</v>
      </c>
      <c r="J23" s="8">
        <f>J24+J25+J26</f>
        <v>14458109.747090001</v>
      </c>
      <c r="K23" s="8">
        <f>K24+K25+K26</f>
        <v>13948310.748459999</v>
      </c>
      <c r="L23" s="10">
        <f t="shared" si="4"/>
        <v>-3.5260418377486031</v>
      </c>
      <c r="M23" s="10">
        <f t="shared" si="5"/>
        <v>5.3242821945975685</v>
      </c>
    </row>
    <row r="24" spans="1:13" ht="13.8" x14ac:dyDescent="0.25">
      <c r="A24" s="11" t="s">
        <v>139</v>
      </c>
      <c r="B24" s="12">
        <v>781197.72280999995</v>
      </c>
      <c r="C24" s="12">
        <v>799685.58171000006</v>
      </c>
      <c r="D24" s="13">
        <f t="shared" si="0"/>
        <v>2.3666043000610046</v>
      </c>
      <c r="E24" s="13">
        <f t="shared" si="1"/>
        <v>3.6245801763552929</v>
      </c>
      <c r="F24" s="12">
        <v>6277502.0996399997</v>
      </c>
      <c r="G24" s="12">
        <v>6216164.43071</v>
      </c>
      <c r="H24" s="13">
        <f t="shared" si="2"/>
        <v>-0.97710312089767792</v>
      </c>
      <c r="I24" s="13">
        <f t="shared" si="3"/>
        <v>3.6394253027830032</v>
      </c>
      <c r="J24" s="12">
        <v>9681664.2986500002</v>
      </c>
      <c r="K24" s="12">
        <v>9490098.1829799991</v>
      </c>
      <c r="L24" s="13">
        <f t="shared" si="4"/>
        <v>-1.9786486058674118</v>
      </c>
      <c r="M24" s="13">
        <f t="shared" si="5"/>
        <v>3.6225147038828212</v>
      </c>
    </row>
    <row r="25" spans="1:13" ht="13.8" x14ac:dyDescent="0.25">
      <c r="A25" s="11" t="s">
        <v>140</v>
      </c>
      <c r="B25" s="12">
        <v>167523.91579</v>
      </c>
      <c r="C25" s="12">
        <v>148508.25161000001</v>
      </c>
      <c r="D25" s="13">
        <f t="shared" si="0"/>
        <v>-11.351014623987851</v>
      </c>
      <c r="E25" s="13">
        <f t="shared" si="1"/>
        <v>0.67311463045233855</v>
      </c>
      <c r="F25" s="12">
        <v>1325619.74367</v>
      </c>
      <c r="G25" s="12">
        <v>1036351.79265</v>
      </c>
      <c r="H25" s="13">
        <f t="shared" si="2"/>
        <v>-21.82133695588729</v>
      </c>
      <c r="I25" s="13">
        <f t="shared" si="3"/>
        <v>0.60676080544480293</v>
      </c>
      <c r="J25" s="12">
        <v>2058666.24526</v>
      </c>
      <c r="K25" s="12">
        <v>1569251.2288599999</v>
      </c>
      <c r="L25" s="13">
        <f t="shared" si="4"/>
        <v>-23.773402683745331</v>
      </c>
      <c r="M25" s="13">
        <f t="shared" si="5"/>
        <v>0.59900704302792529</v>
      </c>
    </row>
    <row r="26" spans="1:13" ht="13.8" x14ac:dyDescent="0.25">
      <c r="A26" s="11" t="s">
        <v>141</v>
      </c>
      <c r="B26" s="12">
        <v>233794.84828000001</v>
      </c>
      <c r="C26" s="12">
        <v>231490.21195999999</v>
      </c>
      <c r="D26" s="13">
        <f t="shared" si="0"/>
        <v>-0.98575154112887697</v>
      </c>
      <c r="E26" s="13">
        <f t="shared" si="1"/>
        <v>1.0492309133501143</v>
      </c>
      <c r="F26" s="12">
        <v>1698892.2489</v>
      </c>
      <c r="G26" s="12">
        <v>1836122.24382</v>
      </c>
      <c r="H26" s="13">
        <f t="shared" si="2"/>
        <v>8.0776161648187959</v>
      </c>
      <c r="I26" s="13">
        <f t="shared" si="3"/>
        <v>1.0750085245730789</v>
      </c>
      <c r="J26" s="12">
        <v>2717779.2031800002</v>
      </c>
      <c r="K26" s="12">
        <v>2888961.3366200002</v>
      </c>
      <c r="L26" s="13">
        <f t="shared" si="4"/>
        <v>6.2986034052988709</v>
      </c>
      <c r="M26" s="13">
        <f t="shared" si="5"/>
        <v>1.102760447686822</v>
      </c>
    </row>
    <row r="27" spans="1:13" ht="15.6" x14ac:dyDescent="0.3">
      <c r="A27" s="9" t="s">
        <v>19</v>
      </c>
      <c r="B27" s="8">
        <f>B28</f>
        <v>2659796.83983</v>
      </c>
      <c r="C27" s="8">
        <f>C28</f>
        <v>2579011.4005499999</v>
      </c>
      <c r="D27" s="10">
        <f t="shared" si="0"/>
        <v>-3.0372785646727598</v>
      </c>
      <c r="E27" s="10">
        <f t="shared" si="1"/>
        <v>11.689386192306955</v>
      </c>
      <c r="F27" s="8">
        <f>F28</f>
        <v>19486708.849879999</v>
      </c>
      <c r="G27" s="8">
        <f>G28</f>
        <v>20988665.368999999</v>
      </c>
      <c r="H27" s="10">
        <f t="shared" si="2"/>
        <v>7.7075946004563498</v>
      </c>
      <c r="I27" s="10">
        <f t="shared" si="3"/>
        <v>12.288394341405668</v>
      </c>
      <c r="J27" s="8">
        <f>J28</f>
        <v>30334770.767439999</v>
      </c>
      <c r="K27" s="8">
        <f>K28</f>
        <v>31996020.469590001</v>
      </c>
      <c r="L27" s="10">
        <f t="shared" si="4"/>
        <v>5.476387854999432</v>
      </c>
      <c r="M27" s="10">
        <f t="shared" si="5"/>
        <v>12.213367278401506</v>
      </c>
    </row>
    <row r="28" spans="1:13" ht="13.8" x14ac:dyDescent="0.25">
      <c r="A28" s="11" t="s">
        <v>142</v>
      </c>
      <c r="B28" s="12">
        <v>2659796.83983</v>
      </c>
      <c r="C28" s="12">
        <v>2579011.4005499999</v>
      </c>
      <c r="D28" s="13">
        <f t="shared" si="0"/>
        <v>-3.0372785646727598</v>
      </c>
      <c r="E28" s="13">
        <f t="shared" si="1"/>
        <v>11.689386192306955</v>
      </c>
      <c r="F28" s="12">
        <v>19486708.849879999</v>
      </c>
      <c r="G28" s="12">
        <v>20988665.368999999</v>
      </c>
      <c r="H28" s="13">
        <f t="shared" si="2"/>
        <v>7.7075946004563498</v>
      </c>
      <c r="I28" s="13">
        <f t="shared" si="3"/>
        <v>12.288394341405668</v>
      </c>
      <c r="J28" s="12">
        <v>30334770.767439999</v>
      </c>
      <c r="K28" s="12">
        <v>31996020.469590001</v>
      </c>
      <c r="L28" s="13">
        <f t="shared" si="4"/>
        <v>5.476387854999432</v>
      </c>
      <c r="M28" s="13">
        <f t="shared" si="5"/>
        <v>12.213367278401506</v>
      </c>
    </row>
    <row r="29" spans="1:13" ht="15.6" x14ac:dyDescent="0.3">
      <c r="A29" s="9" t="s">
        <v>21</v>
      </c>
      <c r="B29" s="8">
        <f>B30+B31+B32+B33+B34+B35+B36+B37+B38+B39+B40</f>
        <v>11305709.424280001</v>
      </c>
      <c r="C29" s="8">
        <f>C30+C31+C32+C33+C34+C35+C36+C37+C38+C39+C40</f>
        <v>11789260.874799998</v>
      </c>
      <c r="D29" s="10">
        <f t="shared" si="0"/>
        <v>4.2770553564867724</v>
      </c>
      <c r="E29" s="10">
        <f t="shared" si="1"/>
        <v>53.434902714273591</v>
      </c>
      <c r="F29" s="8">
        <f>F30+F31+F32+F33+F34+F35+F36+F37+F38+F39+F40</f>
        <v>88582956.924359992</v>
      </c>
      <c r="G29" s="8">
        <f>G30+G31+G32+G33+G34+G35+G36+G37+G38+G39+G40</f>
        <v>89796057.636360005</v>
      </c>
      <c r="H29" s="10">
        <f t="shared" si="2"/>
        <v>1.3694515899213726</v>
      </c>
      <c r="I29" s="10">
        <f t="shared" si="3"/>
        <v>52.573584224605561</v>
      </c>
      <c r="J29" s="8">
        <f>J30+J31+J32+J33+J34+J35+J36+J37+J38+J39+J40</f>
        <v>135355403.43632001</v>
      </c>
      <c r="K29" s="8">
        <f>K30+K31+K32+K33+K34+K35+K36+K37+K38+K39+K40</f>
        <v>137203816.48978999</v>
      </c>
      <c r="L29" s="10">
        <f t="shared" si="4"/>
        <v>1.365599751870711</v>
      </c>
      <c r="M29" s="10">
        <f t="shared" si="5"/>
        <v>52.372781933330195</v>
      </c>
    </row>
    <row r="30" spans="1:13" ht="13.8" x14ac:dyDescent="0.25">
      <c r="A30" s="11" t="s">
        <v>143</v>
      </c>
      <c r="B30" s="12">
        <v>1668106.28238</v>
      </c>
      <c r="C30" s="12">
        <v>1672050.3125</v>
      </c>
      <c r="D30" s="13">
        <f t="shared" si="0"/>
        <v>0.23643757964707116</v>
      </c>
      <c r="E30" s="13">
        <f t="shared" si="1"/>
        <v>7.5785790755371663</v>
      </c>
      <c r="F30" s="12">
        <v>13202778.98611</v>
      </c>
      <c r="G30" s="12">
        <v>12027708.41265</v>
      </c>
      <c r="H30" s="13">
        <f t="shared" si="2"/>
        <v>-8.9001760515436494</v>
      </c>
      <c r="I30" s="13">
        <f t="shared" si="3"/>
        <v>7.0419543786898533</v>
      </c>
      <c r="J30" s="12">
        <v>20158760.111269999</v>
      </c>
      <c r="K30" s="12">
        <v>18068217.40202</v>
      </c>
      <c r="L30" s="13">
        <f t="shared" si="4"/>
        <v>-10.370393306487417</v>
      </c>
      <c r="M30" s="13">
        <f t="shared" si="5"/>
        <v>6.8969131772687442</v>
      </c>
    </row>
    <row r="31" spans="1:13" ht="13.8" x14ac:dyDescent="0.25">
      <c r="A31" s="11" t="s">
        <v>144</v>
      </c>
      <c r="B31" s="12">
        <v>2725255.5507100001</v>
      </c>
      <c r="C31" s="12">
        <v>2715363.34265</v>
      </c>
      <c r="D31" s="13">
        <f t="shared" si="0"/>
        <v>-0.36298276898923898</v>
      </c>
      <c r="E31" s="13">
        <f t="shared" si="1"/>
        <v>12.307402269683763</v>
      </c>
      <c r="F31" s="12">
        <v>22756148.484850001</v>
      </c>
      <c r="G31" s="12">
        <v>23530678.229910001</v>
      </c>
      <c r="H31" s="13">
        <f t="shared" si="2"/>
        <v>3.4036064827738617</v>
      </c>
      <c r="I31" s="13">
        <f t="shared" si="3"/>
        <v>13.776686041073431</v>
      </c>
      <c r="J31" s="12">
        <v>34168570.579489999</v>
      </c>
      <c r="K31" s="12">
        <v>35764955.915899999</v>
      </c>
      <c r="L31" s="13">
        <f t="shared" si="4"/>
        <v>4.6720869774056224</v>
      </c>
      <c r="M31" s="13">
        <f t="shared" si="5"/>
        <v>13.65202721731859</v>
      </c>
    </row>
    <row r="32" spans="1:13" ht="13.8" x14ac:dyDescent="0.25">
      <c r="A32" s="11" t="s">
        <v>145</v>
      </c>
      <c r="B32" s="12">
        <v>304348.46383999998</v>
      </c>
      <c r="C32" s="12">
        <v>91779.135899999994</v>
      </c>
      <c r="D32" s="13">
        <f t="shared" si="0"/>
        <v>-69.844061395279624</v>
      </c>
      <c r="E32" s="13">
        <f t="shared" si="1"/>
        <v>0.41598953913213776</v>
      </c>
      <c r="F32" s="12">
        <v>1182162.0275600001</v>
      </c>
      <c r="G32" s="12">
        <v>1131149.1399600001</v>
      </c>
      <c r="H32" s="13">
        <f t="shared" si="2"/>
        <v>-4.3152196070187916</v>
      </c>
      <c r="I32" s="13">
        <f t="shared" si="3"/>
        <v>0.66226253296221937</v>
      </c>
      <c r="J32" s="12">
        <v>1835477.5492400001</v>
      </c>
      <c r="K32" s="12">
        <v>1888895.99235</v>
      </c>
      <c r="L32" s="13">
        <f t="shared" si="4"/>
        <v>2.9103294198350929</v>
      </c>
      <c r="M32" s="13">
        <f t="shared" si="5"/>
        <v>0.72102030710967513</v>
      </c>
    </row>
    <row r="33" spans="1:13" ht="13.8" x14ac:dyDescent="0.25">
      <c r="A33" s="11" t="s">
        <v>146</v>
      </c>
      <c r="B33" s="12">
        <v>1397591.3140199999</v>
      </c>
      <c r="C33" s="12">
        <v>1479818.5796099999</v>
      </c>
      <c r="D33" s="13">
        <f t="shared" si="0"/>
        <v>5.8834986140178076</v>
      </c>
      <c r="E33" s="13">
        <f t="shared" si="1"/>
        <v>6.7072874776448899</v>
      </c>
      <c r="F33" s="12">
        <v>10580326.36002</v>
      </c>
      <c r="G33" s="12">
        <v>10730295.363050001</v>
      </c>
      <c r="H33" s="13">
        <f t="shared" si="2"/>
        <v>1.4174326757697175</v>
      </c>
      <c r="I33" s="13">
        <f t="shared" si="3"/>
        <v>6.2823480437049568</v>
      </c>
      <c r="J33" s="12">
        <v>16132037.407269999</v>
      </c>
      <c r="K33" s="12">
        <v>16351344.961999999</v>
      </c>
      <c r="L33" s="13">
        <f t="shared" si="4"/>
        <v>1.3594535469597147</v>
      </c>
      <c r="M33" s="13">
        <f t="shared" si="5"/>
        <v>6.2415568744416783</v>
      </c>
    </row>
    <row r="34" spans="1:13" ht="13.8" x14ac:dyDescent="0.25">
      <c r="A34" s="11" t="s">
        <v>147</v>
      </c>
      <c r="B34" s="12">
        <v>971945.20784000005</v>
      </c>
      <c r="C34" s="12">
        <v>978475.56617000001</v>
      </c>
      <c r="D34" s="13">
        <f t="shared" si="0"/>
        <v>0.67188543935647194</v>
      </c>
      <c r="E34" s="13">
        <f t="shared" si="1"/>
        <v>4.434946960784317</v>
      </c>
      <c r="F34" s="12">
        <v>7321941.3373299995</v>
      </c>
      <c r="G34" s="12">
        <v>7363205.67557</v>
      </c>
      <c r="H34" s="13">
        <f t="shared" si="2"/>
        <v>0.5635710030838319</v>
      </c>
      <c r="I34" s="13">
        <f t="shared" si="3"/>
        <v>4.3109923078730512</v>
      </c>
      <c r="J34" s="12">
        <v>11154924.051689999</v>
      </c>
      <c r="K34" s="12">
        <v>11370306.43269</v>
      </c>
      <c r="L34" s="13">
        <f t="shared" si="4"/>
        <v>1.9308278568456054</v>
      </c>
      <c r="M34" s="13">
        <f t="shared" si="5"/>
        <v>4.3402187675933099</v>
      </c>
    </row>
    <row r="35" spans="1:13" ht="13.8" x14ac:dyDescent="0.25">
      <c r="A35" s="11" t="s">
        <v>148</v>
      </c>
      <c r="B35" s="12">
        <v>1064599.2010999999</v>
      </c>
      <c r="C35" s="12">
        <v>1080820.1993199999</v>
      </c>
      <c r="D35" s="13">
        <f t="shared" si="0"/>
        <v>1.5236718384946712</v>
      </c>
      <c r="E35" s="13">
        <f t="shared" si="1"/>
        <v>4.8988246859255087</v>
      </c>
      <c r="F35" s="12">
        <v>8555620.5701000001</v>
      </c>
      <c r="G35" s="12">
        <v>8245899.10085</v>
      </c>
      <c r="H35" s="13">
        <f t="shared" si="2"/>
        <v>-3.6200935596934727</v>
      </c>
      <c r="I35" s="13">
        <f t="shared" si="3"/>
        <v>4.8277895744790289</v>
      </c>
      <c r="J35" s="12">
        <v>13014609.946839999</v>
      </c>
      <c r="K35" s="12">
        <v>12155631.620680001</v>
      </c>
      <c r="L35" s="13">
        <f t="shared" si="4"/>
        <v>-6.6001081067247984</v>
      </c>
      <c r="M35" s="13">
        <f t="shared" si="5"/>
        <v>4.6399893269670169</v>
      </c>
    </row>
    <row r="36" spans="1:13" ht="13.8" x14ac:dyDescent="0.25">
      <c r="A36" s="11" t="s">
        <v>149</v>
      </c>
      <c r="B36" s="12">
        <v>1338791.99884</v>
      </c>
      <c r="C36" s="12">
        <v>1411877.1168</v>
      </c>
      <c r="D36" s="13">
        <f t="shared" si="0"/>
        <v>5.4590345642433435</v>
      </c>
      <c r="E36" s="13">
        <f t="shared" si="1"/>
        <v>6.3993423491018442</v>
      </c>
      <c r="F36" s="12">
        <v>9661953.7747399993</v>
      </c>
      <c r="G36" s="12">
        <v>10754121.80676</v>
      </c>
      <c r="H36" s="13">
        <f t="shared" si="2"/>
        <v>11.303801047727438</v>
      </c>
      <c r="I36" s="13">
        <f t="shared" si="3"/>
        <v>6.2962978938223539</v>
      </c>
      <c r="J36" s="12">
        <v>15458289.187799999</v>
      </c>
      <c r="K36" s="12">
        <v>15951530.075130001</v>
      </c>
      <c r="L36" s="13">
        <f t="shared" si="4"/>
        <v>3.1907857417965571</v>
      </c>
      <c r="M36" s="13">
        <f t="shared" si="5"/>
        <v>6.0889414558662063</v>
      </c>
    </row>
    <row r="37" spans="1:13" ht="13.8" x14ac:dyDescent="0.25">
      <c r="A37" s="14" t="s">
        <v>150</v>
      </c>
      <c r="B37" s="12">
        <v>395201.73572</v>
      </c>
      <c r="C37" s="12">
        <v>364418.07825000002</v>
      </c>
      <c r="D37" s="13">
        <f t="shared" si="0"/>
        <v>-7.7893528007706339</v>
      </c>
      <c r="E37" s="13">
        <f t="shared" si="1"/>
        <v>1.6517273445220662</v>
      </c>
      <c r="F37" s="12">
        <v>3155234.4326900002</v>
      </c>
      <c r="G37" s="12">
        <v>2889577.0517600002</v>
      </c>
      <c r="H37" s="13">
        <f t="shared" si="2"/>
        <v>-8.4195766304284838</v>
      </c>
      <c r="I37" s="13">
        <f t="shared" si="3"/>
        <v>1.6917827631073925</v>
      </c>
      <c r="J37" s="12">
        <v>4884107.0197599996</v>
      </c>
      <c r="K37" s="12">
        <v>4333201.21428</v>
      </c>
      <c r="L37" s="13">
        <f t="shared" si="4"/>
        <v>-11.279560485696946</v>
      </c>
      <c r="M37" s="13">
        <f t="shared" si="5"/>
        <v>1.6540487580796694</v>
      </c>
    </row>
    <row r="38" spans="1:13" ht="13.8" x14ac:dyDescent="0.25">
      <c r="A38" s="11" t="s">
        <v>151</v>
      </c>
      <c r="B38" s="12">
        <v>463279.21194000001</v>
      </c>
      <c r="C38" s="12">
        <v>963384.46721000003</v>
      </c>
      <c r="D38" s="13">
        <f t="shared" si="0"/>
        <v>107.94899541807401</v>
      </c>
      <c r="E38" s="13">
        <f t="shared" si="1"/>
        <v>4.3665464551595106</v>
      </c>
      <c r="F38" s="12">
        <v>4014296.29312</v>
      </c>
      <c r="G38" s="12">
        <v>4716242.7579100002</v>
      </c>
      <c r="H38" s="13">
        <f t="shared" si="2"/>
        <v>17.486164785420755</v>
      </c>
      <c r="I38" s="13">
        <f t="shared" si="3"/>
        <v>2.7612546962893414</v>
      </c>
      <c r="J38" s="12">
        <v>6301795.4388499996</v>
      </c>
      <c r="K38" s="12">
        <v>8353741.7972999997</v>
      </c>
      <c r="L38" s="13">
        <f t="shared" si="4"/>
        <v>32.561297464527904</v>
      </c>
      <c r="M38" s="13">
        <f t="shared" si="5"/>
        <v>3.1887502014923603</v>
      </c>
    </row>
    <row r="39" spans="1:13" ht="13.8" x14ac:dyDescent="0.25">
      <c r="A39" s="11" t="s">
        <v>152</v>
      </c>
      <c r="B39" s="12">
        <v>375762.79655000003</v>
      </c>
      <c r="C39" s="12">
        <v>423033.09</v>
      </c>
      <c r="D39" s="13">
        <f>(C39-B39)/B39*100</f>
        <v>12.579822665789131</v>
      </c>
      <c r="E39" s="13">
        <f t="shared" si="1"/>
        <v>1.9174002720889003</v>
      </c>
      <c r="F39" s="12">
        <v>3404399.4167399998</v>
      </c>
      <c r="G39" s="12">
        <v>3738240.6402599998</v>
      </c>
      <c r="H39" s="13">
        <f t="shared" si="2"/>
        <v>9.8061708587554968</v>
      </c>
      <c r="I39" s="13">
        <f t="shared" si="3"/>
        <v>2.1886563210651797</v>
      </c>
      <c r="J39" s="12">
        <v>5185817.7299300004</v>
      </c>
      <c r="K39" s="12">
        <v>5879081.2662199996</v>
      </c>
      <c r="L39" s="13">
        <f t="shared" si="4"/>
        <v>13.368451657851791</v>
      </c>
      <c r="M39" s="13">
        <f t="shared" si="5"/>
        <v>2.2441346676896514</v>
      </c>
    </row>
    <row r="40" spans="1:13" ht="13.8" x14ac:dyDescent="0.25">
      <c r="A40" s="11" t="s">
        <v>153</v>
      </c>
      <c r="B40" s="12">
        <v>600827.66133999999</v>
      </c>
      <c r="C40" s="12">
        <v>608240.98638999998</v>
      </c>
      <c r="D40" s="13">
        <f>(C40-B40)/B40*100</f>
        <v>1.2338521554527577</v>
      </c>
      <c r="E40" s="13">
        <f t="shared" si="1"/>
        <v>2.7568562846934905</v>
      </c>
      <c r="F40" s="12">
        <v>4748095.2411000002</v>
      </c>
      <c r="G40" s="12">
        <v>4668939.45768</v>
      </c>
      <c r="H40" s="13">
        <f t="shared" si="2"/>
        <v>-1.6671060583372386</v>
      </c>
      <c r="I40" s="13">
        <f t="shared" si="3"/>
        <v>2.7335596715387589</v>
      </c>
      <c r="J40" s="12">
        <v>7061014.4141800003</v>
      </c>
      <c r="K40" s="12">
        <v>7086909.8112199996</v>
      </c>
      <c r="L40" s="13">
        <f t="shared" si="4"/>
        <v>0.36673763174871665</v>
      </c>
      <c r="M40" s="13">
        <f t="shared" si="5"/>
        <v>2.7051811795032918</v>
      </c>
    </row>
    <row r="41" spans="1:13" ht="15.6" x14ac:dyDescent="0.3">
      <c r="A41" s="9" t="s">
        <v>30</v>
      </c>
      <c r="B41" s="8">
        <f>B42</f>
        <v>495645.61102000001</v>
      </c>
      <c r="C41" s="8">
        <f>C42</f>
        <v>523259.37566999998</v>
      </c>
      <c r="D41" s="10">
        <f t="shared" si="0"/>
        <v>5.5712718999312818</v>
      </c>
      <c r="E41" s="10">
        <f t="shared" si="1"/>
        <v>2.3716765732976728</v>
      </c>
      <c r="F41" s="8">
        <f>F42</f>
        <v>3771324.8046200001</v>
      </c>
      <c r="G41" s="8">
        <f>G42</f>
        <v>3935478.6794400001</v>
      </c>
      <c r="H41" s="10">
        <f t="shared" si="2"/>
        <v>4.3526846220963522</v>
      </c>
      <c r="I41" s="10">
        <f t="shared" si="3"/>
        <v>2.3041347834618073</v>
      </c>
      <c r="J41" s="8">
        <f>J42</f>
        <v>5789910.2581599997</v>
      </c>
      <c r="K41" s="8">
        <f>K42</f>
        <v>5908722.3392899996</v>
      </c>
      <c r="L41" s="10">
        <f t="shared" si="4"/>
        <v>2.0520539323135836</v>
      </c>
      <c r="M41" s="10">
        <f t="shared" si="5"/>
        <v>2.2554491157559013</v>
      </c>
    </row>
    <row r="42" spans="1:13" ht="13.8" x14ac:dyDescent="0.25">
      <c r="A42" s="11" t="s">
        <v>154</v>
      </c>
      <c r="B42" s="12">
        <v>495645.61102000001</v>
      </c>
      <c r="C42" s="12">
        <v>523259.37566999998</v>
      </c>
      <c r="D42" s="13">
        <f t="shared" si="0"/>
        <v>5.5712718999312818</v>
      </c>
      <c r="E42" s="13">
        <f t="shared" si="1"/>
        <v>2.3716765732976728</v>
      </c>
      <c r="F42" s="12">
        <v>3771324.8046200001</v>
      </c>
      <c r="G42" s="12">
        <v>3935478.6794400001</v>
      </c>
      <c r="H42" s="13">
        <f t="shared" si="2"/>
        <v>4.3526846220963522</v>
      </c>
      <c r="I42" s="13">
        <f t="shared" si="3"/>
        <v>2.3041347834618073</v>
      </c>
      <c r="J42" s="12">
        <v>5789910.2581599997</v>
      </c>
      <c r="K42" s="12">
        <v>5908722.3392899996</v>
      </c>
      <c r="L42" s="13">
        <f t="shared" si="4"/>
        <v>2.0520539323135836</v>
      </c>
      <c r="M42" s="13">
        <f t="shared" si="5"/>
        <v>2.2554491157559013</v>
      </c>
    </row>
    <row r="43" spans="1:13" ht="15.6" x14ac:dyDescent="0.3">
      <c r="A43" s="9" t="s">
        <v>32</v>
      </c>
      <c r="B43" s="8">
        <f>B8+B22+B41</f>
        <v>18445995.27186</v>
      </c>
      <c r="C43" s="8">
        <f>C8+C22+C41</f>
        <v>18934012.3772</v>
      </c>
      <c r="D43" s="10">
        <f t="shared" si="0"/>
        <v>2.6456534231280386</v>
      </c>
      <c r="E43" s="10">
        <f t="shared" si="1"/>
        <v>85.818536048274339</v>
      </c>
      <c r="F43" s="15">
        <f>F8+F22+F41</f>
        <v>143317103.71123996</v>
      </c>
      <c r="G43" s="15">
        <f>G8+G22+G41</f>
        <v>146985300.57892001</v>
      </c>
      <c r="H43" s="16">
        <f t="shared" si="2"/>
        <v>2.5594969286225933</v>
      </c>
      <c r="I43" s="16">
        <f t="shared" si="3"/>
        <v>86.056607418762638</v>
      </c>
      <c r="J43" s="15">
        <f>J8+J22+J41</f>
        <v>220859082.74692002</v>
      </c>
      <c r="K43" s="15">
        <f>K8+K22+K41</f>
        <v>225139109.09972998</v>
      </c>
      <c r="L43" s="16">
        <f t="shared" si="4"/>
        <v>1.9378991796839076</v>
      </c>
      <c r="M43" s="16">
        <f t="shared" si="5"/>
        <v>85.939019534648523</v>
      </c>
    </row>
    <row r="44" spans="1:13" ht="30" x14ac:dyDescent="0.25">
      <c r="A44" s="136" t="s">
        <v>220</v>
      </c>
      <c r="B44" s="137">
        <f>B45-B43</f>
        <v>3110277.5641399994</v>
      </c>
      <c r="C44" s="137">
        <f>C45-C43</f>
        <v>3128834.7058000006</v>
      </c>
      <c r="D44" s="138">
        <f t="shared" si="0"/>
        <v>0.59663940845524599</v>
      </c>
      <c r="E44" s="138">
        <f t="shared" si="1"/>
        <v>14.181463951725656</v>
      </c>
      <c r="F44" s="137">
        <f>F45-F43</f>
        <v>21135618.05776003</v>
      </c>
      <c r="G44" s="137">
        <f>G45-G43</f>
        <v>23815414.192079991</v>
      </c>
      <c r="H44" s="139">
        <f t="shared" si="2"/>
        <v>12.679052616282791</v>
      </c>
      <c r="I44" s="138">
        <f t="shared" si="3"/>
        <v>13.943392581237358</v>
      </c>
      <c r="J44" s="137">
        <f>J45-J43</f>
        <v>32260985.693079978</v>
      </c>
      <c r="K44" s="137">
        <f>K45-K43</f>
        <v>36836312.913270026</v>
      </c>
      <c r="L44" s="139">
        <f t="shared" si="4"/>
        <v>14.18223008967597</v>
      </c>
      <c r="M44" s="138">
        <f t="shared" si="5"/>
        <v>14.060980465351477</v>
      </c>
    </row>
    <row r="45" spans="1:13" ht="21" x14ac:dyDescent="0.25">
      <c r="A45" s="140" t="s">
        <v>221</v>
      </c>
      <c r="B45" s="141">
        <v>21556272.835999999</v>
      </c>
      <c r="C45" s="141">
        <v>22062847.083000001</v>
      </c>
      <c r="D45" s="142">
        <f t="shared" si="0"/>
        <v>2.3500085142455536</v>
      </c>
      <c r="E45" s="143">
        <f>C45/C$45*100</f>
        <v>100</v>
      </c>
      <c r="F45" s="141">
        <v>164452721.76899999</v>
      </c>
      <c r="G45" s="141">
        <v>170800714.771</v>
      </c>
      <c r="H45" s="142">
        <f t="shared" si="2"/>
        <v>3.8600717177042347</v>
      </c>
      <c r="I45" s="143">
        <f>G45/G$45*100</f>
        <v>100</v>
      </c>
      <c r="J45" s="141">
        <v>253120068.44</v>
      </c>
      <c r="K45" s="141">
        <v>261975422.01300001</v>
      </c>
      <c r="L45" s="142">
        <f t="shared" si="4"/>
        <v>3.4984794479459067</v>
      </c>
      <c r="M45" s="143">
        <f>K45/K$45*100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J2" sqref="J2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K2" sqref="K2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54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I2" sqref="I2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2" sqref="I2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57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58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2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3" width="11.5546875" style="33" customWidth="1"/>
    <col min="4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5"/>
      <c r="B1" s="109" t="s">
        <v>59</v>
      </c>
      <c r="C1" s="110" t="s">
        <v>43</v>
      </c>
      <c r="D1" s="110" t="s">
        <v>44</v>
      </c>
      <c r="E1" s="110" t="s">
        <v>45</v>
      </c>
      <c r="F1" s="110" t="s">
        <v>46</v>
      </c>
      <c r="G1" s="110" t="s">
        <v>47</v>
      </c>
      <c r="H1" s="110" t="s">
        <v>48</v>
      </c>
      <c r="I1" s="110" t="s">
        <v>0</v>
      </c>
      <c r="J1" s="110" t="s">
        <v>60</v>
      </c>
      <c r="K1" s="110" t="s">
        <v>49</v>
      </c>
      <c r="L1" s="110" t="s">
        <v>50</v>
      </c>
      <c r="M1" s="110" t="s">
        <v>51</v>
      </c>
      <c r="N1" s="110" t="s">
        <v>52</v>
      </c>
      <c r="O1" s="111" t="s">
        <v>41</v>
      </c>
    </row>
    <row r="2" spans="1:15" s="36" customFormat="1" ht="15" thickTop="1" thickBot="1" x14ac:dyDescent="0.3">
      <c r="A2" s="86">
        <v>2024</v>
      </c>
      <c r="B2" s="112" t="s">
        <v>2</v>
      </c>
      <c r="C2" s="113">
        <f>C4+C6+C8+C10+C12+C14+C16+C18+C20+C22</f>
        <v>3094444.7867799997</v>
      </c>
      <c r="D2" s="113">
        <f t="shared" ref="D2:O2" si="0">D4+D6+D8+D10+D12+D14+D16+D18+D20+D22</f>
        <v>3107969.6426099995</v>
      </c>
      <c r="E2" s="113">
        <f t="shared" si="0"/>
        <v>3070629.2560999999</v>
      </c>
      <c r="F2" s="113">
        <f t="shared" si="0"/>
        <v>2586900.3870399999</v>
      </c>
      <c r="G2" s="113">
        <f t="shared" si="0"/>
        <v>3149606.4614800001</v>
      </c>
      <c r="H2" s="113">
        <f t="shared" si="0"/>
        <v>2441195.1790100001</v>
      </c>
      <c r="I2" s="113">
        <f t="shared" si="0"/>
        <v>2862918.0330199995</v>
      </c>
      <c r="J2" s="113">
        <f t="shared" si="0"/>
        <v>2862796.6809</v>
      </c>
      <c r="K2" s="113"/>
      <c r="L2" s="113"/>
      <c r="M2" s="113"/>
      <c r="N2" s="113"/>
      <c r="O2" s="144">
        <f t="shared" si="0"/>
        <v>23176460.426939998</v>
      </c>
    </row>
    <row r="3" spans="1:15" ht="14.4" thickTop="1" x14ac:dyDescent="0.25">
      <c r="A3" s="85">
        <v>2023</v>
      </c>
      <c r="B3" s="112" t="s">
        <v>2</v>
      </c>
      <c r="C3" s="113">
        <f>C5+C7+C9+C11+C13+C15+C17+C19+C21+C23</f>
        <v>2858902.9200299997</v>
      </c>
      <c r="D3" s="113">
        <f t="shared" ref="D3:O3" si="1">D5+D7+D9+D11+D13+D15+D17+D19+D21+D23</f>
        <v>2542868.0692600003</v>
      </c>
      <c r="E3" s="113">
        <f t="shared" si="1"/>
        <v>3180492.06709</v>
      </c>
      <c r="F3" s="113">
        <f t="shared" si="1"/>
        <v>2551563.6433000006</v>
      </c>
      <c r="G3" s="113">
        <f t="shared" si="1"/>
        <v>2885027.7231700001</v>
      </c>
      <c r="H3" s="113">
        <f t="shared" si="1"/>
        <v>2566446.5895700003</v>
      </c>
      <c r="I3" s="113">
        <f t="shared" si="1"/>
        <v>2786471.1179000004</v>
      </c>
      <c r="J3" s="113">
        <f t="shared" si="1"/>
        <v>2802326.9098500004</v>
      </c>
      <c r="K3" s="113">
        <f t="shared" si="1"/>
        <v>3025515.9145400003</v>
      </c>
      <c r="L3" s="113">
        <f t="shared" si="1"/>
        <v>3218349.72407</v>
      </c>
      <c r="M3" s="113">
        <f t="shared" si="1"/>
        <v>3301746.6343499999</v>
      </c>
      <c r="N3" s="113">
        <f t="shared" si="1"/>
        <v>3360166.3526999997</v>
      </c>
      <c r="O3" s="144">
        <f t="shared" si="1"/>
        <v>35079877.665830001</v>
      </c>
    </row>
    <row r="4" spans="1:15" s="36" customFormat="1" ht="13.8" x14ac:dyDescent="0.25">
      <c r="A4" s="86">
        <v>2024</v>
      </c>
      <c r="B4" s="114" t="s">
        <v>129</v>
      </c>
      <c r="C4" s="115">
        <v>1010060.52877</v>
      </c>
      <c r="D4" s="115">
        <v>1047153.07971</v>
      </c>
      <c r="E4" s="115">
        <v>1038355.94445</v>
      </c>
      <c r="F4" s="115">
        <v>866258.84467000002</v>
      </c>
      <c r="G4" s="115">
        <v>1060489.4155300001</v>
      </c>
      <c r="H4" s="115">
        <v>811422.82675000001</v>
      </c>
      <c r="I4" s="115">
        <v>955295.09508999996</v>
      </c>
      <c r="J4" s="115">
        <v>977748.20215999999</v>
      </c>
      <c r="K4" s="115"/>
      <c r="L4" s="115"/>
      <c r="M4" s="115"/>
      <c r="N4" s="115"/>
      <c r="O4" s="116">
        <v>7766783.9371300004</v>
      </c>
    </row>
    <row r="5" spans="1:15" ht="13.8" x14ac:dyDescent="0.25">
      <c r="A5" s="85">
        <v>2023</v>
      </c>
      <c r="B5" s="114" t="s">
        <v>129</v>
      </c>
      <c r="C5" s="115">
        <v>981628.47013000003</v>
      </c>
      <c r="D5" s="115">
        <v>822052.74999000004</v>
      </c>
      <c r="E5" s="115">
        <v>1114114.7434100001</v>
      </c>
      <c r="F5" s="115">
        <v>857103.11020999996</v>
      </c>
      <c r="G5" s="115">
        <v>936747.82698000001</v>
      </c>
      <c r="H5" s="115">
        <v>771917.26075999998</v>
      </c>
      <c r="I5" s="115">
        <v>1099671.5491299999</v>
      </c>
      <c r="J5" s="115">
        <v>1112478.9633599999</v>
      </c>
      <c r="K5" s="115">
        <v>1162289.29957</v>
      </c>
      <c r="L5" s="115">
        <v>1185777.4516700001</v>
      </c>
      <c r="M5" s="115">
        <v>1164215.72596</v>
      </c>
      <c r="N5" s="115">
        <v>1116057.9410600001</v>
      </c>
      <c r="O5" s="116">
        <v>12324055.09223</v>
      </c>
    </row>
    <row r="6" spans="1:15" s="36" customFormat="1" ht="13.8" x14ac:dyDescent="0.25">
      <c r="A6" s="86">
        <v>2024</v>
      </c>
      <c r="B6" s="114" t="s">
        <v>130</v>
      </c>
      <c r="C6" s="115">
        <v>366020.86538999999</v>
      </c>
      <c r="D6" s="115">
        <v>319135.32643000002</v>
      </c>
      <c r="E6" s="115">
        <v>276714.58095999999</v>
      </c>
      <c r="F6" s="115">
        <v>211823.85347</v>
      </c>
      <c r="G6" s="115">
        <v>283695.69806999998</v>
      </c>
      <c r="H6" s="115">
        <v>260088.40719</v>
      </c>
      <c r="I6" s="115">
        <v>206012.56635000001</v>
      </c>
      <c r="J6" s="115">
        <v>213855.23835999999</v>
      </c>
      <c r="K6" s="115"/>
      <c r="L6" s="115"/>
      <c r="M6" s="115"/>
      <c r="N6" s="115"/>
      <c r="O6" s="116">
        <v>2137346.5362200001</v>
      </c>
    </row>
    <row r="7" spans="1:15" ht="13.8" x14ac:dyDescent="0.25">
      <c r="A7" s="85">
        <v>2023</v>
      </c>
      <c r="B7" s="114" t="s">
        <v>130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272478.71665000002</v>
      </c>
      <c r="I7" s="115">
        <v>197102.69247000001</v>
      </c>
      <c r="J7" s="115">
        <v>157582.85154</v>
      </c>
      <c r="K7" s="115">
        <v>244101.17071999999</v>
      </c>
      <c r="L7" s="115">
        <v>313128.88734999998</v>
      </c>
      <c r="M7" s="115">
        <v>395588.73</v>
      </c>
      <c r="N7" s="115">
        <v>487169.37219999998</v>
      </c>
      <c r="O7" s="116">
        <v>3490090.1233799998</v>
      </c>
    </row>
    <row r="8" spans="1:15" s="36" customFormat="1" ht="13.8" x14ac:dyDescent="0.25">
      <c r="A8" s="86">
        <v>2024</v>
      </c>
      <c r="B8" s="114" t="s">
        <v>131</v>
      </c>
      <c r="C8" s="115">
        <v>232139.00375999999</v>
      </c>
      <c r="D8" s="115">
        <v>234288.18395000001</v>
      </c>
      <c r="E8" s="115">
        <v>240178.51391000001</v>
      </c>
      <c r="F8" s="115">
        <v>200588.80449000001</v>
      </c>
      <c r="G8" s="115">
        <v>217358.68317</v>
      </c>
      <c r="H8" s="115">
        <v>164445.77705999999</v>
      </c>
      <c r="I8" s="115">
        <v>225795.78984000001</v>
      </c>
      <c r="J8" s="115">
        <v>225151.31906000001</v>
      </c>
      <c r="K8" s="115"/>
      <c r="L8" s="115"/>
      <c r="M8" s="115"/>
      <c r="N8" s="115"/>
      <c r="O8" s="116">
        <v>1739946.0752399999</v>
      </c>
    </row>
    <row r="9" spans="1:15" ht="13.8" x14ac:dyDescent="0.25">
      <c r="A9" s="85">
        <v>2023</v>
      </c>
      <c r="B9" s="114" t="s">
        <v>131</v>
      </c>
      <c r="C9" s="115">
        <v>170441.55046999999</v>
      </c>
      <c r="D9" s="115">
        <v>170436.51125000001</v>
      </c>
      <c r="E9" s="115">
        <v>208485.47463000001</v>
      </c>
      <c r="F9" s="115">
        <v>168426.20799</v>
      </c>
      <c r="G9" s="115">
        <v>185263.85227</v>
      </c>
      <c r="H9" s="115">
        <v>169810.66354000001</v>
      </c>
      <c r="I9" s="115">
        <v>185532.45754</v>
      </c>
      <c r="J9" s="115">
        <v>221476.891</v>
      </c>
      <c r="K9" s="115">
        <v>218653.61679</v>
      </c>
      <c r="L9" s="115">
        <v>238848.17632999999</v>
      </c>
      <c r="M9" s="115">
        <v>230036.41678999999</v>
      </c>
      <c r="N9" s="115">
        <v>235797.10909000001</v>
      </c>
      <c r="O9" s="116">
        <v>2403208.9276899998</v>
      </c>
    </row>
    <row r="10" spans="1:15" s="36" customFormat="1" ht="13.8" x14ac:dyDescent="0.25">
      <c r="A10" s="86">
        <v>2024</v>
      </c>
      <c r="B10" s="114" t="s">
        <v>132</v>
      </c>
      <c r="C10" s="115">
        <v>160671.16128999999</v>
      </c>
      <c r="D10" s="115">
        <v>170430.79882</v>
      </c>
      <c r="E10" s="115">
        <v>157760.83695</v>
      </c>
      <c r="F10" s="115">
        <v>114676.64125</v>
      </c>
      <c r="G10" s="115">
        <v>136587.65007</v>
      </c>
      <c r="H10" s="115">
        <v>88731.577149999997</v>
      </c>
      <c r="I10" s="115">
        <v>103895.27615999999</v>
      </c>
      <c r="J10" s="115">
        <v>119216.47261</v>
      </c>
      <c r="K10" s="115"/>
      <c r="L10" s="115"/>
      <c r="M10" s="115"/>
      <c r="N10" s="115"/>
      <c r="O10" s="116">
        <v>1051970.4143000001</v>
      </c>
    </row>
    <row r="11" spans="1:15" ht="13.8" x14ac:dyDescent="0.25">
      <c r="A11" s="85">
        <v>2023</v>
      </c>
      <c r="B11" s="114" t="s">
        <v>132</v>
      </c>
      <c r="C11" s="115">
        <v>127489.76995</v>
      </c>
      <c r="D11" s="115">
        <v>106463.87293</v>
      </c>
      <c r="E11" s="115">
        <v>149165.60537</v>
      </c>
      <c r="F11" s="115">
        <v>108965.90999</v>
      </c>
      <c r="G11" s="115">
        <v>119540.6828</v>
      </c>
      <c r="H11" s="115">
        <v>111223.91093</v>
      </c>
      <c r="I11" s="115">
        <v>101224.41344999999</v>
      </c>
      <c r="J11" s="115">
        <v>115469.13382</v>
      </c>
      <c r="K11" s="115">
        <v>134641.71098</v>
      </c>
      <c r="L11" s="115">
        <v>183336.02726</v>
      </c>
      <c r="M11" s="115">
        <v>181030.31938999999</v>
      </c>
      <c r="N11" s="115">
        <v>169054.52851999999</v>
      </c>
      <c r="O11" s="116">
        <v>1607605.88539</v>
      </c>
    </row>
    <row r="12" spans="1:15" s="36" customFormat="1" ht="13.8" x14ac:dyDescent="0.25">
      <c r="A12" s="86">
        <v>2024</v>
      </c>
      <c r="B12" s="114" t="s">
        <v>133</v>
      </c>
      <c r="C12" s="115">
        <v>206128.32986999999</v>
      </c>
      <c r="D12" s="115">
        <v>196795.17116</v>
      </c>
      <c r="E12" s="115">
        <v>200908.41013999999</v>
      </c>
      <c r="F12" s="115">
        <v>176820.24155000001</v>
      </c>
      <c r="G12" s="115">
        <v>234750.70319</v>
      </c>
      <c r="H12" s="115">
        <v>151645.65641</v>
      </c>
      <c r="I12" s="115">
        <v>215924.78425</v>
      </c>
      <c r="J12" s="115">
        <v>162696.19665999999</v>
      </c>
      <c r="K12" s="115"/>
      <c r="L12" s="115"/>
      <c r="M12" s="115"/>
      <c r="N12" s="115"/>
      <c r="O12" s="116">
        <v>1545669.4932299999</v>
      </c>
    </row>
    <row r="13" spans="1:15" ht="13.8" x14ac:dyDescent="0.25">
      <c r="A13" s="85">
        <v>2023</v>
      </c>
      <c r="B13" s="114" t="s">
        <v>133</v>
      </c>
      <c r="C13" s="115">
        <v>141954.89616</v>
      </c>
      <c r="D13" s="115">
        <v>155574.24458</v>
      </c>
      <c r="E13" s="115">
        <v>155777.83470000001</v>
      </c>
      <c r="F13" s="115">
        <v>123926.16894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151342.42512</v>
      </c>
      <c r="L13" s="115">
        <v>204689.82402</v>
      </c>
      <c r="M13" s="115">
        <v>211908.38204999999</v>
      </c>
      <c r="N13" s="115">
        <v>238499.42421</v>
      </c>
      <c r="O13" s="116">
        <v>1862396.2134</v>
      </c>
    </row>
    <row r="14" spans="1:15" s="36" customFormat="1" ht="13.8" x14ac:dyDescent="0.25">
      <c r="A14" s="86">
        <v>2024</v>
      </c>
      <c r="B14" s="114" t="s">
        <v>134</v>
      </c>
      <c r="C14" s="115">
        <v>83436.900699999998</v>
      </c>
      <c r="D14" s="115">
        <v>82661.999620000002</v>
      </c>
      <c r="E14" s="115">
        <v>78456.411040000006</v>
      </c>
      <c r="F14" s="115">
        <v>49211.513469999998</v>
      </c>
      <c r="G14" s="115">
        <v>69796.724189999994</v>
      </c>
      <c r="H14" s="115">
        <v>71150.676439999996</v>
      </c>
      <c r="I14" s="115">
        <v>62482.985809999998</v>
      </c>
      <c r="J14" s="115">
        <v>55529.760560000002</v>
      </c>
      <c r="K14" s="115"/>
      <c r="L14" s="115"/>
      <c r="M14" s="115"/>
      <c r="N14" s="115"/>
      <c r="O14" s="116">
        <v>552726.97183000005</v>
      </c>
    </row>
    <row r="15" spans="1:15" ht="13.8" x14ac:dyDescent="0.25">
      <c r="A15" s="85">
        <v>2023</v>
      </c>
      <c r="B15" s="114" t="s">
        <v>134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71697.434299999994</v>
      </c>
      <c r="J15" s="115">
        <v>42284.94644</v>
      </c>
      <c r="K15" s="115">
        <v>53856.688920000001</v>
      </c>
      <c r="L15" s="115">
        <v>41785.951780000003</v>
      </c>
      <c r="M15" s="115">
        <v>47730.163439999997</v>
      </c>
      <c r="N15" s="115">
        <v>54033.278680000003</v>
      </c>
      <c r="O15" s="116">
        <v>871187.10652999999</v>
      </c>
    </row>
    <row r="16" spans="1:15" ht="13.8" x14ac:dyDescent="0.25">
      <c r="A16" s="86">
        <v>2024</v>
      </c>
      <c r="B16" s="114" t="s">
        <v>135</v>
      </c>
      <c r="C16" s="115">
        <v>64406.00015</v>
      </c>
      <c r="D16" s="115">
        <v>76260.280750000005</v>
      </c>
      <c r="E16" s="115">
        <v>83673.392269999997</v>
      </c>
      <c r="F16" s="115">
        <v>67193.127160000004</v>
      </c>
      <c r="G16" s="115">
        <v>77082.303369999994</v>
      </c>
      <c r="H16" s="115">
        <v>82525.515249999997</v>
      </c>
      <c r="I16" s="115">
        <v>93554.62242</v>
      </c>
      <c r="J16" s="115">
        <v>98098.891300000003</v>
      </c>
      <c r="K16" s="115"/>
      <c r="L16" s="115"/>
      <c r="M16" s="115"/>
      <c r="N16" s="115"/>
      <c r="O16" s="116">
        <v>642794.13266999996</v>
      </c>
    </row>
    <row r="17" spans="1:15" ht="13.8" x14ac:dyDescent="0.25">
      <c r="A17" s="85">
        <v>2023</v>
      </c>
      <c r="B17" s="114" t="s">
        <v>135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3.8" x14ac:dyDescent="0.25">
      <c r="A18" s="86">
        <v>2024</v>
      </c>
      <c r="B18" s="114" t="s">
        <v>136</v>
      </c>
      <c r="C18" s="115">
        <v>13984.519</v>
      </c>
      <c r="D18" s="115">
        <v>17475.448970000001</v>
      </c>
      <c r="E18" s="115">
        <v>17466.657169999999</v>
      </c>
      <c r="F18" s="115">
        <v>14415.68665</v>
      </c>
      <c r="G18" s="115">
        <v>14684.50734</v>
      </c>
      <c r="H18" s="115">
        <v>7954.6204200000002</v>
      </c>
      <c r="I18" s="115">
        <v>6293.0091000000002</v>
      </c>
      <c r="J18" s="115">
        <v>5688.9342999999999</v>
      </c>
      <c r="K18" s="115"/>
      <c r="L18" s="115"/>
      <c r="M18" s="115"/>
      <c r="N18" s="115"/>
      <c r="O18" s="116">
        <v>97963.382949999999</v>
      </c>
    </row>
    <row r="19" spans="1:15" ht="13.8" x14ac:dyDescent="0.25">
      <c r="A19" s="85">
        <v>2023</v>
      </c>
      <c r="B19" s="114" t="s">
        <v>136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11761.51539</v>
      </c>
      <c r="O19" s="116">
        <v>135075.54251999999</v>
      </c>
    </row>
    <row r="20" spans="1:15" ht="13.8" x14ac:dyDescent="0.25">
      <c r="A20" s="86">
        <v>2024</v>
      </c>
      <c r="B20" s="114" t="s">
        <v>137</v>
      </c>
      <c r="C20" s="117">
        <v>355961.11881999997</v>
      </c>
      <c r="D20" s="117">
        <v>311451.10573000001</v>
      </c>
      <c r="E20" s="117">
        <v>301763.71898000001</v>
      </c>
      <c r="F20" s="117">
        <v>302257.78112</v>
      </c>
      <c r="G20" s="117">
        <v>317874.07952000003</v>
      </c>
      <c r="H20" s="115">
        <v>257704.96958999999</v>
      </c>
      <c r="I20" s="115">
        <v>286822.01763999998</v>
      </c>
      <c r="J20" s="115">
        <v>338634.28321000002</v>
      </c>
      <c r="K20" s="115"/>
      <c r="L20" s="115"/>
      <c r="M20" s="115"/>
      <c r="N20" s="115"/>
      <c r="O20" s="116">
        <v>2472469.07461</v>
      </c>
    </row>
    <row r="21" spans="1:15" ht="13.8" x14ac:dyDescent="0.25">
      <c r="A21" s="85">
        <v>2023</v>
      </c>
      <c r="B21" s="114" t="s">
        <v>137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293746.62027000001</v>
      </c>
      <c r="K21" s="115">
        <v>294295.36132000003</v>
      </c>
      <c r="L21" s="115">
        <v>291710.90834999998</v>
      </c>
      <c r="M21" s="115">
        <v>306873.67138999997</v>
      </c>
      <c r="N21" s="115">
        <v>305794.31200999999</v>
      </c>
      <c r="O21" s="116">
        <v>3485672.7444699998</v>
      </c>
    </row>
    <row r="22" spans="1:15" ht="13.8" x14ac:dyDescent="0.25">
      <c r="A22" s="86">
        <v>2024</v>
      </c>
      <c r="B22" s="114" t="s">
        <v>138</v>
      </c>
      <c r="C22" s="117">
        <v>601636.35903000005</v>
      </c>
      <c r="D22" s="117">
        <v>652318.24746999994</v>
      </c>
      <c r="E22" s="117">
        <v>675350.79023000004</v>
      </c>
      <c r="F22" s="117">
        <v>583653.89321000001</v>
      </c>
      <c r="G22" s="117">
        <v>737286.69703000004</v>
      </c>
      <c r="H22" s="115">
        <v>545525.15275000001</v>
      </c>
      <c r="I22" s="115">
        <v>706841.88636</v>
      </c>
      <c r="J22" s="115">
        <v>666177.38268000004</v>
      </c>
      <c r="K22" s="115"/>
      <c r="L22" s="115"/>
      <c r="M22" s="115"/>
      <c r="N22" s="115"/>
      <c r="O22" s="116">
        <v>5168790.40876</v>
      </c>
    </row>
    <row r="23" spans="1:15" ht="13.8" x14ac:dyDescent="0.25">
      <c r="A23" s="85">
        <v>2023</v>
      </c>
      <c r="B23" s="114" t="s">
        <v>138</v>
      </c>
      <c r="C23" s="115">
        <v>623129.68892999995</v>
      </c>
      <c r="D23" s="117">
        <v>575577.48586000002</v>
      </c>
      <c r="E23" s="115">
        <v>758490.48866000003</v>
      </c>
      <c r="F23" s="115">
        <v>626673.59183000005</v>
      </c>
      <c r="G23" s="115">
        <v>729117.60152000003</v>
      </c>
      <c r="H23" s="115">
        <v>664169.18478999997</v>
      </c>
      <c r="I23" s="115">
        <v>606940.95726000005</v>
      </c>
      <c r="J23" s="115">
        <v>677182.75016000005</v>
      </c>
      <c r="K23" s="115">
        <v>679545.54136000003</v>
      </c>
      <c r="L23" s="115">
        <v>676113.26853</v>
      </c>
      <c r="M23" s="115">
        <v>686891.28942000004</v>
      </c>
      <c r="N23" s="115">
        <v>674465.58022</v>
      </c>
      <c r="O23" s="116">
        <v>7978297.4285399998</v>
      </c>
    </row>
    <row r="24" spans="1:15" ht="13.8" x14ac:dyDescent="0.25">
      <c r="A24" s="86">
        <v>2024</v>
      </c>
      <c r="B24" s="112" t="s">
        <v>14</v>
      </c>
      <c r="C24" s="118">
        <f t="shared" ref="C24:J25" si="2">C26+C28+C30+C32+C34+C36+C38+C40+C42+C44+C46+C48+C50+C52+C54</f>
        <v>13631042.489019997</v>
      </c>
      <c r="D24" s="118">
        <f t="shared" si="2"/>
        <v>14885824.34584</v>
      </c>
      <c r="E24" s="118">
        <f t="shared" si="2"/>
        <v>16229453.13008</v>
      </c>
      <c r="F24" s="118">
        <f t="shared" si="2"/>
        <v>13237024.492519999</v>
      </c>
      <c r="G24" s="118">
        <f t="shared" si="2"/>
        <v>17152961.22783</v>
      </c>
      <c r="H24" s="118">
        <f t="shared" si="2"/>
        <v>13270107.318639999</v>
      </c>
      <c r="I24" s="118">
        <f t="shared" si="2"/>
        <v>15918992.147979999</v>
      </c>
      <c r="J24" s="118">
        <f t="shared" si="2"/>
        <v>15547956.320630001</v>
      </c>
      <c r="K24" s="118"/>
      <c r="L24" s="118"/>
      <c r="M24" s="118"/>
      <c r="N24" s="118"/>
      <c r="O24" s="116">
        <f>O26+O28+O30+O32+O34+O36+O38+O40+O42+O44+O46+O48+O50+O52+O54</f>
        <v>119873361.47254001</v>
      </c>
    </row>
    <row r="25" spans="1:15" ht="13.8" x14ac:dyDescent="0.25">
      <c r="A25" s="85">
        <v>2023</v>
      </c>
      <c r="B25" s="112" t="s">
        <v>14</v>
      </c>
      <c r="C25" s="118">
        <f t="shared" si="2"/>
        <v>13607578.264090002</v>
      </c>
      <c r="D25" s="118">
        <f t="shared" si="2"/>
        <v>13453740.2864</v>
      </c>
      <c r="E25" s="118">
        <f t="shared" si="2"/>
        <v>17173817.024429999</v>
      </c>
      <c r="F25" s="118">
        <f t="shared" si="2"/>
        <v>13783806.222039999</v>
      </c>
      <c r="G25" s="118">
        <f t="shared" si="2"/>
        <v>15338742.094430003</v>
      </c>
      <c r="H25" s="118">
        <f t="shared" si="2"/>
        <v>14879228.952880001</v>
      </c>
      <c r="I25" s="118">
        <f t="shared" si="2"/>
        <v>13986744.271189999</v>
      </c>
      <c r="J25" s="118">
        <f t="shared" si="2"/>
        <v>15148022.750989998</v>
      </c>
      <c r="K25" s="118">
        <f>K27+K29+K31+K33+K35+K37+K39+K41+K43+K45+K47+K49+K51+K53+K55</f>
        <v>15628692.474400001</v>
      </c>
      <c r="L25" s="118">
        <f>L27+L29+L31+L33+L35+L37+L39+L41+L43+L45+L47+L49+L51+L53+L55</f>
        <v>15770164.135560002</v>
      </c>
      <c r="M25" s="118">
        <f>M27+M29+M31+M33+M35+M37+M39+M41+M43+M45+M47+M49+M51+M53+M55</f>
        <v>16121106.551080003</v>
      </c>
      <c r="N25" s="118">
        <f>N27+N29+N31+N33+N35+N37+N39+N41+N43+N45+N47+N49+N51+N53+N55</f>
        <v>15754823.074259998</v>
      </c>
      <c r="O25" s="116">
        <f>O27+O29+O31+O33+O35+O37+O39+O41+O43+O45+O47+O49+O51+O53+O55</f>
        <v>180646466.10174999</v>
      </c>
    </row>
    <row r="26" spans="1:15" ht="13.8" x14ac:dyDescent="0.25">
      <c r="A26" s="86">
        <v>2024</v>
      </c>
      <c r="B26" s="114" t="s">
        <v>139</v>
      </c>
      <c r="C26" s="115">
        <v>784460.40575000003</v>
      </c>
      <c r="D26" s="115">
        <v>810124.37723999994</v>
      </c>
      <c r="E26" s="115">
        <v>816392.18059</v>
      </c>
      <c r="F26" s="115">
        <v>698281.58288999996</v>
      </c>
      <c r="G26" s="115">
        <v>863705.65636999998</v>
      </c>
      <c r="H26" s="115">
        <v>645364.97123000002</v>
      </c>
      <c r="I26" s="115">
        <v>798149.67492999998</v>
      </c>
      <c r="J26" s="115">
        <v>799685.58171000006</v>
      </c>
      <c r="K26" s="115"/>
      <c r="L26" s="115"/>
      <c r="M26" s="115"/>
      <c r="N26" s="115"/>
      <c r="O26" s="116">
        <v>6216164.43071</v>
      </c>
    </row>
    <row r="27" spans="1:15" ht="13.8" x14ac:dyDescent="0.25">
      <c r="A27" s="85">
        <v>2023</v>
      </c>
      <c r="B27" s="114" t="s">
        <v>139</v>
      </c>
      <c r="C27" s="115">
        <v>815689.71943000006</v>
      </c>
      <c r="D27" s="115">
        <v>714481.29041999998</v>
      </c>
      <c r="E27" s="115">
        <v>899945.59476999997</v>
      </c>
      <c r="F27" s="115">
        <v>756385.11904999998</v>
      </c>
      <c r="G27" s="115">
        <v>846688.24088000006</v>
      </c>
      <c r="H27" s="115">
        <v>768950.07249000005</v>
      </c>
      <c r="I27" s="115">
        <v>694164.33979</v>
      </c>
      <c r="J27" s="115">
        <v>781197.72280999995</v>
      </c>
      <c r="K27" s="115">
        <v>870245.54371999996</v>
      </c>
      <c r="L27" s="115">
        <v>839502.95163999998</v>
      </c>
      <c r="M27" s="115">
        <v>801081.41552000004</v>
      </c>
      <c r="N27" s="115">
        <v>763103.84138999996</v>
      </c>
      <c r="O27" s="116">
        <v>9551435.8519100007</v>
      </c>
    </row>
    <row r="28" spans="1:15" ht="13.8" x14ac:dyDescent="0.25">
      <c r="A28" s="86">
        <v>2024</v>
      </c>
      <c r="B28" s="114" t="s">
        <v>140</v>
      </c>
      <c r="C28" s="115">
        <v>120246.57954000001</v>
      </c>
      <c r="D28" s="115">
        <v>142971.43126000001</v>
      </c>
      <c r="E28" s="115">
        <v>145769.73525999999</v>
      </c>
      <c r="F28" s="115">
        <v>105413.98307</v>
      </c>
      <c r="G28" s="115">
        <v>135880.04866999999</v>
      </c>
      <c r="H28" s="115">
        <v>98764.1921</v>
      </c>
      <c r="I28" s="115">
        <v>138797.57113999999</v>
      </c>
      <c r="J28" s="115">
        <v>148508.25161000001</v>
      </c>
      <c r="K28" s="115"/>
      <c r="L28" s="115"/>
      <c r="M28" s="115"/>
      <c r="N28" s="115"/>
      <c r="O28" s="116">
        <v>1036351.79265</v>
      </c>
    </row>
    <row r="29" spans="1:15" ht="13.8" x14ac:dyDescent="0.25">
      <c r="A29" s="85">
        <v>2023</v>
      </c>
      <c r="B29" s="114" t="s">
        <v>140</v>
      </c>
      <c r="C29" s="115">
        <v>177671.04209999999</v>
      </c>
      <c r="D29" s="115">
        <v>171390.31322000001</v>
      </c>
      <c r="E29" s="115">
        <v>219443.00297999999</v>
      </c>
      <c r="F29" s="115">
        <v>145812.13454</v>
      </c>
      <c r="G29" s="115">
        <v>149190.87628</v>
      </c>
      <c r="H29" s="115">
        <v>160182.64859</v>
      </c>
      <c r="I29" s="115">
        <v>134405.81017000001</v>
      </c>
      <c r="J29" s="115">
        <v>167523.91579</v>
      </c>
      <c r="K29" s="115">
        <v>158945.01428</v>
      </c>
      <c r="L29" s="115">
        <v>134581.27085999999</v>
      </c>
      <c r="M29" s="115">
        <v>123845.19396</v>
      </c>
      <c r="N29" s="115">
        <v>115527.95711</v>
      </c>
      <c r="O29" s="116">
        <v>1858519.17988</v>
      </c>
    </row>
    <row r="30" spans="1:15" s="36" customFormat="1" ht="13.8" x14ac:dyDescent="0.25">
      <c r="A30" s="86">
        <v>2024</v>
      </c>
      <c r="B30" s="114" t="s">
        <v>141</v>
      </c>
      <c r="C30" s="115">
        <v>238938.0986</v>
      </c>
      <c r="D30" s="115">
        <v>260242.26157999999</v>
      </c>
      <c r="E30" s="115">
        <v>247082.64809999999</v>
      </c>
      <c r="F30" s="115">
        <v>190170.61447999999</v>
      </c>
      <c r="G30" s="115">
        <v>260438.16347999999</v>
      </c>
      <c r="H30" s="115">
        <v>177574.69094999999</v>
      </c>
      <c r="I30" s="115">
        <v>230185.55467000001</v>
      </c>
      <c r="J30" s="115">
        <v>231490.21195999999</v>
      </c>
      <c r="K30" s="115"/>
      <c r="L30" s="115"/>
      <c r="M30" s="115"/>
      <c r="N30" s="115"/>
      <c r="O30" s="116">
        <v>1836122.24382</v>
      </c>
    </row>
    <row r="31" spans="1:15" ht="13.8" x14ac:dyDescent="0.25">
      <c r="A31" s="85">
        <v>2023</v>
      </c>
      <c r="B31" s="114" t="s">
        <v>141</v>
      </c>
      <c r="C31" s="115">
        <v>209097.58167000001</v>
      </c>
      <c r="D31" s="115">
        <v>130946.01363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233794.84828000001</v>
      </c>
      <c r="K31" s="115">
        <v>255929.77212000001</v>
      </c>
      <c r="L31" s="115">
        <v>274601.19212999998</v>
      </c>
      <c r="M31" s="115">
        <v>266849.06537000003</v>
      </c>
      <c r="N31" s="115">
        <v>255459.06318</v>
      </c>
      <c r="O31" s="116">
        <v>2751731.3417000002</v>
      </c>
    </row>
    <row r="32" spans="1:15" ht="13.8" x14ac:dyDescent="0.25">
      <c r="A32" s="86">
        <v>2024</v>
      </c>
      <c r="B32" s="114" t="s">
        <v>142</v>
      </c>
      <c r="C32" s="117">
        <v>2368733.00238</v>
      </c>
      <c r="D32" s="117">
        <v>2619241.1980699999</v>
      </c>
      <c r="E32" s="117">
        <v>3079292.3732799999</v>
      </c>
      <c r="F32" s="117">
        <v>2497027.8276800001</v>
      </c>
      <c r="G32" s="117">
        <v>3020928.6700200001</v>
      </c>
      <c r="H32" s="117">
        <v>2233523.9769700002</v>
      </c>
      <c r="I32" s="117">
        <v>2590906.9200499998</v>
      </c>
      <c r="J32" s="117">
        <v>2579011.4005499999</v>
      </c>
      <c r="K32" s="117"/>
      <c r="L32" s="117"/>
      <c r="M32" s="117"/>
      <c r="N32" s="117"/>
      <c r="O32" s="116">
        <v>20988665.368999999</v>
      </c>
    </row>
    <row r="33" spans="1:15" ht="13.8" x14ac:dyDescent="0.25">
      <c r="A33" s="85">
        <v>2023</v>
      </c>
      <c r="B33" s="114" t="s">
        <v>142</v>
      </c>
      <c r="C33" s="115">
        <v>2300388.33611</v>
      </c>
      <c r="D33" s="115">
        <v>2262919.5198599999</v>
      </c>
      <c r="E33" s="115">
        <v>2881665.3946099998</v>
      </c>
      <c r="F33" s="117">
        <v>2382901.2787299999</v>
      </c>
      <c r="G33" s="117">
        <v>2440255.5949300001</v>
      </c>
      <c r="H33" s="117">
        <v>2385008.98557</v>
      </c>
      <c r="I33" s="117">
        <v>2173772.9002399999</v>
      </c>
      <c r="J33" s="117">
        <v>2659796.83983</v>
      </c>
      <c r="K33" s="117">
        <v>2774845.9132300001</v>
      </c>
      <c r="L33" s="117">
        <v>2685530.5030899998</v>
      </c>
      <c r="M33" s="117">
        <v>2850327.8467399999</v>
      </c>
      <c r="N33" s="117">
        <v>2696650.8375300001</v>
      </c>
      <c r="O33" s="116">
        <v>30494063.950470001</v>
      </c>
    </row>
    <row r="34" spans="1:15" ht="13.8" x14ac:dyDescent="0.25">
      <c r="A34" s="86">
        <v>2024</v>
      </c>
      <c r="B34" s="114" t="s">
        <v>143</v>
      </c>
      <c r="C34" s="115">
        <v>1418468.7215</v>
      </c>
      <c r="D34" s="115">
        <v>1498378.6272499999</v>
      </c>
      <c r="E34" s="115">
        <v>1612458.68316</v>
      </c>
      <c r="F34" s="115">
        <v>1226597.2944700001</v>
      </c>
      <c r="G34" s="115">
        <v>1642429.72379</v>
      </c>
      <c r="H34" s="115">
        <v>1296671.4863199999</v>
      </c>
      <c r="I34" s="115">
        <v>1660653.56366</v>
      </c>
      <c r="J34" s="115">
        <v>1672050.3125</v>
      </c>
      <c r="K34" s="115"/>
      <c r="L34" s="115"/>
      <c r="M34" s="115"/>
      <c r="N34" s="115"/>
      <c r="O34" s="116">
        <v>12027708.41265</v>
      </c>
    </row>
    <row r="35" spans="1:15" ht="13.8" x14ac:dyDescent="0.25">
      <c r="A35" s="85">
        <v>2023</v>
      </c>
      <c r="B35" s="114" t="s">
        <v>143</v>
      </c>
      <c r="C35" s="115">
        <v>1623629.97887</v>
      </c>
      <c r="D35" s="115">
        <v>1576603.5878399999</v>
      </c>
      <c r="E35" s="115">
        <v>1989356.3047400001</v>
      </c>
      <c r="F35" s="115">
        <v>1496595.42933</v>
      </c>
      <c r="G35" s="115">
        <v>1647318.03214</v>
      </c>
      <c r="H35" s="115">
        <v>1651335.4031799999</v>
      </c>
      <c r="I35" s="115">
        <v>1549833.9676300001</v>
      </c>
      <c r="J35" s="115">
        <v>1668106.28238</v>
      </c>
      <c r="K35" s="115">
        <v>1669000.24019</v>
      </c>
      <c r="L35" s="115">
        <v>1492993.49538</v>
      </c>
      <c r="M35" s="115">
        <v>1428517.13243</v>
      </c>
      <c r="N35" s="115">
        <v>1449998.1213700001</v>
      </c>
      <c r="O35" s="116">
        <v>19243287.975480001</v>
      </c>
    </row>
    <row r="36" spans="1:15" ht="13.8" x14ac:dyDescent="0.25">
      <c r="A36" s="86">
        <v>2024</v>
      </c>
      <c r="B36" s="114" t="s">
        <v>144</v>
      </c>
      <c r="C36" s="115">
        <v>2776940.4379500002</v>
      </c>
      <c r="D36" s="115">
        <v>3128056.6783699999</v>
      </c>
      <c r="E36" s="115">
        <v>3221710.1738900002</v>
      </c>
      <c r="F36" s="115">
        <v>2740394.8737699999</v>
      </c>
      <c r="G36" s="115">
        <v>3211949.94527</v>
      </c>
      <c r="H36" s="115">
        <v>2614975.1201200001</v>
      </c>
      <c r="I36" s="115">
        <v>3121287.6578899999</v>
      </c>
      <c r="J36" s="115">
        <v>2715363.34265</v>
      </c>
      <c r="K36" s="115"/>
      <c r="L36" s="115"/>
      <c r="M36" s="115"/>
      <c r="N36" s="115"/>
      <c r="O36" s="116">
        <v>23530678.229910001</v>
      </c>
    </row>
    <row r="37" spans="1:15" ht="13.8" x14ac:dyDescent="0.25">
      <c r="A37" s="85">
        <v>2023</v>
      </c>
      <c r="B37" s="114" t="s">
        <v>144</v>
      </c>
      <c r="C37" s="115">
        <v>2711692.4749500002</v>
      </c>
      <c r="D37" s="115">
        <v>2610306.6373399999</v>
      </c>
      <c r="E37" s="115">
        <v>3284629.86993</v>
      </c>
      <c r="F37" s="115">
        <v>2690023.9138199999</v>
      </c>
      <c r="G37" s="115">
        <v>3025830.7464700001</v>
      </c>
      <c r="H37" s="115">
        <v>2985642.8599700001</v>
      </c>
      <c r="I37" s="115">
        <v>2722766.4316599998</v>
      </c>
      <c r="J37" s="115">
        <v>2725255.5507100001</v>
      </c>
      <c r="K37" s="115">
        <v>2818492.10408</v>
      </c>
      <c r="L37" s="115">
        <v>3077878.2976099998</v>
      </c>
      <c r="M37" s="115">
        <v>3166929.9723</v>
      </c>
      <c r="N37" s="115">
        <v>3170977.3119999999</v>
      </c>
      <c r="O37" s="116">
        <v>34990426.170840003</v>
      </c>
    </row>
    <row r="38" spans="1:15" ht="13.8" x14ac:dyDescent="0.25">
      <c r="A38" s="86">
        <v>2024</v>
      </c>
      <c r="B38" s="114" t="s">
        <v>145</v>
      </c>
      <c r="C38" s="115">
        <v>167284.17989999999</v>
      </c>
      <c r="D38" s="115">
        <v>141289.65002</v>
      </c>
      <c r="E38" s="115">
        <v>143314.95522</v>
      </c>
      <c r="F38" s="115">
        <v>80867.331659999996</v>
      </c>
      <c r="G38" s="115">
        <v>168227.70420000001</v>
      </c>
      <c r="H38" s="115">
        <v>220068.33278999999</v>
      </c>
      <c r="I38" s="115">
        <v>118317.85027</v>
      </c>
      <c r="J38" s="115">
        <v>91779.135899999994</v>
      </c>
      <c r="K38" s="115"/>
      <c r="L38" s="115"/>
      <c r="M38" s="115"/>
      <c r="N38" s="115"/>
      <c r="O38" s="116">
        <v>1131149.1399600001</v>
      </c>
    </row>
    <row r="39" spans="1:15" ht="13.8" x14ac:dyDescent="0.25">
      <c r="A39" s="85">
        <v>2023</v>
      </c>
      <c r="B39" s="114" t="s">
        <v>145</v>
      </c>
      <c r="C39" s="115">
        <v>20511.080989999999</v>
      </c>
      <c r="D39" s="115">
        <v>48988.009310000001</v>
      </c>
      <c r="E39" s="115">
        <v>108597.92817</v>
      </c>
      <c r="F39" s="115">
        <v>107987.69313</v>
      </c>
      <c r="G39" s="115">
        <v>203809.47146</v>
      </c>
      <c r="H39" s="115">
        <v>185343.29347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222202.09070999999</v>
      </c>
      <c r="O39" s="116">
        <v>1939908.87995</v>
      </c>
    </row>
    <row r="40" spans="1:15" ht="13.8" x14ac:dyDescent="0.25">
      <c r="A40" s="86">
        <v>2024</v>
      </c>
      <c r="B40" s="114" t="s">
        <v>146</v>
      </c>
      <c r="C40" s="115">
        <v>1207829.01706</v>
      </c>
      <c r="D40" s="115">
        <v>1286804.9708499999</v>
      </c>
      <c r="E40" s="115">
        <v>1461240.5937900001</v>
      </c>
      <c r="F40" s="115">
        <v>1195724.6405100001</v>
      </c>
      <c r="G40" s="115">
        <v>1496094.11684</v>
      </c>
      <c r="H40" s="115">
        <v>1190259.3084</v>
      </c>
      <c r="I40" s="115">
        <v>1412524.1359900001</v>
      </c>
      <c r="J40" s="115">
        <v>1479818.5796099999</v>
      </c>
      <c r="K40" s="115"/>
      <c r="L40" s="115"/>
      <c r="M40" s="115"/>
      <c r="N40" s="115"/>
      <c r="O40" s="116">
        <v>10730295.363050001</v>
      </c>
    </row>
    <row r="41" spans="1:15" ht="13.8" x14ac:dyDescent="0.25">
      <c r="A41" s="85">
        <v>2023</v>
      </c>
      <c r="B41" s="114" t="s">
        <v>146</v>
      </c>
      <c r="C41" s="115">
        <v>1173363.98835</v>
      </c>
      <c r="D41" s="115">
        <v>1303040.6584600001</v>
      </c>
      <c r="E41" s="115">
        <v>1511104.1445299999</v>
      </c>
      <c r="F41" s="115">
        <v>1216084.5846899999</v>
      </c>
      <c r="G41" s="115">
        <v>1379697.7082400001</v>
      </c>
      <c r="H41" s="115">
        <v>1337226.2522100001</v>
      </c>
      <c r="I41" s="115">
        <v>1262217.70952</v>
      </c>
      <c r="J41" s="115">
        <v>1397591.3140199999</v>
      </c>
      <c r="K41" s="115">
        <v>1396039.19658</v>
      </c>
      <c r="L41" s="115">
        <v>1409252.49339</v>
      </c>
      <c r="M41" s="115">
        <v>1384212.2546600001</v>
      </c>
      <c r="N41" s="115">
        <v>1431545.65432</v>
      </c>
      <c r="O41" s="116">
        <v>16201375.958969999</v>
      </c>
    </row>
    <row r="42" spans="1:15" ht="13.8" x14ac:dyDescent="0.25">
      <c r="A42" s="86">
        <v>2024</v>
      </c>
      <c r="B42" s="114" t="s">
        <v>147</v>
      </c>
      <c r="C42" s="115">
        <v>823676.77867000003</v>
      </c>
      <c r="D42" s="115">
        <v>910387.48127999995</v>
      </c>
      <c r="E42" s="115">
        <v>1027179.81566</v>
      </c>
      <c r="F42" s="115">
        <v>844995.44114999997</v>
      </c>
      <c r="G42" s="115">
        <v>1066696.64225</v>
      </c>
      <c r="H42" s="115">
        <v>764517.88815999997</v>
      </c>
      <c r="I42" s="115">
        <v>947276.06223000004</v>
      </c>
      <c r="J42" s="115">
        <v>978475.56617000001</v>
      </c>
      <c r="K42" s="115"/>
      <c r="L42" s="115"/>
      <c r="M42" s="115"/>
      <c r="N42" s="115"/>
      <c r="O42" s="116">
        <v>7363205.67557</v>
      </c>
    </row>
    <row r="43" spans="1:15" ht="13.8" x14ac:dyDescent="0.25">
      <c r="A43" s="85">
        <v>2023</v>
      </c>
      <c r="B43" s="114" t="s">
        <v>147</v>
      </c>
      <c r="C43" s="115">
        <v>841084.23519000004</v>
      </c>
      <c r="D43" s="115">
        <v>847720.04781000002</v>
      </c>
      <c r="E43" s="115">
        <v>1049813.7572399999</v>
      </c>
      <c r="F43" s="115">
        <v>882561.09407999995</v>
      </c>
      <c r="G43" s="115">
        <v>921958.73169000004</v>
      </c>
      <c r="H43" s="115">
        <v>975613.40755</v>
      </c>
      <c r="I43" s="115">
        <v>831244.85592999996</v>
      </c>
      <c r="J43" s="115">
        <v>971945.20784000005</v>
      </c>
      <c r="K43" s="115">
        <v>1005442.10755</v>
      </c>
      <c r="L43" s="115">
        <v>995159.10771999997</v>
      </c>
      <c r="M43" s="115">
        <v>1016227.36739</v>
      </c>
      <c r="N43" s="115">
        <v>990272.17446000001</v>
      </c>
      <c r="O43" s="116">
        <v>11329042.094450001</v>
      </c>
    </row>
    <row r="44" spans="1:15" ht="13.8" x14ac:dyDescent="0.25">
      <c r="A44" s="86">
        <v>2024</v>
      </c>
      <c r="B44" s="114" t="s">
        <v>148</v>
      </c>
      <c r="C44" s="115">
        <v>938481.13843000005</v>
      </c>
      <c r="D44" s="115">
        <v>983140.76673999999</v>
      </c>
      <c r="E44" s="115">
        <v>1079431.0057399999</v>
      </c>
      <c r="F44" s="115">
        <v>917111.41075000004</v>
      </c>
      <c r="G44" s="115">
        <v>1206139.3793899999</v>
      </c>
      <c r="H44" s="115">
        <v>936151.19796000002</v>
      </c>
      <c r="I44" s="115">
        <v>1104624.0025200001</v>
      </c>
      <c r="J44" s="115">
        <v>1080820.1993199999</v>
      </c>
      <c r="K44" s="115"/>
      <c r="L44" s="115"/>
      <c r="M44" s="115"/>
      <c r="N44" s="115"/>
      <c r="O44" s="116">
        <v>8245899.10085</v>
      </c>
    </row>
    <row r="45" spans="1:15" ht="13.8" x14ac:dyDescent="0.25">
      <c r="A45" s="85">
        <v>2023</v>
      </c>
      <c r="B45" s="114" t="s">
        <v>148</v>
      </c>
      <c r="C45" s="115">
        <v>1050024.9969899999</v>
      </c>
      <c r="D45" s="115">
        <v>1000559.00209</v>
      </c>
      <c r="E45" s="115">
        <v>1224105.9145899999</v>
      </c>
      <c r="F45" s="115">
        <v>997121.12098999997</v>
      </c>
      <c r="G45" s="115">
        <v>1142750.0217800001</v>
      </c>
      <c r="H45" s="115">
        <v>1088761.67206</v>
      </c>
      <c r="I45" s="115">
        <v>987698.64049999998</v>
      </c>
      <c r="J45" s="115">
        <v>1064599.2010999999</v>
      </c>
      <c r="K45" s="115">
        <v>1015934.9633300001</v>
      </c>
      <c r="L45" s="115">
        <v>970032.38087999995</v>
      </c>
      <c r="M45" s="115">
        <v>974546.18498000002</v>
      </c>
      <c r="N45" s="115">
        <v>949218.99063999997</v>
      </c>
      <c r="O45" s="116">
        <v>12465353.08993</v>
      </c>
    </row>
    <row r="46" spans="1:15" ht="13.8" x14ac:dyDescent="0.25">
      <c r="A46" s="86">
        <v>2024</v>
      </c>
      <c r="B46" s="114" t="s">
        <v>149</v>
      </c>
      <c r="C46" s="115">
        <v>1113652.577</v>
      </c>
      <c r="D46" s="115">
        <v>1375495.98599</v>
      </c>
      <c r="E46" s="115">
        <v>1468390.4130200001</v>
      </c>
      <c r="F46" s="115">
        <v>1201297.2561999999</v>
      </c>
      <c r="G46" s="115">
        <v>1453805.0874600001</v>
      </c>
      <c r="H46" s="115">
        <v>1312647.11543</v>
      </c>
      <c r="I46" s="115">
        <v>1416956.25486</v>
      </c>
      <c r="J46" s="115">
        <v>1411877.1168</v>
      </c>
      <c r="K46" s="115"/>
      <c r="L46" s="115"/>
      <c r="M46" s="115"/>
      <c r="N46" s="115"/>
      <c r="O46" s="116">
        <v>10754121.80676</v>
      </c>
    </row>
    <row r="47" spans="1:15" ht="13.8" x14ac:dyDescent="0.25">
      <c r="A47" s="85">
        <v>2023</v>
      </c>
      <c r="B47" s="114" t="s">
        <v>149</v>
      </c>
      <c r="C47" s="115">
        <v>1105713.6540300001</v>
      </c>
      <c r="D47" s="115">
        <v>1056019.5811099999</v>
      </c>
      <c r="E47" s="115">
        <v>1388509.60445</v>
      </c>
      <c r="F47" s="115">
        <v>1063435.1813399999</v>
      </c>
      <c r="G47" s="115">
        <v>1249228.7747</v>
      </c>
      <c r="H47" s="115">
        <v>1314394.5525100001</v>
      </c>
      <c r="I47" s="115">
        <v>1145860.4277600001</v>
      </c>
      <c r="J47" s="115">
        <v>1338791.99884</v>
      </c>
      <c r="K47" s="115">
        <v>1372086.5486999999</v>
      </c>
      <c r="L47" s="115">
        <v>1315209.5481799999</v>
      </c>
      <c r="M47" s="115">
        <v>1162620.5457599999</v>
      </c>
      <c r="N47" s="115">
        <v>1347491.62573</v>
      </c>
      <c r="O47" s="116">
        <v>14859362.04311</v>
      </c>
    </row>
    <row r="48" spans="1:15" ht="13.8" x14ac:dyDescent="0.25">
      <c r="A48" s="86">
        <v>2024</v>
      </c>
      <c r="B48" s="114" t="s">
        <v>150</v>
      </c>
      <c r="C48" s="115">
        <v>322410.53730000003</v>
      </c>
      <c r="D48" s="115">
        <v>348224.23749000003</v>
      </c>
      <c r="E48" s="115">
        <v>385140.84956</v>
      </c>
      <c r="F48" s="115">
        <v>334502.54262000002</v>
      </c>
      <c r="G48" s="115">
        <v>419762.02841000003</v>
      </c>
      <c r="H48" s="115">
        <v>332800.98541000002</v>
      </c>
      <c r="I48" s="115">
        <v>382317.79272000003</v>
      </c>
      <c r="J48" s="115">
        <v>364418.07825000002</v>
      </c>
      <c r="K48" s="115"/>
      <c r="L48" s="115"/>
      <c r="M48" s="115"/>
      <c r="N48" s="115"/>
      <c r="O48" s="116">
        <v>2889577.0517600002</v>
      </c>
    </row>
    <row r="49" spans="1:15" ht="13.8" x14ac:dyDescent="0.25">
      <c r="A49" s="85">
        <v>2023</v>
      </c>
      <c r="B49" s="114" t="s">
        <v>150</v>
      </c>
      <c r="C49" s="115">
        <v>360402.03336</v>
      </c>
      <c r="D49" s="115">
        <v>354058.61192</v>
      </c>
      <c r="E49" s="115">
        <v>438195.22230000002</v>
      </c>
      <c r="F49" s="115">
        <v>373566.96041</v>
      </c>
      <c r="G49" s="115">
        <v>450029.71503000002</v>
      </c>
      <c r="H49" s="115">
        <v>411994.37638999999</v>
      </c>
      <c r="I49" s="115">
        <v>371785.77756000002</v>
      </c>
      <c r="J49" s="115">
        <v>395201.73572</v>
      </c>
      <c r="K49" s="115">
        <v>382599.11609000002</v>
      </c>
      <c r="L49" s="115">
        <v>363949.00571</v>
      </c>
      <c r="M49" s="115">
        <v>345072.71172000002</v>
      </c>
      <c r="N49" s="115">
        <v>352003.32900000003</v>
      </c>
      <c r="O49" s="116">
        <v>4598858.5952099999</v>
      </c>
    </row>
    <row r="50" spans="1:15" ht="13.8" x14ac:dyDescent="0.25">
      <c r="A50" s="86">
        <v>2024</v>
      </c>
      <c r="B50" s="114" t="s">
        <v>151</v>
      </c>
      <c r="C50" s="115">
        <v>468554.47425999999</v>
      </c>
      <c r="D50" s="115">
        <v>481127.73648999998</v>
      </c>
      <c r="E50" s="115">
        <v>544473.02948999999</v>
      </c>
      <c r="F50" s="115">
        <v>342286.33139000001</v>
      </c>
      <c r="G50" s="115">
        <v>571444.58115999994</v>
      </c>
      <c r="H50" s="115">
        <v>402670.13682999997</v>
      </c>
      <c r="I50" s="115">
        <v>942302.00107999996</v>
      </c>
      <c r="J50" s="115">
        <v>963384.46721000003</v>
      </c>
      <c r="K50" s="115"/>
      <c r="L50" s="115"/>
      <c r="M50" s="115"/>
      <c r="N50" s="115"/>
      <c r="O50" s="116">
        <v>4716242.7579100002</v>
      </c>
    </row>
    <row r="51" spans="1:15" ht="13.8" x14ac:dyDescent="0.25">
      <c r="A51" s="85">
        <v>2023</v>
      </c>
      <c r="B51" s="114" t="s">
        <v>151</v>
      </c>
      <c r="C51" s="115">
        <v>414201.52295999997</v>
      </c>
      <c r="D51" s="115">
        <v>523866.37258999998</v>
      </c>
      <c r="E51" s="115">
        <v>737166.73338999995</v>
      </c>
      <c r="F51" s="115">
        <v>477350.15331000002</v>
      </c>
      <c r="G51" s="115">
        <v>461347.52409999998</v>
      </c>
      <c r="H51" s="115">
        <v>440293.05599999998</v>
      </c>
      <c r="I51" s="115">
        <v>496791.71883000003</v>
      </c>
      <c r="J51" s="115">
        <v>463279.21194000001</v>
      </c>
      <c r="K51" s="115">
        <v>694813.91943999997</v>
      </c>
      <c r="L51" s="115">
        <v>994061.35886000004</v>
      </c>
      <c r="M51" s="115">
        <v>1253996.5125800001</v>
      </c>
      <c r="N51" s="115">
        <v>694627.24850999995</v>
      </c>
      <c r="O51" s="116">
        <v>7651795.3325100001</v>
      </c>
    </row>
    <row r="52" spans="1:15" ht="13.8" x14ac:dyDescent="0.25">
      <c r="A52" s="86">
        <v>2024</v>
      </c>
      <c r="B52" s="114" t="s">
        <v>152</v>
      </c>
      <c r="C52" s="115">
        <v>330211.05216999998</v>
      </c>
      <c r="D52" s="115">
        <v>299894.90834000002</v>
      </c>
      <c r="E52" s="115">
        <v>358223.64000999997</v>
      </c>
      <c r="F52" s="115">
        <v>350396.34889999998</v>
      </c>
      <c r="G52" s="115">
        <v>980497.48086999997</v>
      </c>
      <c r="H52" s="115">
        <v>564426.40731000004</v>
      </c>
      <c r="I52" s="115">
        <v>431557.71266000002</v>
      </c>
      <c r="J52" s="115">
        <v>423033.09</v>
      </c>
      <c r="K52" s="115"/>
      <c r="L52" s="115"/>
      <c r="M52" s="115"/>
      <c r="N52" s="115"/>
      <c r="O52" s="116">
        <v>3738240.6402599998</v>
      </c>
    </row>
    <row r="53" spans="1:15" ht="13.8" x14ac:dyDescent="0.25">
      <c r="A53" s="85">
        <v>2023</v>
      </c>
      <c r="B53" s="114" t="s">
        <v>152</v>
      </c>
      <c r="C53" s="115">
        <v>278884.94871000003</v>
      </c>
      <c r="D53" s="115">
        <v>287103.78064000001</v>
      </c>
      <c r="E53" s="115">
        <v>505697.54947999999</v>
      </c>
      <c r="F53" s="115">
        <v>417251.88355999999</v>
      </c>
      <c r="G53" s="115">
        <v>549892.26480999996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509976.95325999998</v>
      </c>
      <c r="M53" s="115">
        <v>481780.40470999997</v>
      </c>
      <c r="N53" s="115">
        <v>718800.87997000001</v>
      </c>
      <c r="O53" s="116">
        <v>5545240.0427000001</v>
      </c>
    </row>
    <row r="54" spans="1:15" ht="13.8" x14ac:dyDescent="0.25">
      <c r="A54" s="86">
        <v>2024</v>
      </c>
      <c r="B54" s="114" t="s">
        <v>153</v>
      </c>
      <c r="C54" s="115">
        <v>551155.48851000005</v>
      </c>
      <c r="D54" s="115">
        <v>600444.03486999997</v>
      </c>
      <c r="E54" s="115">
        <v>639353.03330999997</v>
      </c>
      <c r="F54" s="115">
        <v>511957.01298</v>
      </c>
      <c r="G54" s="115">
        <v>654961.99965000001</v>
      </c>
      <c r="H54" s="115">
        <v>479691.50865999999</v>
      </c>
      <c r="I54" s="115">
        <v>623135.39330999996</v>
      </c>
      <c r="J54" s="115">
        <v>608240.98638999998</v>
      </c>
      <c r="K54" s="115"/>
      <c r="L54" s="115"/>
      <c r="M54" s="115"/>
      <c r="N54" s="115"/>
      <c r="O54" s="116">
        <v>4668939.45768</v>
      </c>
    </row>
    <row r="55" spans="1:15" ht="13.8" x14ac:dyDescent="0.25">
      <c r="A55" s="85">
        <v>2023</v>
      </c>
      <c r="B55" s="114" t="s">
        <v>153</v>
      </c>
      <c r="C55" s="115">
        <v>525222.67038000003</v>
      </c>
      <c r="D55" s="115">
        <v>565736.86016000004</v>
      </c>
      <c r="E55" s="115">
        <v>673423.66503999999</v>
      </c>
      <c r="F55" s="115">
        <v>560363.67752999999</v>
      </c>
      <c r="G55" s="115">
        <v>637205.78035999998</v>
      </c>
      <c r="H55" s="115">
        <v>616379.50859999994</v>
      </c>
      <c r="I55" s="115">
        <v>568935.41769000003</v>
      </c>
      <c r="J55" s="115">
        <v>600827.66133999999</v>
      </c>
      <c r="K55" s="115">
        <v>604713.45830000006</v>
      </c>
      <c r="L55" s="115">
        <v>610471.75818</v>
      </c>
      <c r="M55" s="115">
        <v>605841.18871999998</v>
      </c>
      <c r="N55" s="115">
        <v>596943.94834</v>
      </c>
      <c r="O55" s="116">
        <v>7166065.5946399998</v>
      </c>
    </row>
    <row r="56" spans="1:15" ht="13.8" x14ac:dyDescent="0.25">
      <c r="A56" s="86">
        <v>2024</v>
      </c>
      <c r="B56" s="112" t="s">
        <v>30</v>
      </c>
      <c r="C56" s="118">
        <f>C58</f>
        <v>445643.85941999999</v>
      </c>
      <c r="D56" s="118">
        <f t="shared" ref="D56:O56" si="3">D58</f>
        <v>452032.62313000002</v>
      </c>
      <c r="E56" s="118">
        <f t="shared" si="3"/>
        <v>499427.78577999998</v>
      </c>
      <c r="F56" s="118">
        <f t="shared" si="3"/>
        <v>465892.38615999999</v>
      </c>
      <c r="G56" s="118">
        <f t="shared" si="3"/>
        <v>545614.77708999999</v>
      </c>
      <c r="H56" s="118">
        <f t="shared" si="3"/>
        <v>433618.04960999999</v>
      </c>
      <c r="I56" s="118">
        <f t="shared" si="3"/>
        <v>569989.82258000004</v>
      </c>
      <c r="J56" s="118">
        <f t="shared" si="3"/>
        <v>523259.37566999998</v>
      </c>
      <c r="K56" s="118"/>
      <c r="L56" s="118"/>
      <c r="M56" s="118"/>
      <c r="N56" s="118"/>
      <c r="O56" s="116">
        <f t="shared" si="3"/>
        <v>3935478.6794400001</v>
      </c>
    </row>
    <row r="57" spans="1:15" ht="13.8" x14ac:dyDescent="0.25">
      <c r="A57" s="85">
        <v>2023</v>
      </c>
      <c r="B57" s="112" t="s">
        <v>30</v>
      </c>
      <c r="C57" s="118">
        <f>C59</f>
        <v>441308.16873999999</v>
      </c>
      <c r="D57" s="118">
        <f t="shared" ref="D57:O57" si="4">D59</f>
        <v>397254.84522000002</v>
      </c>
      <c r="E57" s="118">
        <f t="shared" si="4"/>
        <v>478536.44981999998</v>
      </c>
      <c r="F57" s="118">
        <f t="shared" si="4"/>
        <v>467161.27383999998</v>
      </c>
      <c r="G57" s="118">
        <f t="shared" si="4"/>
        <v>546211.81027999998</v>
      </c>
      <c r="H57" s="118">
        <f t="shared" si="4"/>
        <v>482324.97353999998</v>
      </c>
      <c r="I57" s="118">
        <f t="shared" si="4"/>
        <v>462881.67216000002</v>
      </c>
      <c r="J57" s="118">
        <f t="shared" si="4"/>
        <v>495645.61102000001</v>
      </c>
      <c r="K57" s="118">
        <f t="shared" si="4"/>
        <v>487012.36570000002</v>
      </c>
      <c r="L57" s="118">
        <f t="shared" si="4"/>
        <v>498694.43229999999</v>
      </c>
      <c r="M57" s="118">
        <f t="shared" si="4"/>
        <v>480883.13955999998</v>
      </c>
      <c r="N57" s="118">
        <f t="shared" si="4"/>
        <v>506653.72229000001</v>
      </c>
      <c r="O57" s="116">
        <f t="shared" si="4"/>
        <v>5744568.46447</v>
      </c>
    </row>
    <row r="58" spans="1:15" ht="13.8" x14ac:dyDescent="0.25">
      <c r="A58" s="86">
        <v>2024</v>
      </c>
      <c r="B58" s="114" t="s">
        <v>154</v>
      </c>
      <c r="C58" s="115">
        <v>445643.85941999999</v>
      </c>
      <c r="D58" s="115">
        <v>452032.62313000002</v>
      </c>
      <c r="E58" s="115">
        <v>499427.78577999998</v>
      </c>
      <c r="F58" s="115">
        <v>465892.38615999999</v>
      </c>
      <c r="G58" s="115">
        <v>545614.77708999999</v>
      </c>
      <c r="H58" s="115">
        <v>433618.04960999999</v>
      </c>
      <c r="I58" s="115">
        <v>569989.82258000004</v>
      </c>
      <c r="J58" s="115">
        <v>523259.37566999998</v>
      </c>
      <c r="K58" s="115"/>
      <c r="L58" s="115"/>
      <c r="M58" s="115"/>
      <c r="N58" s="115"/>
      <c r="O58" s="116">
        <v>3935478.6794400001</v>
      </c>
    </row>
    <row r="59" spans="1:15" ht="14.4" thickBot="1" x14ac:dyDescent="0.3">
      <c r="A59" s="85">
        <v>2023</v>
      </c>
      <c r="B59" s="114" t="s">
        <v>154</v>
      </c>
      <c r="C59" s="115">
        <v>441308.16873999999</v>
      </c>
      <c r="D59" s="115">
        <v>397254.84522000002</v>
      </c>
      <c r="E59" s="115">
        <v>478536.44981999998</v>
      </c>
      <c r="F59" s="115">
        <v>467161.27383999998</v>
      </c>
      <c r="G59" s="115">
        <v>546211.81027999998</v>
      </c>
      <c r="H59" s="115">
        <v>482324.97353999998</v>
      </c>
      <c r="I59" s="115">
        <v>462881.67216000002</v>
      </c>
      <c r="J59" s="115">
        <v>495645.61102000001</v>
      </c>
      <c r="K59" s="115">
        <v>487012.36570000002</v>
      </c>
      <c r="L59" s="115">
        <v>498694.43229999999</v>
      </c>
      <c r="M59" s="115">
        <v>480883.13955999998</v>
      </c>
      <c r="N59" s="115">
        <v>506653.72229000001</v>
      </c>
      <c r="O59" s="116">
        <v>5744568.46447</v>
      </c>
    </row>
    <row r="60" spans="1:15" s="32" customFormat="1" ht="15" customHeight="1" thickBot="1" x14ac:dyDescent="0.25">
      <c r="A60" s="119">
        <v>2002</v>
      </c>
      <c r="B60" s="120" t="s">
        <v>39</v>
      </c>
      <c r="C60" s="121">
        <v>2607319.6609999998</v>
      </c>
      <c r="D60" s="121">
        <v>2383772.9539999999</v>
      </c>
      <c r="E60" s="121">
        <v>2918943.5210000002</v>
      </c>
      <c r="F60" s="121">
        <v>2742857.9219999998</v>
      </c>
      <c r="G60" s="121">
        <v>3000325.2429999998</v>
      </c>
      <c r="H60" s="121">
        <v>2770693.8810000001</v>
      </c>
      <c r="I60" s="121">
        <v>3103851.8620000002</v>
      </c>
      <c r="J60" s="121">
        <v>2975888.9739999999</v>
      </c>
      <c r="K60" s="121">
        <v>3218206.861</v>
      </c>
      <c r="L60" s="121">
        <v>3501128.02</v>
      </c>
      <c r="M60" s="121">
        <v>3593604.8960000002</v>
      </c>
      <c r="N60" s="121">
        <v>3242495.2340000002</v>
      </c>
      <c r="O60" s="122">
        <f>SUM(C60:N60)</f>
        <v>36059089.028999999</v>
      </c>
    </row>
    <row r="61" spans="1:15" s="32" customFormat="1" ht="15" customHeight="1" thickBot="1" x14ac:dyDescent="0.25">
      <c r="A61" s="119">
        <v>2003</v>
      </c>
      <c r="B61" s="120" t="s">
        <v>39</v>
      </c>
      <c r="C61" s="121">
        <v>3533705.5819999999</v>
      </c>
      <c r="D61" s="121">
        <v>2923460.39</v>
      </c>
      <c r="E61" s="121">
        <v>3908255.9909999999</v>
      </c>
      <c r="F61" s="121">
        <v>3662183.449</v>
      </c>
      <c r="G61" s="121">
        <v>3860471.3</v>
      </c>
      <c r="H61" s="121">
        <v>3796113.5219999999</v>
      </c>
      <c r="I61" s="121">
        <v>4236114.2640000004</v>
      </c>
      <c r="J61" s="121">
        <v>3828726.17</v>
      </c>
      <c r="K61" s="121">
        <v>4114677.523</v>
      </c>
      <c r="L61" s="121">
        <v>4824388.2589999996</v>
      </c>
      <c r="M61" s="121">
        <v>3969697.4580000001</v>
      </c>
      <c r="N61" s="121">
        <v>4595042.3940000003</v>
      </c>
      <c r="O61" s="122">
        <f t="shared" ref="O61:O79" si="5">SUM(C61:N61)</f>
        <v>47252836.302000001</v>
      </c>
    </row>
    <row r="62" spans="1:15" s="32" customFormat="1" ht="15" customHeight="1" thickBot="1" x14ac:dyDescent="0.25">
      <c r="A62" s="119">
        <v>2004</v>
      </c>
      <c r="B62" s="120" t="s">
        <v>39</v>
      </c>
      <c r="C62" s="121">
        <v>4619660.84</v>
      </c>
      <c r="D62" s="121">
        <v>3664503.0430000001</v>
      </c>
      <c r="E62" s="121">
        <v>5218042.1770000001</v>
      </c>
      <c r="F62" s="121">
        <v>5072462.9939999999</v>
      </c>
      <c r="G62" s="121">
        <v>5170061.6050000004</v>
      </c>
      <c r="H62" s="121">
        <v>5284383.2860000003</v>
      </c>
      <c r="I62" s="121">
        <v>5632138.7980000004</v>
      </c>
      <c r="J62" s="121">
        <v>4707491.284</v>
      </c>
      <c r="K62" s="121">
        <v>5656283.5209999997</v>
      </c>
      <c r="L62" s="121">
        <v>5867342.1210000003</v>
      </c>
      <c r="M62" s="121">
        <v>5733908.9759999998</v>
      </c>
      <c r="N62" s="121">
        <v>6540874.1749999998</v>
      </c>
      <c r="O62" s="122">
        <f t="shared" si="5"/>
        <v>63167152.819999993</v>
      </c>
    </row>
    <row r="63" spans="1:15" s="32" customFormat="1" ht="15" customHeight="1" thickBot="1" x14ac:dyDescent="0.25">
      <c r="A63" s="119">
        <v>2005</v>
      </c>
      <c r="B63" s="120" t="s">
        <v>39</v>
      </c>
      <c r="C63" s="121">
        <v>4997279.7240000004</v>
      </c>
      <c r="D63" s="121">
        <v>5651741.2520000003</v>
      </c>
      <c r="E63" s="121">
        <v>6591859.2180000003</v>
      </c>
      <c r="F63" s="121">
        <v>6128131.8779999996</v>
      </c>
      <c r="G63" s="121">
        <v>5977226.2170000002</v>
      </c>
      <c r="H63" s="121">
        <v>6038534.3669999996</v>
      </c>
      <c r="I63" s="121">
        <v>5763466.3530000001</v>
      </c>
      <c r="J63" s="121">
        <v>5552867.2120000003</v>
      </c>
      <c r="K63" s="121">
        <v>6814268.9409999996</v>
      </c>
      <c r="L63" s="121">
        <v>6772178.5690000001</v>
      </c>
      <c r="M63" s="121">
        <v>5942575.7819999997</v>
      </c>
      <c r="N63" s="121">
        <v>7246278.6299999999</v>
      </c>
      <c r="O63" s="122">
        <f t="shared" si="5"/>
        <v>73476408.142999992</v>
      </c>
    </row>
    <row r="64" spans="1:15" s="32" customFormat="1" ht="15" customHeight="1" thickBot="1" x14ac:dyDescent="0.25">
      <c r="A64" s="119">
        <v>2006</v>
      </c>
      <c r="B64" s="120" t="s">
        <v>39</v>
      </c>
      <c r="C64" s="121">
        <v>5133048.8810000001</v>
      </c>
      <c r="D64" s="121">
        <v>6058251.2790000001</v>
      </c>
      <c r="E64" s="121">
        <v>7411101.659</v>
      </c>
      <c r="F64" s="121">
        <v>6456090.2609999999</v>
      </c>
      <c r="G64" s="121">
        <v>7041543.2470000004</v>
      </c>
      <c r="H64" s="121">
        <v>7815434.6220000004</v>
      </c>
      <c r="I64" s="121">
        <v>7067411.4790000003</v>
      </c>
      <c r="J64" s="121">
        <v>6811202.4100000001</v>
      </c>
      <c r="K64" s="121">
        <v>7606551.0949999997</v>
      </c>
      <c r="L64" s="121">
        <v>6888812.5489999996</v>
      </c>
      <c r="M64" s="121">
        <v>8641474.5559999999</v>
      </c>
      <c r="N64" s="121">
        <v>8603753.4800000004</v>
      </c>
      <c r="O64" s="122">
        <f t="shared" si="5"/>
        <v>85534675.517999992</v>
      </c>
    </row>
    <row r="65" spans="1:15" s="32" customFormat="1" ht="15" customHeight="1" thickBot="1" x14ac:dyDescent="0.25">
      <c r="A65" s="119">
        <v>2007</v>
      </c>
      <c r="B65" s="120" t="s">
        <v>39</v>
      </c>
      <c r="C65" s="121">
        <v>6564559.7929999996</v>
      </c>
      <c r="D65" s="121">
        <v>7656951.608</v>
      </c>
      <c r="E65" s="121">
        <v>8957851.6209999993</v>
      </c>
      <c r="F65" s="121">
        <v>8313312.0049999999</v>
      </c>
      <c r="G65" s="121">
        <v>9147620.0419999994</v>
      </c>
      <c r="H65" s="121">
        <v>8980247.4370000008</v>
      </c>
      <c r="I65" s="121">
        <v>8937741.591</v>
      </c>
      <c r="J65" s="121">
        <v>8736689.0920000002</v>
      </c>
      <c r="K65" s="121">
        <v>9038743.8959999997</v>
      </c>
      <c r="L65" s="121">
        <v>9895216.6219999995</v>
      </c>
      <c r="M65" s="121">
        <v>11318798.220000001</v>
      </c>
      <c r="N65" s="121">
        <v>9724017.977</v>
      </c>
      <c r="O65" s="122">
        <f t="shared" si="5"/>
        <v>107271749.90399998</v>
      </c>
    </row>
    <row r="66" spans="1:15" s="32" customFormat="1" ht="15" customHeight="1" thickBot="1" x14ac:dyDescent="0.25">
      <c r="A66" s="119">
        <v>2008</v>
      </c>
      <c r="B66" s="120" t="s">
        <v>39</v>
      </c>
      <c r="C66" s="121">
        <v>10632207.040999999</v>
      </c>
      <c r="D66" s="121">
        <v>11077899.119999999</v>
      </c>
      <c r="E66" s="121">
        <v>11428587.233999999</v>
      </c>
      <c r="F66" s="121">
        <v>11363963.503</v>
      </c>
      <c r="G66" s="121">
        <v>12477968.699999999</v>
      </c>
      <c r="H66" s="121">
        <v>11770634.384</v>
      </c>
      <c r="I66" s="121">
        <v>12595426.863</v>
      </c>
      <c r="J66" s="121">
        <v>11046830.085999999</v>
      </c>
      <c r="K66" s="121">
        <v>12793148.034</v>
      </c>
      <c r="L66" s="121">
        <v>9722708.7899999991</v>
      </c>
      <c r="M66" s="121">
        <v>9395872.8969999999</v>
      </c>
      <c r="N66" s="121">
        <v>7721948.9740000004</v>
      </c>
      <c r="O66" s="122">
        <f t="shared" si="5"/>
        <v>132027195.626</v>
      </c>
    </row>
    <row r="67" spans="1:15" s="32" customFormat="1" ht="15" customHeight="1" thickBot="1" x14ac:dyDescent="0.25">
      <c r="A67" s="119">
        <v>2009</v>
      </c>
      <c r="B67" s="120" t="s">
        <v>39</v>
      </c>
      <c r="C67" s="121">
        <v>7884493.5240000002</v>
      </c>
      <c r="D67" s="121">
        <v>8435115.8340000007</v>
      </c>
      <c r="E67" s="121">
        <v>8155485.0810000002</v>
      </c>
      <c r="F67" s="121">
        <v>7561696.2829999998</v>
      </c>
      <c r="G67" s="121">
        <v>7346407.5279999999</v>
      </c>
      <c r="H67" s="121">
        <v>8329692.7829999998</v>
      </c>
      <c r="I67" s="121">
        <v>9055733.6710000001</v>
      </c>
      <c r="J67" s="121">
        <v>7839908.8420000002</v>
      </c>
      <c r="K67" s="121">
        <v>8480708.3870000001</v>
      </c>
      <c r="L67" s="121">
        <v>10095768.029999999</v>
      </c>
      <c r="M67" s="121">
        <v>8903010.773</v>
      </c>
      <c r="N67" s="121">
        <v>10054591.867000001</v>
      </c>
      <c r="O67" s="122">
        <f t="shared" si="5"/>
        <v>102142612.603</v>
      </c>
    </row>
    <row r="68" spans="1:15" s="32" customFormat="1" ht="15" customHeight="1" thickBot="1" x14ac:dyDescent="0.25">
      <c r="A68" s="119">
        <v>2010</v>
      </c>
      <c r="B68" s="120" t="s">
        <v>39</v>
      </c>
      <c r="C68" s="121">
        <v>7828748.0580000002</v>
      </c>
      <c r="D68" s="121">
        <v>8263237.8140000002</v>
      </c>
      <c r="E68" s="121">
        <v>9886488.1710000001</v>
      </c>
      <c r="F68" s="121">
        <v>9396006.6539999992</v>
      </c>
      <c r="G68" s="121">
        <v>9799958.1170000006</v>
      </c>
      <c r="H68" s="121">
        <v>9542907.6439999994</v>
      </c>
      <c r="I68" s="121">
        <v>9564682.5449999999</v>
      </c>
      <c r="J68" s="121">
        <v>8523451.9729999993</v>
      </c>
      <c r="K68" s="121">
        <v>8909230.5209999997</v>
      </c>
      <c r="L68" s="121">
        <v>10963586.27</v>
      </c>
      <c r="M68" s="121">
        <v>9382369.7180000003</v>
      </c>
      <c r="N68" s="121">
        <v>11822551.698999999</v>
      </c>
      <c r="O68" s="122">
        <f t="shared" si="5"/>
        <v>113883219.18399999</v>
      </c>
    </row>
    <row r="69" spans="1:15" s="32" customFormat="1" ht="15" customHeight="1" thickBot="1" x14ac:dyDescent="0.25">
      <c r="A69" s="119">
        <v>2011</v>
      </c>
      <c r="B69" s="120" t="s">
        <v>39</v>
      </c>
      <c r="C69" s="121">
        <v>9551084.6390000004</v>
      </c>
      <c r="D69" s="121">
        <v>10059126.307</v>
      </c>
      <c r="E69" s="121">
        <v>11811085.16</v>
      </c>
      <c r="F69" s="121">
        <v>11873269.447000001</v>
      </c>
      <c r="G69" s="121">
        <v>10943364.372</v>
      </c>
      <c r="H69" s="121">
        <v>11349953.558</v>
      </c>
      <c r="I69" s="121">
        <v>11860004.271</v>
      </c>
      <c r="J69" s="121">
        <v>11245124.657</v>
      </c>
      <c r="K69" s="121">
        <v>10750626.098999999</v>
      </c>
      <c r="L69" s="121">
        <v>11907219.297</v>
      </c>
      <c r="M69" s="121">
        <v>11078524.743000001</v>
      </c>
      <c r="N69" s="121">
        <v>12477486.279999999</v>
      </c>
      <c r="O69" s="122">
        <f t="shared" si="5"/>
        <v>134906868.83000001</v>
      </c>
    </row>
    <row r="70" spans="1:15" ht="13.8" thickBot="1" x14ac:dyDescent="0.3">
      <c r="A70" s="119">
        <v>2012</v>
      </c>
      <c r="B70" s="120" t="s">
        <v>39</v>
      </c>
      <c r="C70" s="121">
        <v>10348187.165999999</v>
      </c>
      <c r="D70" s="121">
        <v>11748000.124</v>
      </c>
      <c r="E70" s="121">
        <v>13208572.977</v>
      </c>
      <c r="F70" s="121">
        <v>12630226.718</v>
      </c>
      <c r="G70" s="121">
        <v>13131530.960999999</v>
      </c>
      <c r="H70" s="121">
        <v>13231198.687999999</v>
      </c>
      <c r="I70" s="121">
        <v>12830675.307</v>
      </c>
      <c r="J70" s="121">
        <v>12831394.572000001</v>
      </c>
      <c r="K70" s="121">
        <v>12952651.721999999</v>
      </c>
      <c r="L70" s="121">
        <v>13190769.654999999</v>
      </c>
      <c r="M70" s="121">
        <v>13753052.493000001</v>
      </c>
      <c r="N70" s="121">
        <v>12605476.173</v>
      </c>
      <c r="O70" s="122">
        <f t="shared" si="5"/>
        <v>152461736.55599999</v>
      </c>
    </row>
    <row r="71" spans="1:15" ht="13.8" thickBot="1" x14ac:dyDescent="0.3">
      <c r="A71" s="119">
        <v>2013</v>
      </c>
      <c r="B71" s="120" t="s">
        <v>39</v>
      </c>
      <c r="C71" s="121">
        <v>11481521.079</v>
      </c>
      <c r="D71" s="121">
        <v>12385690.909</v>
      </c>
      <c r="E71" s="121">
        <v>13122058.141000001</v>
      </c>
      <c r="F71" s="121">
        <v>12468202.903000001</v>
      </c>
      <c r="G71" s="121">
        <v>13277209.017000001</v>
      </c>
      <c r="H71" s="121">
        <v>12399973.961999999</v>
      </c>
      <c r="I71" s="121">
        <v>13059519.685000001</v>
      </c>
      <c r="J71" s="121">
        <v>11118300.903000001</v>
      </c>
      <c r="K71" s="121">
        <v>13060371.039000001</v>
      </c>
      <c r="L71" s="121">
        <v>12053704.638</v>
      </c>
      <c r="M71" s="121">
        <v>14201227.351</v>
      </c>
      <c r="N71" s="121">
        <v>13174857.460000001</v>
      </c>
      <c r="O71" s="122">
        <f t="shared" si="5"/>
        <v>151802637.08700001</v>
      </c>
    </row>
    <row r="72" spans="1:15" ht="13.8" thickBot="1" x14ac:dyDescent="0.3">
      <c r="A72" s="119">
        <v>2014</v>
      </c>
      <c r="B72" s="120" t="s">
        <v>39</v>
      </c>
      <c r="C72" s="121">
        <v>12399761.948000001</v>
      </c>
      <c r="D72" s="121">
        <v>13053292.493000001</v>
      </c>
      <c r="E72" s="121">
        <v>14680110.779999999</v>
      </c>
      <c r="F72" s="121">
        <v>13371185.664000001</v>
      </c>
      <c r="G72" s="121">
        <v>13681906.159</v>
      </c>
      <c r="H72" s="121">
        <v>12880924.245999999</v>
      </c>
      <c r="I72" s="121">
        <v>13344776.958000001</v>
      </c>
      <c r="J72" s="121">
        <v>11386828.925000001</v>
      </c>
      <c r="K72" s="121">
        <v>13583120.905999999</v>
      </c>
      <c r="L72" s="121">
        <v>12891630.102</v>
      </c>
      <c r="M72" s="121">
        <v>13067348.107000001</v>
      </c>
      <c r="N72" s="121">
        <v>13269271.402000001</v>
      </c>
      <c r="O72" s="122">
        <f t="shared" si="5"/>
        <v>157610157.69</v>
      </c>
    </row>
    <row r="73" spans="1:15" ht="13.8" thickBot="1" x14ac:dyDescent="0.3">
      <c r="A73" s="119">
        <v>2015</v>
      </c>
      <c r="B73" s="120" t="s">
        <v>39</v>
      </c>
      <c r="C73" s="121">
        <v>12301766.75</v>
      </c>
      <c r="D73" s="121">
        <v>12231860.140000001</v>
      </c>
      <c r="E73" s="121">
        <v>12519910.437999999</v>
      </c>
      <c r="F73" s="121">
        <v>13349346.866</v>
      </c>
      <c r="G73" s="121">
        <v>11080385.127</v>
      </c>
      <c r="H73" s="121">
        <v>11949647.085999999</v>
      </c>
      <c r="I73" s="121">
        <v>11129358.973999999</v>
      </c>
      <c r="J73" s="121">
        <v>11022045.344000001</v>
      </c>
      <c r="K73" s="121">
        <v>11581703.842</v>
      </c>
      <c r="L73" s="121">
        <v>13240039.088</v>
      </c>
      <c r="M73" s="121">
        <v>11681989.013</v>
      </c>
      <c r="N73" s="121">
        <v>11750818.76</v>
      </c>
      <c r="O73" s="122">
        <f t="shared" si="5"/>
        <v>143838871.428</v>
      </c>
    </row>
    <row r="74" spans="1:15" ht="13.8" thickBot="1" x14ac:dyDescent="0.3">
      <c r="A74" s="119">
        <v>2016</v>
      </c>
      <c r="B74" s="120" t="s">
        <v>39</v>
      </c>
      <c r="C74" s="121">
        <v>9546115.4000000004</v>
      </c>
      <c r="D74" s="121">
        <v>12366388.057</v>
      </c>
      <c r="E74" s="121">
        <v>12757672.093</v>
      </c>
      <c r="F74" s="121">
        <v>11950497.685000001</v>
      </c>
      <c r="G74" s="121">
        <v>12098611.067</v>
      </c>
      <c r="H74" s="121">
        <v>12864154.060000001</v>
      </c>
      <c r="I74" s="121">
        <v>9850124.8719999995</v>
      </c>
      <c r="J74" s="121">
        <v>11830762.82</v>
      </c>
      <c r="K74" s="121">
        <v>10901638.452</v>
      </c>
      <c r="L74" s="121">
        <v>12796159.91</v>
      </c>
      <c r="M74" s="121">
        <v>12786936.247</v>
      </c>
      <c r="N74" s="121">
        <v>12780523.145</v>
      </c>
      <c r="O74" s="122">
        <f t="shared" si="5"/>
        <v>142529583.80799997</v>
      </c>
    </row>
    <row r="75" spans="1:15" ht="13.8" thickBot="1" x14ac:dyDescent="0.3">
      <c r="A75" s="119">
        <v>2017</v>
      </c>
      <c r="B75" s="120" t="s">
        <v>39</v>
      </c>
      <c r="C75" s="121">
        <v>11247585.677000133</v>
      </c>
      <c r="D75" s="121">
        <v>12089908.933999483</v>
      </c>
      <c r="E75" s="121">
        <v>14470814.05899963</v>
      </c>
      <c r="F75" s="121">
        <v>12859938.790999187</v>
      </c>
      <c r="G75" s="121">
        <v>13582079.73099998</v>
      </c>
      <c r="H75" s="121">
        <v>13125306.943999315</v>
      </c>
      <c r="I75" s="121">
        <v>12612074.05599888</v>
      </c>
      <c r="J75" s="121">
        <v>13248462.990000026</v>
      </c>
      <c r="K75" s="121">
        <v>11810080.804999635</v>
      </c>
      <c r="L75" s="121">
        <v>13912699.49399944</v>
      </c>
      <c r="M75" s="121">
        <v>14188323.115998682</v>
      </c>
      <c r="N75" s="121">
        <v>13845665.816998869</v>
      </c>
      <c r="O75" s="122">
        <f t="shared" si="5"/>
        <v>156992940.41399324</v>
      </c>
    </row>
    <row r="76" spans="1:15" ht="13.8" thickBot="1" x14ac:dyDescent="0.3">
      <c r="A76" s="119">
        <v>2018</v>
      </c>
      <c r="B76" s="120" t="s">
        <v>39</v>
      </c>
      <c r="C76" s="121">
        <v>13080096.762</v>
      </c>
      <c r="D76" s="121">
        <v>13827132.654999999</v>
      </c>
      <c r="E76" s="121">
        <v>16338253.918</v>
      </c>
      <c r="F76" s="121">
        <v>14530822.873</v>
      </c>
      <c r="G76" s="121">
        <v>15166648.044</v>
      </c>
      <c r="H76" s="121">
        <v>13657091.159</v>
      </c>
      <c r="I76" s="121">
        <v>14771360.698000001</v>
      </c>
      <c r="J76" s="121">
        <v>12926754.198999999</v>
      </c>
      <c r="K76" s="121">
        <v>15247368.846000001</v>
      </c>
      <c r="L76" s="121">
        <v>16590652.49</v>
      </c>
      <c r="M76" s="121">
        <v>16386878.392999999</v>
      </c>
      <c r="N76" s="121">
        <v>14645696.251</v>
      </c>
      <c r="O76" s="122">
        <f t="shared" si="5"/>
        <v>177168756.28799999</v>
      </c>
    </row>
    <row r="77" spans="1:15" ht="13.8" thickBot="1" x14ac:dyDescent="0.3">
      <c r="A77" s="119">
        <v>2019</v>
      </c>
      <c r="B77" s="120" t="s">
        <v>39</v>
      </c>
      <c r="C77" s="121">
        <v>13874826.012</v>
      </c>
      <c r="D77" s="121">
        <v>14323043.041999999</v>
      </c>
      <c r="E77" s="121">
        <v>16335862.397</v>
      </c>
      <c r="F77" s="121">
        <v>15340619.824999999</v>
      </c>
      <c r="G77" s="121">
        <v>16855105.096999999</v>
      </c>
      <c r="H77" s="121">
        <v>11634653.880999999</v>
      </c>
      <c r="I77" s="121">
        <v>15932004.723999999</v>
      </c>
      <c r="J77" s="121">
        <v>13222876.222999999</v>
      </c>
      <c r="K77" s="121">
        <v>15273579.960999999</v>
      </c>
      <c r="L77" s="121">
        <v>16410781.68</v>
      </c>
      <c r="M77" s="121">
        <v>16242650.391000001</v>
      </c>
      <c r="N77" s="121">
        <v>15386718.469000001</v>
      </c>
      <c r="O77" s="122">
        <f t="shared" si="5"/>
        <v>180832721.70199999</v>
      </c>
    </row>
    <row r="78" spans="1:15" ht="13.8" thickBot="1" x14ac:dyDescent="0.3">
      <c r="A78" s="119">
        <v>2020</v>
      </c>
      <c r="B78" s="120" t="s">
        <v>39</v>
      </c>
      <c r="C78" s="121">
        <v>14701346.982000001</v>
      </c>
      <c r="D78" s="121">
        <v>14608289.785</v>
      </c>
      <c r="E78" s="121">
        <v>13353075.963</v>
      </c>
      <c r="F78" s="121">
        <v>8978290.7589999996</v>
      </c>
      <c r="G78" s="121">
        <v>9957512.1809999999</v>
      </c>
      <c r="H78" s="121">
        <v>13460251.822000001</v>
      </c>
      <c r="I78" s="121">
        <v>14890653.468</v>
      </c>
      <c r="J78" s="121">
        <v>12456453.472999999</v>
      </c>
      <c r="K78" s="121">
        <v>15990797.705</v>
      </c>
      <c r="L78" s="121">
        <v>17315266.203000002</v>
      </c>
      <c r="M78" s="121">
        <v>16088682.231000001</v>
      </c>
      <c r="N78" s="121">
        <v>17837134.738000002</v>
      </c>
      <c r="O78" s="122">
        <f t="shared" si="5"/>
        <v>169637755.31000003</v>
      </c>
    </row>
    <row r="79" spans="1:15" ht="13.8" thickBot="1" x14ac:dyDescent="0.3">
      <c r="A79" s="119">
        <v>2021</v>
      </c>
      <c r="B79" s="120" t="s">
        <v>39</v>
      </c>
      <c r="C79" s="121">
        <v>15306487.643915899</v>
      </c>
      <c r="D79" s="121">
        <v>15777151.373676499</v>
      </c>
      <c r="E79" s="121">
        <v>18125533.345878098</v>
      </c>
      <c r="F79" s="121">
        <v>18106582.520971801</v>
      </c>
      <c r="G79" s="121">
        <v>18587253.5966384</v>
      </c>
      <c r="H79" s="121">
        <v>19036800.670268498</v>
      </c>
      <c r="I79" s="121">
        <v>19020902.292177301</v>
      </c>
      <c r="J79" s="121">
        <v>18681996.8976386</v>
      </c>
      <c r="K79" s="121">
        <v>19984264.497713201</v>
      </c>
      <c r="L79" s="121">
        <v>21100833.1277362</v>
      </c>
      <c r="M79" s="121">
        <v>20749365.9948617</v>
      </c>
      <c r="N79" s="121">
        <v>21316881.481321499</v>
      </c>
      <c r="O79" s="122">
        <f t="shared" si="5"/>
        <v>225794053.44279772</v>
      </c>
    </row>
    <row r="80" spans="1:15" ht="13.8" thickBot="1" x14ac:dyDescent="0.3">
      <c r="A80" s="119">
        <v>2022</v>
      </c>
      <c r="B80" s="120" t="s">
        <v>39</v>
      </c>
      <c r="C80" s="121">
        <v>17553745.067000002</v>
      </c>
      <c r="D80" s="121">
        <v>19904331.120000001</v>
      </c>
      <c r="E80" s="121">
        <v>22609642.478</v>
      </c>
      <c r="F80" s="121">
        <v>23330991.125</v>
      </c>
      <c r="G80" s="121">
        <v>18931811.633000001</v>
      </c>
      <c r="H80" s="121">
        <v>23359482.375999998</v>
      </c>
      <c r="I80" s="121">
        <v>18536547.530999999</v>
      </c>
      <c r="J80" s="121">
        <v>21275849.662</v>
      </c>
      <c r="K80" s="121">
        <v>22596774.302000001</v>
      </c>
      <c r="L80" s="121">
        <v>21300785.131999999</v>
      </c>
      <c r="M80" s="121">
        <v>21871038.612</v>
      </c>
      <c r="N80" s="121">
        <v>22898748.625</v>
      </c>
      <c r="O80" s="122">
        <f t="shared" ref="O80" si="6">SUM(C80:N80)</f>
        <v>254169747.66300002</v>
      </c>
    </row>
    <row r="81" spans="1:15" ht="13.8" thickBot="1" x14ac:dyDescent="0.3">
      <c r="A81" s="119">
        <v>2023</v>
      </c>
      <c r="B81" s="120" t="s">
        <v>39</v>
      </c>
      <c r="C81" s="121">
        <v>19331709</v>
      </c>
      <c r="D81" s="121">
        <v>18565678</v>
      </c>
      <c r="E81" s="121">
        <v>23562970</v>
      </c>
      <c r="F81" s="121">
        <v>19250045</v>
      </c>
      <c r="G81" s="121">
        <v>21633012</v>
      </c>
      <c r="H81" s="121">
        <v>20773219</v>
      </c>
      <c r="I81" s="121">
        <v>19779817</v>
      </c>
      <c r="J81" s="121">
        <v>21556273</v>
      </c>
      <c r="K81" s="121">
        <v>22411386</v>
      </c>
      <c r="L81" s="121">
        <v>22804541</v>
      </c>
      <c r="M81" s="121">
        <v>23000730</v>
      </c>
      <c r="N81" s="121">
        <v>22958051</v>
      </c>
      <c r="O81" s="122">
        <f t="shared" ref="O81" si="7">SUM(C81:N81)</f>
        <v>255627431</v>
      </c>
    </row>
    <row r="82" spans="1:15" x14ac:dyDescent="0.25">
      <c r="A82" s="119">
        <v>2024</v>
      </c>
      <c r="B82" s="145" t="s">
        <v>39</v>
      </c>
      <c r="C82" s="146">
        <v>19974498</v>
      </c>
      <c r="D82" s="146">
        <v>21087277</v>
      </c>
      <c r="E82" s="146">
        <v>22642041</v>
      </c>
      <c r="F82" s="146">
        <v>19301996</v>
      </c>
      <c r="G82" s="146">
        <v>24194623</v>
      </c>
      <c r="H82" s="146">
        <v>19027448</v>
      </c>
      <c r="I82" s="146">
        <v>22509984</v>
      </c>
      <c r="J82" s="147">
        <v>22062847.083000001</v>
      </c>
      <c r="K82" s="146"/>
      <c r="L82" s="146"/>
      <c r="M82" s="146"/>
      <c r="N82" s="146"/>
      <c r="O82" s="148">
        <f t="shared" ref="O82" si="8">SUM(C82:N82)</f>
        <v>170800714.083</v>
      </c>
    </row>
  </sheetData>
  <autoFilter ref="A1:O82" xr:uid="{7B273E8A-59BD-40B0-87CF-831FEA2A8E43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G6" sqref="G6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11.6640625" customWidth="1"/>
  </cols>
  <sheetData>
    <row r="2" spans="1:4" ht="24.6" customHeight="1" x14ac:dyDescent="0.35">
      <c r="A2" s="155" t="s">
        <v>61</v>
      </c>
      <c r="B2" s="155"/>
      <c r="C2" s="155"/>
      <c r="D2" s="155"/>
    </row>
    <row r="3" spans="1:4" ht="15.6" x14ac:dyDescent="0.3">
      <c r="A3" s="154" t="s">
        <v>62</v>
      </c>
      <c r="B3" s="154"/>
      <c r="C3" s="154"/>
      <c r="D3" s="154"/>
    </row>
    <row r="4" spans="1:4" x14ac:dyDescent="0.25">
      <c r="A4" s="123"/>
      <c r="B4" s="124"/>
      <c r="C4" s="124"/>
      <c r="D4" s="123"/>
    </row>
    <row r="5" spans="1:4" x14ac:dyDescent="0.25">
      <c r="A5" s="125" t="s">
        <v>63</v>
      </c>
      <c r="B5" s="126" t="s">
        <v>155</v>
      </c>
      <c r="C5" s="126" t="s">
        <v>156</v>
      </c>
      <c r="D5" s="127" t="s">
        <v>64</v>
      </c>
    </row>
    <row r="6" spans="1:4" x14ac:dyDescent="0.25">
      <c r="A6" s="128" t="s">
        <v>157</v>
      </c>
      <c r="B6" s="129">
        <v>8.3700000000000007E-3</v>
      </c>
      <c r="C6" s="129">
        <v>29.566089999999999</v>
      </c>
      <c r="D6" s="135">
        <f t="shared" ref="D6:D15" si="0">(C6-B6)/B6</f>
        <v>3531.3882915173235</v>
      </c>
    </row>
    <row r="7" spans="1:4" x14ac:dyDescent="0.25">
      <c r="A7" s="128" t="s">
        <v>158</v>
      </c>
      <c r="B7" s="129">
        <v>10186.90445</v>
      </c>
      <c r="C7" s="129">
        <v>127957.08946</v>
      </c>
      <c r="D7" s="135">
        <f t="shared" si="0"/>
        <v>11.560939399014389</v>
      </c>
    </row>
    <row r="8" spans="1:4" x14ac:dyDescent="0.25">
      <c r="A8" s="128" t="s">
        <v>159</v>
      </c>
      <c r="B8" s="129">
        <v>4071.65895</v>
      </c>
      <c r="C8" s="129">
        <v>28134.377840000001</v>
      </c>
      <c r="D8" s="135">
        <f t="shared" si="0"/>
        <v>5.9098070799864022</v>
      </c>
    </row>
    <row r="9" spans="1:4" x14ac:dyDescent="0.25">
      <c r="A9" s="128" t="s">
        <v>160</v>
      </c>
      <c r="B9" s="129">
        <v>35.329430000000002</v>
      </c>
      <c r="C9" s="129">
        <v>243.13873000000001</v>
      </c>
      <c r="D9" s="135">
        <f t="shared" si="0"/>
        <v>5.8820450825275135</v>
      </c>
    </row>
    <row r="10" spans="1:4" x14ac:dyDescent="0.25">
      <c r="A10" s="128" t="s">
        <v>161</v>
      </c>
      <c r="B10" s="129">
        <v>2625.27378</v>
      </c>
      <c r="C10" s="129">
        <v>10282.33331</v>
      </c>
      <c r="D10" s="135">
        <f t="shared" si="0"/>
        <v>2.9166708586104115</v>
      </c>
    </row>
    <row r="11" spans="1:4" x14ac:dyDescent="0.25">
      <c r="A11" s="128" t="s">
        <v>162</v>
      </c>
      <c r="B11" s="129">
        <v>14.784039999999999</v>
      </c>
      <c r="C11" s="129">
        <v>56.32667</v>
      </c>
      <c r="D11" s="135">
        <f t="shared" si="0"/>
        <v>2.8099646645977692</v>
      </c>
    </row>
    <row r="12" spans="1:4" x14ac:dyDescent="0.25">
      <c r="A12" s="128" t="s">
        <v>163</v>
      </c>
      <c r="B12" s="129">
        <v>61.209899999999998</v>
      </c>
      <c r="C12" s="129">
        <v>229.86750000000001</v>
      </c>
      <c r="D12" s="135">
        <f t="shared" si="0"/>
        <v>2.7553974112030897</v>
      </c>
    </row>
    <row r="13" spans="1:4" x14ac:dyDescent="0.25">
      <c r="A13" s="128" t="s">
        <v>164</v>
      </c>
      <c r="B13" s="129">
        <v>465.44105000000002</v>
      </c>
      <c r="C13" s="129">
        <v>1688.4530600000001</v>
      </c>
      <c r="D13" s="135">
        <f t="shared" si="0"/>
        <v>2.6276410514285318</v>
      </c>
    </row>
    <row r="14" spans="1:4" x14ac:dyDescent="0.25">
      <c r="A14" s="128" t="s">
        <v>165</v>
      </c>
      <c r="B14" s="129">
        <v>2083.80699</v>
      </c>
      <c r="C14" s="129">
        <v>6414.36157</v>
      </c>
      <c r="D14" s="135">
        <f t="shared" si="0"/>
        <v>2.0781937102533665</v>
      </c>
    </row>
    <row r="15" spans="1:4" x14ac:dyDescent="0.25">
      <c r="A15" s="128" t="s">
        <v>166</v>
      </c>
      <c r="B15" s="129">
        <v>171.15554</v>
      </c>
      <c r="C15" s="129">
        <v>463.78381999999999</v>
      </c>
      <c r="D15" s="135">
        <f t="shared" si="0"/>
        <v>1.7097213446903325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.2" x14ac:dyDescent="0.35">
      <c r="A18" s="155" t="s">
        <v>65</v>
      </c>
      <c r="B18" s="155"/>
      <c r="C18" s="155"/>
      <c r="D18" s="155"/>
    </row>
    <row r="19" spans="1:4" ht="15.6" x14ac:dyDescent="0.3">
      <c r="A19" s="154" t="s">
        <v>66</v>
      </c>
      <c r="B19" s="154"/>
      <c r="C19" s="154"/>
      <c r="D19" s="154"/>
    </row>
    <row r="20" spans="1:4" x14ac:dyDescent="0.25">
      <c r="A20" s="133"/>
      <c r="B20" s="124"/>
      <c r="C20" s="124"/>
      <c r="D20" s="123"/>
    </row>
    <row r="21" spans="1:4" x14ac:dyDescent="0.25">
      <c r="A21" s="125" t="s">
        <v>63</v>
      </c>
      <c r="B21" s="126" t="s">
        <v>155</v>
      </c>
      <c r="C21" s="126" t="s">
        <v>156</v>
      </c>
      <c r="D21" s="127" t="s">
        <v>64</v>
      </c>
    </row>
    <row r="22" spans="1:4" x14ac:dyDescent="0.25">
      <c r="A22" s="128" t="s">
        <v>167</v>
      </c>
      <c r="B22" s="129">
        <v>1511349.29556</v>
      </c>
      <c r="C22" s="129">
        <v>1499034.0725799999</v>
      </c>
      <c r="D22" s="135">
        <f t="shared" ref="D22:D31" si="1">(C22-B22)/B22</f>
        <v>-8.1484955305695366E-3</v>
      </c>
    </row>
    <row r="23" spans="1:4" x14ac:dyDescent="0.25">
      <c r="A23" s="128" t="s">
        <v>168</v>
      </c>
      <c r="B23" s="129">
        <v>1098418.0195500001</v>
      </c>
      <c r="C23" s="129">
        <v>1106598.12237</v>
      </c>
      <c r="D23" s="135">
        <f t="shared" si="1"/>
        <v>7.4471673574247601E-3</v>
      </c>
    </row>
    <row r="24" spans="1:4" x14ac:dyDescent="0.25">
      <c r="A24" s="128" t="s">
        <v>169</v>
      </c>
      <c r="B24" s="129">
        <v>975160.20470999996</v>
      </c>
      <c r="C24" s="129">
        <v>1101439.41353</v>
      </c>
      <c r="D24" s="135">
        <f t="shared" si="1"/>
        <v>0.12949585945988626</v>
      </c>
    </row>
    <row r="25" spans="1:4" x14ac:dyDescent="0.25">
      <c r="A25" s="128" t="s">
        <v>170</v>
      </c>
      <c r="B25" s="129">
        <v>837840.60783999995</v>
      </c>
      <c r="C25" s="129">
        <v>927160.71808999998</v>
      </c>
      <c r="D25" s="135">
        <f t="shared" si="1"/>
        <v>0.10660752106569801</v>
      </c>
    </row>
    <row r="26" spans="1:4" x14ac:dyDescent="0.25">
      <c r="A26" s="128" t="s">
        <v>171</v>
      </c>
      <c r="B26" s="129">
        <v>727089.83938999998</v>
      </c>
      <c r="C26" s="129">
        <v>802452.97135000001</v>
      </c>
      <c r="D26" s="135">
        <f t="shared" si="1"/>
        <v>0.1036503714908556</v>
      </c>
    </row>
    <row r="27" spans="1:4" x14ac:dyDescent="0.25">
      <c r="A27" s="128" t="s">
        <v>172</v>
      </c>
      <c r="B27" s="129">
        <v>352653.05534999998</v>
      </c>
      <c r="C27" s="129">
        <v>767616.57253999996</v>
      </c>
      <c r="D27" s="135">
        <f t="shared" si="1"/>
        <v>1.1766905486701607</v>
      </c>
    </row>
    <row r="28" spans="1:4" x14ac:dyDescent="0.25">
      <c r="A28" s="128" t="s">
        <v>173</v>
      </c>
      <c r="B28" s="129">
        <v>701865.35815999995</v>
      </c>
      <c r="C28" s="129">
        <v>683293.80631000001</v>
      </c>
      <c r="D28" s="135">
        <f t="shared" si="1"/>
        <v>-2.6460277080331822E-2</v>
      </c>
    </row>
    <row r="29" spans="1:4" x14ac:dyDescent="0.25">
      <c r="A29" s="128" t="s">
        <v>174</v>
      </c>
      <c r="B29" s="129">
        <v>764121.36262000003</v>
      </c>
      <c r="C29" s="129">
        <v>675072.89425000001</v>
      </c>
      <c r="D29" s="135">
        <f t="shared" si="1"/>
        <v>-0.11653707477130711</v>
      </c>
    </row>
    <row r="30" spans="1:4" x14ac:dyDescent="0.25">
      <c r="A30" s="128" t="s">
        <v>175</v>
      </c>
      <c r="B30" s="129">
        <v>802407.60956000001</v>
      </c>
      <c r="C30" s="129">
        <v>651036.22580999997</v>
      </c>
      <c r="D30" s="135">
        <f t="shared" si="1"/>
        <v>-0.18864649580405213</v>
      </c>
    </row>
    <row r="31" spans="1:4" x14ac:dyDescent="0.25">
      <c r="A31" s="128" t="s">
        <v>176</v>
      </c>
      <c r="B31" s="129">
        <v>510969.67414999998</v>
      </c>
      <c r="C31" s="129">
        <v>649768.35730999999</v>
      </c>
      <c r="D31" s="135">
        <f t="shared" si="1"/>
        <v>0.27163780979936269</v>
      </c>
    </row>
    <row r="32" spans="1:4" x14ac:dyDescent="0.25">
      <c r="A32" s="123"/>
      <c r="B32" s="124"/>
      <c r="C32" s="124"/>
      <c r="D32" s="123"/>
    </row>
    <row r="33" spans="1:4" ht="19.2" x14ac:dyDescent="0.35">
      <c r="A33" s="155" t="s">
        <v>67</v>
      </c>
      <c r="B33" s="155"/>
      <c r="C33" s="155"/>
      <c r="D33" s="155"/>
    </row>
    <row r="34" spans="1:4" ht="15.6" x14ac:dyDescent="0.3">
      <c r="A34" s="154" t="s">
        <v>71</v>
      </c>
      <c r="B34" s="154"/>
      <c r="C34" s="154"/>
      <c r="D34" s="154"/>
    </row>
    <row r="35" spans="1:4" x14ac:dyDescent="0.25">
      <c r="A35" s="123"/>
      <c r="B35" s="124"/>
      <c r="C35" s="124"/>
      <c r="D35" s="123"/>
    </row>
    <row r="36" spans="1:4" x14ac:dyDescent="0.25">
      <c r="A36" s="125" t="s">
        <v>69</v>
      </c>
      <c r="B36" s="126" t="s">
        <v>155</v>
      </c>
      <c r="C36" s="126" t="s">
        <v>156</v>
      </c>
      <c r="D36" s="127" t="s">
        <v>64</v>
      </c>
    </row>
    <row r="37" spans="1:4" x14ac:dyDescent="0.25">
      <c r="A37" s="128" t="s">
        <v>151</v>
      </c>
      <c r="B37" s="129">
        <v>463279.21194000001</v>
      </c>
      <c r="C37" s="129">
        <v>963384.46721000003</v>
      </c>
      <c r="D37" s="135">
        <f t="shared" ref="D37:D46" si="2">(C37-B37)/B37</f>
        <v>1.0794899541807401</v>
      </c>
    </row>
    <row r="38" spans="1:4" x14ac:dyDescent="0.25">
      <c r="A38" s="128" t="s">
        <v>133</v>
      </c>
      <c r="B38" s="129">
        <v>91383.503140000001</v>
      </c>
      <c r="C38" s="129">
        <v>162696.19665999999</v>
      </c>
      <c r="D38" s="135">
        <f t="shared" si="2"/>
        <v>0.78036725524462081</v>
      </c>
    </row>
    <row r="39" spans="1:4" x14ac:dyDescent="0.25">
      <c r="A39" s="128" t="s">
        <v>130</v>
      </c>
      <c r="B39" s="129">
        <v>157582.85154</v>
      </c>
      <c r="C39" s="129">
        <v>213855.23835999999</v>
      </c>
      <c r="D39" s="135">
        <f t="shared" si="2"/>
        <v>0.35709714775478663</v>
      </c>
    </row>
    <row r="40" spans="1:4" x14ac:dyDescent="0.25">
      <c r="A40" s="128" t="s">
        <v>134</v>
      </c>
      <c r="B40" s="129">
        <v>42284.94644</v>
      </c>
      <c r="C40" s="129">
        <v>55529.760560000002</v>
      </c>
      <c r="D40" s="135">
        <f t="shared" si="2"/>
        <v>0.3132276432889341</v>
      </c>
    </row>
    <row r="41" spans="1:4" x14ac:dyDescent="0.25">
      <c r="A41" s="128" t="s">
        <v>135</v>
      </c>
      <c r="B41" s="129">
        <v>83292.168380000003</v>
      </c>
      <c r="C41" s="129">
        <v>98098.891300000003</v>
      </c>
      <c r="D41" s="135">
        <f t="shared" si="2"/>
        <v>0.17776848901865508</v>
      </c>
    </row>
    <row r="42" spans="1:4" x14ac:dyDescent="0.25">
      <c r="A42" s="128" t="s">
        <v>137</v>
      </c>
      <c r="B42" s="129">
        <v>293746.62027000001</v>
      </c>
      <c r="C42" s="129">
        <v>338634.28321000002</v>
      </c>
      <c r="D42" s="135">
        <f t="shared" si="2"/>
        <v>0.15281082348706204</v>
      </c>
    </row>
    <row r="43" spans="1:4" x14ac:dyDescent="0.25">
      <c r="A43" s="130" t="s">
        <v>152</v>
      </c>
      <c r="B43" s="129">
        <v>375762.79655000003</v>
      </c>
      <c r="C43" s="129">
        <v>423033.09</v>
      </c>
      <c r="D43" s="135">
        <f t="shared" si="2"/>
        <v>0.12579822665789131</v>
      </c>
    </row>
    <row r="44" spans="1:4" x14ac:dyDescent="0.25">
      <c r="A44" s="128" t="s">
        <v>146</v>
      </c>
      <c r="B44" s="129">
        <v>1397591.3140199999</v>
      </c>
      <c r="C44" s="129">
        <v>1479818.5796099999</v>
      </c>
      <c r="D44" s="135">
        <f t="shared" si="2"/>
        <v>5.8834986140178076E-2</v>
      </c>
    </row>
    <row r="45" spans="1:4" x14ac:dyDescent="0.25">
      <c r="A45" s="128" t="s">
        <v>154</v>
      </c>
      <c r="B45" s="129">
        <v>495645.61102000001</v>
      </c>
      <c r="C45" s="129">
        <v>523259.37566999998</v>
      </c>
      <c r="D45" s="135">
        <f t="shared" si="2"/>
        <v>5.5712718999312821E-2</v>
      </c>
    </row>
    <row r="46" spans="1:4" x14ac:dyDescent="0.25">
      <c r="A46" s="128" t="s">
        <v>149</v>
      </c>
      <c r="B46" s="129">
        <v>1338791.99884</v>
      </c>
      <c r="C46" s="129">
        <v>1411877.1168</v>
      </c>
      <c r="D46" s="135">
        <f t="shared" si="2"/>
        <v>5.4590345642433438E-2</v>
      </c>
    </row>
    <row r="47" spans="1:4" x14ac:dyDescent="0.25">
      <c r="A47" s="123"/>
      <c r="B47" s="124"/>
      <c r="C47" s="124"/>
      <c r="D47" s="123"/>
    </row>
    <row r="48" spans="1:4" ht="19.2" x14ac:dyDescent="0.35">
      <c r="A48" s="155" t="s">
        <v>70</v>
      </c>
      <c r="B48" s="155"/>
      <c r="C48" s="155"/>
      <c r="D48" s="155"/>
    </row>
    <row r="49" spans="1:4" ht="15.6" x14ac:dyDescent="0.3">
      <c r="A49" s="154" t="s">
        <v>68</v>
      </c>
      <c r="B49" s="154"/>
      <c r="C49" s="154"/>
      <c r="D49" s="154"/>
    </row>
    <row r="50" spans="1:4" x14ac:dyDescent="0.25">
      <c r="A50" s="123"/>
      <c r="B50" s="124"/>
      <c r="C50" s="124"/>
      <c r="D50" s="123"/>
    </row>
    <row r="51" spans="1:4" x14ac:dyDescent="0.25">
      <c r="A51" s="125" t="s">
        <v>69</v>
      </c>
      <c r="B51" s="126" t="s">
        <v>155</v>
      </c>
      <c r="C51" s="126" t="s">
        <v>156</v>
      </c>
      <c r="D51" s="127" t="s">
        <v>64</v>
      </c>
    </row>
    <row r="52" spans="1:4" x14ac:dyDescent="0.25">
      <c r="A52" s="128" t="s">
        <v>144</v>
      </c>
      <c r="B52" s="129">
        <v>2725255.5507100001</v>
      </c>
      <c r="C52" s="129">
        <v>2715363.34265</v>
      </c>
      <c r="D52" s="135">
        <f t="shared" ref="D52:D61" si="3">(C52-B52)/B52</f>
        <v>-3.6298276898923897E-3</v>
      </c>
    </row>
    <row r="53" spans="1:4" x14ac:dyDescent="0.25">
      <c r="A53" s="128" t="s">
        <v>142</v>
      </c>
      <c r="B53" s="129">
        <v>2659796.83983</v>
      </c>
      <c r="C53" s="129">
        <v>2579011.4005499999</v>
      </c>
      <c r="D53" s="135">
        <f t="shared" si="3"/>
        <v>-3.0372785646727598E-2</v>
      </c>
    </row>
    <row r="54" spans="1:4" x14ac:dyDescent="0.25">
      <c r="A54" s="128" t="s">
        <v>143</v>
      </c>
      <c r="B54" s="129">
        <v>1668106.28238</v>
      </c>
      <c r="C54" s="129">
        <v>1672050.3125</v>
      </c>
      <c r="D54" s="135">
        <f t="shared" si="3"/>
        <v>2.3643757964707116E-3</v>
      </c>
    </row>
    <row r="55" spans="1:4" x14ac:dyDescent="0.25">
      <c r="A55" s="128" t="s">
        <v>146</v>
      </c>
      <c r="B55" s="129">
        <v>1397591.3140199999</v>
      </c>
      <c r="C55" s="129">
        <v>1479818.5796099999</v>
      </c>
      <c r="D55" s="135">
        <f t="shared" si="3"/>
        <v>5.8834986140178076E-2</v>
      </c>
    </row>
    <row r="56" spans="1:4" x14ac:dyDescent="0.25">
      <c r="A56" s="128" t="s">
        <v>149</v>
      </c>
      <c r="B56" s="129">
        <v>1338791.99884</v>
      </c>
      <c r="C56" s="129">
        <v>1411877.1168</v>
      </c>
      <c r="D56" s="135">
        <f t="shared" si="3"/>
        <v>5.4590345642433438E-2</v>
      </c>
    </row>
    <row r="57" spans="1:4" x14ac:dyDescent="0.25">
      <c r="A57" s="128" t="s">
        <v>148</v>
      </c>
      <c r="B57" s="129">
        <v>1064599.2010999999</v>
      </c>
      <c r="C57" s="129">
        <v>1080820.1993199999</v>
      </c>
      <c r="D57" s="135">
        <f t="shared" si="3"/>
        <v>1.5236718384946711E-2</v>
      </c>
    </row>
    <row r="58" spans="1:4" x14ac:dyDescent="0.25">
      <c r="A58" s="128" t="s">
        <v>147</v>
      </c>
      <c r="B58" s="129">
        <v>971945.20784000005</v>
      </c>
      <c r="C58" s="129">
        <v>978475.56617000001</v>
      </c>
      <c r="D58" s="135">
        <f t="shared" si="3"/>
        <v>6.7188543935647197E-3</v>
      </c>
    </row>
    <row r="59" spans="1:4" x14ac:dyDescent="0.25">
      <c r="A59" s="128" t="s">
        <v>129</v>
      </c>
      <c r="B59" s="129">
        <v>1112478.9633599999</v>
      </c>
      <c r="C59" s="129">
        <v>977748.20215999999</v>
      </c>
      <c r="D59" s="135">
        <f t="shared" si="3"/>
        <v>-0.12110859228571395</v>
      </c>
    </row>
    <row r="60" spans="1:4" x14ac:dyDescent="0.25">
      <c r="A60" s="128" t="s">
        <v>151</v>
      </c>
      <c r="B60" s="129">
        <v>463279.21194000001</v>
      </c>
      <c r="C60" s="129">
        <v>963384.46721000003</v>
      </c>
      <c r="D60" s="135">
        <f t="shared" si="3"/>
        <v>1.0794899541807401</v>
      </c>
    </row>
    <row r="61" spans="1:4" x14ac:dyDescent="0.25">
      <c r="A61" s="128" t="s">
        <v>139</v>
      </c>
      <c r="B61" s="129">
        <v>781197.72280999995</v>
      </c>
      <c r="C61" s="129">
        <v>799685.58171000006</v>
      </c>
      <c r="D61" s="135">
        <f t="shared" si="3"/>
        <v>2.3666043000610048E-2</v>
      </c>
    </row>
    <row r="62" spans="1:4" x14ac:dyDescent="0.25">
      <c r="A62" s="123"/>
      <c r="B62" s="124"/>
      <c r="C62" s="124"/>
      <c r="D62" s="123"/>
    </row>
    <row r="63" spans="1:4" ht="19.2" x14ac:dyDescent="0.35">
      <c r="A63" s="155" t="s">
        <v>72</v>
      </c>
      <c r="B63" s="155"/>
      <c r="C63" s="155"/>
      <c r="D63" s="155"/>
    </row>
    <row r="64" spans="1:4" ht="15.6" x14ac:dyDescent="0.3">
      <c r="A64" s="154" t="s">
        <v>73</v>
      </c>
      <c r="B64" s="154"/>
      <c r="C64" s="154"/>
      <c r="D64" s="154"/>
    </row>
    <row r="65" spans="1:4" x14ac:dyDescent="0.25">
      <c r="A65" s="123"/>
      <c r="B65" s="124"/>
      <c r="C65" s="124"/>
      <c r="D65" s="123"/>
    </row>
    <row r="66" spans="1:4" x14ac:dyDescent="0.25">
      <c r="A66" s="125" t="s">
        <v>74</v>
      </c>
      <c r="B66" s="126" t="s">
        <v>155</v>
      </c>
      <c r="C66" s="126" t="s">
        <v>156</v>
      </c>
      <c r="D66" s="127" t="s">
        <v>64</v>
      </c>
    </row>
    <row r="67" spans="1:4" x14ac:dyDescent="0.25">
      <c r="A67" s="128" t="s">
        <v>177</v>
      </c>
      <c r="B67" s="134">
        <v>7896849.7779400004</v>
      </c>
      <c r="C67" s="134">
        <v>7746287.5165799996</v>
      </c>
      <c r="D67" s="135">
        <f t="shared" ref="D67:D76" si="4">(C67-B67)/B67</f>
        <v>-1.9066116944582046E-2</v>
      </c>
    </row>
    <row r="68" spans="1:4" x14ac:dyDescent="0.25">
      <c r="A68" s="128" t="s">
        <v>178</v>
      </c>
      <c r="B68" s="134">
        <v>1493838.8480700001</v>
      </c>
      <c r="C68" s="134">
        <v>1767612.71499</v>
      </c>
      <c r="D68" s="135">
        <f t="shared" si="4"/>
        <v>0.18326867538202563</v>
      </c>
    </row>
    <row r="69" spans="1:4" x14ac:dyDescent="0.25">
      <c r="A69" s="128" t="s">
        <v>179</v>
      </c>
      <c r="B69" s="134">
        <v>1359019.7132900001</v>
      </c>
      <c r="C69" s="134">
        <v>1223991.20206</v>
      </c>
      <c r="D69" s="135">
        <f t="shared" si="4"/>
        <v>-9.9357286660040109E-2</v>
      </c>
    </row>
    <row r="70" spans="1:4" x14ac:dyDescent="0.25">
      <c r="A70" s="128" t="s">
        <v>180</v>
      </c>
      <c r="B70" s="134">
        <v>1115660.71799</v>
      </c>
      <c r="C70" s="134">
        <v>1186106.0921199999</v>
      </c>
      <c r="D70" s="135">
        <f t="shared" si="4"/>
        <v>6.3142291374133797E-2</v>
      </c>
    </row>
    <row r="71" spans="1:4" x14ac:dyDescent="0.25">
      <c r="A71" s="128" t="s">
        <v>181</v>
      </c>
      <c r="B71" s="134">
        <v>898688.90749999997</v>
      </c>
      <c r="C71" s="134">
        <v>1121651.4850000001</v>
      </c>
      <c r="D71" s="135">
        <f t="shared" si="4"/>
        <v>0.24809761825173093</v>
      </c>
    </row>
    <row r="72" spans="1:4" x14ac:dyDescent="0.25">
      <c r="A72" s="128" t="s">
        <v>182</v>
      </c>
      <c r="B72" s="134">
        <v>920144.00765000004</v>
      </c>
      <c r="C72" s="134">
        <v>851670.03864000004</v>
      </c>
      <c r="D72" s="135">
        <f t="shared" si="4"/>
        <v>-7.4416578753665918E-2</v>
      </c>
    </row>
    <row r="73" spans="1:4" x14ac:dyDescent="0.25">
      <c r="A73" s="128" t="s">
        <v>183</v>
      </c>
      <c r="B73" s="134">
        <v>109566.14524</v>
      </c>
      <c r="C73" s="134">
        <v>468405.45593</v>
      </c>
      <c r="D73" s="135">
        <f t="shared" si="4"/>
        <v>3.2750929578108066</v>
      </c>
    </row>
    <row r="74" spans="1:4" x14ac:dyDescent="0.25">
      <c r="A74" s="128" t="s">
        <v>184</v>
      </c>
      <c r="B74" s="134">
        <v>484527.45928000001</v>
      </c>
      <c r="C74" s="134">
        <v>456474.25442999997</v>
      </c>
      <c r="D74" s="135">
        <f t="shared" si="4"/>
        <v>-5.7898070197479931E-2</v>
      </c>
    </row>
    <row r="75" spans="1:4" x14ac:dyDescent="0.25">
      <c r="A75" s="128" t="s">
        <v>185</v>
      </c>
      <c r="B75" s="134">
        <v>366701.79668999999</v>
      </c>
      <c r="C75" s="134">
        <v>388716.57355999999</v>
      </c>
      <c r="D75" s="135">
        <f t="shared" si="4"/>
        <v>6.0034548695191453E-2</v>
      </c>
    </row>
    <row r="76" spans="1:4" x14ac:dyDescent="0.25">
      <c r="A76" s="128" t="s">
        <v>186</v>
      </c>
      <c r="B76" s="134">
        <v>470655.36330000003</v>
      </c>
      <c r="C76" s="134">
        <v>362827.38205999997</v>
      </c>
      <c r="D76" s="135">
        <f t="shared" si="4"/>
        <v>-0.22910177945060303</v>
      </c>
    </row>
    <row r="77" spans="1:4" x14ac:dyDescent="0.25">
      <c r="A77" s="123"/>
      <c r="B77" s="124"/>
      <c r="C77" s="124"/>
      <c r="D77" s="123"/>
    </row>
    <row r="78" spans="1:4" ht="19.2" x14ac:dyDescent="0.35">
      <c r="A78" s="155" t="s">
        <v>75</v>
      </c>
      <c r="B78" s="155"/>
      <c r="C78" s="155"/>
      <c r="D78" s="155"/>
    </row>
    <row r="79" spans="1:4" ht="15.6" x14ac:dyDescent="0.3">
      <c r="A79" s="154" t="s">
        <v>76</v>
      </c>
      <c r="B79" s="154"/>
      <c r="C79" s="154"/>
      <c r="D79" s="154"/>
    </row>
    <row r="80" spans="1:4" x14ac:dyDescent="0.25">
      <c r="A80" s="123"/>
      <c r="B80" s="124"/>
      <c r="C80" s="124"/>
      <c r="D80" s="123"/>
    </row>
    <row r="81" spans="1:4" x14ac:dyDescent="0.25">
      <c r="A81" s="125" t="s">
        <v>74</v>
      </c>
      <c r="B81" s="126" t="s">
        <v>155</v>
      </c>
      <c r="C81" s="126" t="s">
        <v>156</v>
      </c>
      <c r="D81" s="127" t="s">
        <v>64</v>
      </c>
    </row>
    <row r="82" spans="1:4" x14ac:dyDescent="0.25">
      <c r="A82" s="128" t="s">
        <v>187</v>
      </c>
      <c r="B82" s="134">
        <v>2.4599500000000001</v>
      </c>
      <c r="C82" s="134">
        <v>607.60123999999996</v>
      </c>
      <c r="D82" s="135">
        <f t="shared" ref="D82:D91" si="5">(C82-B82)/B82</f>
        <v>245.99739425598077</v>
      </c>
    </row>
    <row r="83" spans="1:4" x14ac:dyDescent="0.25">
      <c r="A83" s="128" t="s">
        <v>183</v>
      </c>
      <c r="B83" s="134">
        <v>109566.14524</v>
      </c>
      <c r="C83" s="134">
        <v>468405.45593</v>
      </c>
      <c r="D83" s="135">
        <f t="shared" si="5"/>
        <v>3.2750929578108066</v>
      </c>
    </row>
    <row r="84" spans="1:4" x14ac:dyDescent="0.25">
      <c r="A84" s="128" t="s">
        <v>188</v>
      </c>
      <c r="B84" s="134">
        <v>106.643</v>
      </c>
      <c r="C84" s="134">
        <v>408.13249999999999</v>
      </c>
      <c r="D84" s="135">
        <f t="shared" si="5"/>
        <v>2.8270913233873767</v>
      </c>
    </row>
    <row r="85" spans="1:4" x14ac:dyDescent="0.25">
      <c r="A85" s="128" t="s">
        <v>189</v>
      </c>
      <c r="B85" s="134">
        <v>3134.2637100000002</v>
      </c>
      <c r="C85" s="134">
        <v>7940.0942299999997</v>
      </c>
      <c r="D85" s="135">
        <f t="shared" si="5"/>
        <v>1.5333204110001322</v>
      </c>
    </row>
    <row r="86" spans="1:4" x14ac:dyDescent="0.25">
      <c r="A86" s="128" t="s">
        <v>190</v>
      </c>
      <c r="B86" s="134">
        <v>21698.446120000001</v>
      </c>
      <c r="C86" s="134">
        <v>53123.881560000002</v>
      </c>
      <c r="D86" s="135">
        <f t="shared" si="5"/>
        <v>1.4482804559463081</v>
      </c>
    </row>
    <row r="87" spans="1:4" x14ac:dyDescent="0.25">
      <c r="A87" s="128" t="s">
        <v>191</v>
      </c>
      <c r="B87" s="134">
        <v>17176.30286</v>
      </c>
      <c r="C87" s="134">
        <v>41397.713920000002</v>
      </c>
      <c r="D87" s="135">
        <f t="shared" si="5"/>
        <v>1.4101644141596139</v>
      </c>
    </row>
    <row r="88" spans="1:4" x14ac:dyDescent="0.25">
      <c r="A88" s="128" t="s">
        <v>192</v>
      </c>
      <c r="B88" s="134">
        <v>50067.512970000003</v>
      </c>
      <c r="C88" s="134">
        <v>113946.57094000001</v>
      </c>
      <c r="D88" s="135">
        <f t="shared" si="5"/>
        <v>1.2758584195758984</v>
      </c>
    </row>
    <row r="89" spans="1:4" x14ac:dyDescent="0.25">
      <c r="A89" s="128" t="s">
        <v>193</v>
      </c>
      <c r="B89" s="134">
        <v>333.30734999999999</v>
      </c>
      <c r="C89" s="134">
        <v>754.07560999999998</v>
      </c>
      <c r="D89" s="135">
        <f t="shared" si="5"/>
        <v>1.2624031843282184</v>
      </c>
    </row>
    <row r="90" spans="1:4" x14ac:dyDescent="0.25">
      <c r="A90" s="128" t="s">
        <v>194</v>
      </c>
      <c r="B90" s="134">
        <v>4840.5451599999997</v>
      </c>
      <c r="C90" s="134">
        <v>9187.1182000000008</v>
      </c>
      <c r="D90" s="135">
        <f t="shared" si="5"/>
        <v>0.89795113904071111</v>
      </c>
    </row>
    <row r="91" spans="1:4" x14ac:dyDescent="0.25">
      <c r="A91" s="128" t="s">
        <v>195</v>
      </c>
      <c r="B91" s="134">
        <v>48886.242550000003</v>
      </c>
      <c r="C91" s="134">
        <v>76615.082869999998</v>
      </c>
      <c r="D91" s="135">
        <f t="shared" si="5"/>
        <v>0.56721152769389915</v>
      </c>
    </row>
    <row r="92" spans="1:4" x14ac:dyDescent="0.25">
      <c r="A92" s="123" t="s">
        <v>115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showGridLines="0" zoomScale="80" zoomScaleNormal="80" workbookViewId="0">
      <selection activeCell="O3" sqref="O3"/>
    </sheetView>
  </sheetViews>
  <sheetFormatPr defaultColWidth="9.109375" defaultRowHeight="13.2" x14ac:dyDescent="0.25"/>
  <cols>
    <col min="1" max="1" width="47.77734375" style="17" customWidth="1"/>
    <col min="2" max="2" width="17.77734375" style="19" customWidth="1"/>
    <col min="3" max="3" width="17.77734375" style="17" customWidth="1"/>
    <col min="4" max="5" width="10.77734375" style="17" customWidth="1"/>
    <col min="6" max="7" width="17.77734375" style="17" customWidth="1"/>
    <col min="8" max="9" width="10.77734375" style="17" customWidth="1"/>
    <col min="10" max="11" width="17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3" t="s">
        <v>116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111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7"/>
      <c r="B6" s="156" t="str">
        <f>SEKTOR_USD!B6</f>
        <v>1 - 31 AĞUSTOS</v>
      </c>
      <c r="C6" s="156"/>
      <c r="D6" s="156"/>
      <c r="E6" s="156"/>
      <c r="F6" s="156" t="str">
        <f>SEKTOR_USD!F6</f>
        <v>1 OCAK  -  31 AĞUSTOS</v>
      </c>
      <c r="G6" s="156"/>
      <c r="H6" s="156"/>
      <c r="I6" s="156"/>
      <c r="J6" s="156" t="s">
        <v>103</v>
      </c>
      <c r="K6" s="156"/>
      <c r="L6" s="156"/>
      <c r="M6" s="156"/>
    </row>
    <row r="7" spans="1:13" ht="28.2" x14ac:dyDescent="0.3">
      <c r="A7" s="88" t="s">
        <v>1</v>
      </c>
      <c r="B7" s="89">
        <f>SEKTOR_USD!B7</f>
        <v>2023</v>
      </c>
      <c r="C7" s="90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1" t="s">
        <v>2</v>
      </c>
      <c r="B8" s="92">
        <f>SEKTOR_USD!B8*$B$52</f>
        <v>75427915.908078015</v>
      </c>
      <c r="C8" s="92">
        <f>SEKTOR_USD!C8*$C$52</f>
        <v>96415854.587549746</v>
      </c>
      <c r="D8" s="93">
        <f t="shared" ref="D8:D42" si="0">(C8-B8)/B8*100</f>
        <v>27.825160521535778</v>
      </c>
      <c r="E8" s="93">
        <f t="shared" ref="E8:E43" si="1">C8/C$43*100</f>
        <v>15.119862730983154</v>
      </c>
      <c r="F8" s="92">
        <f>SEKTOR_USD!F8*$B$53</f>
        <v>478360242.0584566</v>
      </c>
      <c r="G8" s="92">
        <f>SEKTOR_USD!G8*$C$53</f>
        <v>743641627.21392584</v>
      </c>
      <c r="H8" s="93">
        <f t="shared" ref="H8:H42" si="2">(G8-F8)/F8*100</f>
        <v>55.456403319373536</v>
      </c>
      <c r="I8" s="93">
        <f t="shared" ref="I8:I43" si="3">G8/G$43*100</f>
        <v>15.76787633569929</v>
      </c>
      <c r="J8" s="92">
        <f>SEKTOR_USD!J8*$B$54</f>
        <v>717961947.35628629</v>
      </c>
      <c r="K8" s="92">
        <f>SEKTOR_USD!K8*$C$54</f>
        <v>1110334392.8680055</v>
      </c>
      <c r="L8" s="93">
        <f t="shared" ref="L8:L42" si="4">(K8-J8)/J8*100</f>
        <v>54.650869305334602</v>
      </c>
      <c r="M8" s="93">
        <f t="shared" ref="M8:M43" si="5">K8/K$43*100</f>
        <v>16.026642015633378</v>
      </c>
    </row>
    <row r="9" spans="1:13" s="21" customFormat="1" ht="15.6" x14ac:dyDescent="0.3">
      <c r="A9" s="94" t="s">
        <v>3</v>
      </c>
      <c r="B9" s="92">
        <f>SEKTOR_USD!B9*$B$52</f>
        <v>49294213.002803043</v>
      </c>
      <c r="C9" s="92">
        <f>SEKTOR_USD!C9*$C$52</f>
        <v>62574898.953960352</v>
      </c>
      <c r="D9" s="95">
        <f t="shared" si="0"/>
        <v>26.941673559941247</v>
      </c>
      <c r="E9" s="95">
        <f t="shared" si="1"/>
        <v>9.8129491942624512</v>
      </c>
      <c r="F9" s="92">
        <f>SEKTOR_USD!F9*$B$53</f>
        <v>315521735.90826893</v>
      </c>
      <c r="G9" s="92">
        <f>SEKTOR_USD!G9*$C$53</f>
        <v>498463609.02215689</v>
      </c>
      <c r="H9" s="95">
        <f t="shared" si="2"/>
        <v>57.980751337864831</v>
      </c>
      <c r="I9" s="95">
        <f t="shared" si="3"/>
        <v>10.569220787645204</v>
      </c>
      <c r="J9" s="92">
        <f>SEKTOR_USD!J9*$B$54</f>
        <v>473300764.78576946</v>
      </c>
      <c r="K9" s="92">
        <f>SEKTOR_USD!K9*$C$54</f>
        <v>754700187.50505829</v>
      </c>
      <c r="L9" s="95">
        <f t="shared" si="4"/>
        <v>59.454673149885764</v>
      </c>
      <c r="M9" s="95">
        <f t="shared" si="5"/>
        <v>10.893393748736036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SEKTOR_USD!B10*$B$52</f>
        <v>29943676.23665842</v>
      </c>
      <c r="C10" s="97">
        <f>SEKTOR_USD!C10*$C$52</f>
        <v>32929487.836719234</v>
      </c>
      <c r="D10" s="98">
        <f t="shared" si="0"/>
        <v>9.9714262753263601</v>
      </c>
      <c r="E10" s="98">
        <f t="shared" si="1"/>
        <v>5.1639778335488309</v>
      </c>
      <c r="F10" s="97">
        <f>SEKTOR_USD!F10*$B$53</f>
        <v>166019098.57009831</v>
      </c>
      <c r="G10" s="97">
        <f>SEKTOR_USD!G10*$C$53</f>
        <v>249205605.11961251</v>
      </c>
      <c r="H10" s="98">
        <f t="shared" si="2"/>
        <v>50.106588498545747</v>
      </c>
      <c r="I10" s="98">
        <f t="shared" si="3"/>
        <v>5.2840548725209597</v>
      </c>
      <c r="J10" s="97">
        <f>SEKTOR_USD!J10*$B$54</f>
        <v>245463740.8730706</v>
      </c>
      <c r="K10" s="97">
        <f>SEKTOR_USD!K10*$C$54</f>
        <v>381426797.14533061</v>
      </c>
      <c r="L10" s="98">
        <f t="shared" si="4"/>
        <v>55.390281183144907</v>
      </c>
      <c r="M10" s="98">
        <f t="shared" si="5"/>
        <v>5.5055402879378565</v>
      </c>
    </row>
    <row r="11" spans="1:13" ht="13.8" x14ac:dyDescent="0.25">
      <c r="A11" s="96" t="str">
        <f>SEKTOR_USD!A11</f>
        <v xml:space="preserve"> Yaş Meyve ve Sebze  </v>
      </c>
      <c r="B11" s="97">
        <f>SEKTOR_USD!B11*$B$52</f>
        <v>4241527.293883957</v>
      </c>
      <c r="C11" s="97">
        <f>SEKTOR_USD!C11*$C$52</f>
        <v>7202410.0426235581</v>
      </c>
      <c r="D11" s="98">
        <f t="shared" si="0"/>
        <v>69.80699506541022</v>
      </c>
      <c r="E11" s="98">
        <f t="shared" si="1"/>
        <v>1.1294765953439467</v>
      </c>
      <c r="F11" s="97">
        <f>SEKTOR_USD!F11*$B$53</f>
        <v>44226702.042830691</v>
      </c>
      <c r="G11" s="97">
        <f>SEKTOR_USD!G11*$C$53</f>
        <v>68579059.391966909</v>
      </c>
      <c r="H11" s="98">
        <f t="shared" si="2"/>
        <v>55.06256678499912</v>
      </c>
      <c r="I11" s="98">
        <f t="shared" si="3"/>
        <v>1.4541226420613442</v>
      </c>
      <c r="J11" s="97">
        <f>SEKTOR_USD!J11*$B$54</f>
        <v>66537130.799927182</v>
      </c>
      <c r="K11" s="97">
        <f>SEKTOR_USD!K11*$C$54</f>
        <v>110082906.51038909</v>
      </c>
      <c r="L11" s="98">
        <f t="shared" si="4"/>
        <v>65.445827295140234</v>
      </c>
      <c r="M11" s="98">
        <f t="shared" si="5"/>
        <v>1.5889441469297751</v>
      </c>
    </row>
    <row r="12" spans="1:13" ht="13.8" x14ac:dyDescent="0.25">
      <c r="A12" s="96" t="str">
        <f>SEKTOR_USD!A12</f>
        <v xml:space="preserve"> Meyve Sebze Mamulleri </v>
      </c>
      <c r="B12" s="97">
        <f>SEKTOR_USD!B12*$B$52</f>
        <v>5961310.3136581434</v>
      </c>
      <c r="C12" s="97">
        <f>SEKTOR_USD!C12*$C$52</f>
        <v>7582849.6600951115</v>
      </c>
      <c r="D12" s="98">
        <f t="shared" si="0"/>
        <v>27.201055826968258</v>
      </c>
      <c r="E12" s="98">
        <f t="shared" si="1"/>
        <v>1.1891368536925815</v>
      </c>
      <c r="F12" s="97">
        <f>SEKTOR_USD!F12*$B$53</f>
        <v>31925206.809369549</v>
      </c>
      <c r="G12" s="97">
        <f>SEKTOR_USD!G12*$C$53</f>
        <v>55828038.743653461</v>
      </c>
      <c r="H12" s="98">
        <f t="shared" si="2"/>
        <v>74.871345632971142</v>
      </c>
      <c r="I12" s="98">
        <f t="shared" si="3"/>
        <v>1.1837551567313227</v>
      </c>
      <c r="J12" s="97">
        <f>SEKTOR_USD!J12*$B$54</f>
        <v>50480415.363500163</v>
      </c>
      <c r="K12" s="97">
        <f>SEKTOR_USD!K12*$C$54</f>
        <v>81955361.073886633</v>
      </c>
      <c r="L12" s="98">
        <f t="shared" si="4"/>
        <v>62.350805720874504</v>
      </c>
      <c r="M12" s="98">
        <f t="shared" si="5"/>
        <v>1.182949246308088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SEKTOR_USD!B13*$B$52</f>
        <v>3107987.1820592708</v>
      </c>
      <c r="C13" s="97">
        <f>SEKTOR_USD!C13*$C$52</f>
        <v>4015080.1362508195</v>
      </c>
      <c r="D13" s="98">
        <f t="shared" si="0"/>
        <v>29.185865354519663</v>
      </c>
      <c r="E13" s="98">
        <f t="shared" si="1"/>
        <v>0.62964188590875936</v>
      </c>
      <c r="F13" s="97">
        <f>SEKTOR_USD!F13*$B$53</f>
        <v>20268699.94738698</v>
      </c>
      <c r="G13" s="97">
        <f>SEKTOR_USD!G13*$C$53</f>
        <v>33753600.69053676</v>
      </c>
      <c r="H13" s="98">
        <f t="shared" si="2"/>
        <v>66.530664414360913</v>
      </c>
      <c r="I13" s="98">
        <f t="shared" si="3"/>
        <v>0.71569769912820058</v>
      </c>
      <c r="J13" s="97">
        <f>SEKTOR_USD!J13*$B$54</f>
        <v>32395897.999364737</v>
      </c>
      <c r="K13" s="97">
        <f>SEKTOR_USD!K13*$C$54</f>
        <v>52929414.787244707</v>
      </c>
      <c r="L13" s="98">
        <f t="shared" si="4"/>
        <v>63.383076426165495</v>
      </c>
      <c r="M13" s="98">
        <f t="shared" si="5"/>
        <v>0.76398676681627797</v>
      </c>
    </row>
    <row r="14" spans="1:13" ht="13.8" x14ac:dyDescent="0.25">
      <c r="A14" s="96" t="str">
        <f>SEKTOR_USD!A14</f>
        <v xml:space="preserve"> Fındık ve Mamulleri </v>
      </c>
      <c r="B14" s="97">
        <f>SEKTOR_USD!B14*$B$52</f>
        <v>2459694.1798622832</v>
      </c>
      <c r="C14" s="97">
        <f>SEKTOR_USD!C14*$C$52</f>
        <v>5479429.5884772604</v>
      </c>
      <c r="D14" s="98">
        <f t="shared" si="0"/>
        <v>122.76873415149726</v>
      </c>
      <c r="E14" s="98">
        <f t="shared" si="1"/>
        <v>0.85928007977810261</v>
      </c>
      <c r="F14" s="97">
        <f>SEKTOR_USD!F14*$B$53</f>
        <v>22780066.167690631</v>
      </c>
      <c r="G14" s="97">
        <f>SEKTOR_USD!G14*$C$53</f>
        <v>49594465.932528958</v>
      </c>
      <c r="H14" s="98">
        <f t="shared" si="2"/>
        <v>117.70992923132798</v>
      </c>
      <c r="I14" s="98">
        <f t="shared" si="3"/>
        <v>1.0515809996932939</v>
      </c>
      <c r="J14" s="97">
        <f>SEKTOR_USD!J14*$B$54</f>
        <v>36909086.20642969</v>
      </c>
      <c r="K14" s="97">
        <f>SEKTOR_USD!K14*$C$54</f>
        <v>72379879.858063921</v>
      </c>
      <c r="L14" s="98">
        <f t="shared" si="4"/>
        <v>96.103147754048422</v>
      </c>
      <c r="M14" s="98">
        <f t="shared" si="5"/>
        <v>1.0447361002872606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SEKTOR_USD!B15*$B$52</f>
        <v>1138148.9336747741</v>
      </c>
      <c r="C15" s="97">
        <f>SEKTOR_USD!C15*$C$52</f>
        <v>1870181.4750432265</v>
      </c>
      <c r="D15" s="98">
        <f t="shared" si="0"/>
        <v>64.317816386728737</v>
      </c>
      <c r="E15" s="98">
        <f t="shared" si="1"/>
        <v>0.29328047037123495</v>
      </c>
      <c r="F15" s="97">
        <f>SEKTOR_USD!F15*$B$53</f>
        <v>14535429.512262125</v>
      </c>
      <c r="G15" s="97">
        <f>SEKTOR_USD!G15*$C$53</f>
        <v>17734838.589024168</v>
      </c>
      <c r="H15" s="98">
        <f t="shared" si="2"/>
        <v>22.011107921255533</v>
      </c>
      <c r="I15" s="98">
        <f t="shared" si="3"/>
        <v>0.3760423454951044</v>
      </c>
      <c r="J15" s="97">
        <f>SEKTOR_USD!J15*$B$54</f>
        <v>18985460.018566072</v>
      </c>
      <c r="K15" s="97">
        <f>SEKTOR_USD!K15*$C$54</f>
        <v>23083338.275954735</v>
      </c>
      <c r="L15" s="98">
        <f t="shared" si="4"/>
        <v>21.584297948963606</v>
      </c>
      <c r="M15" s="98">
        <f t="shared" si="5"/>
        <v>0.33318647197707135</v>
      </c>
    </row>
    <row r="16" spans="1:13" ht="13.8" x14ac:dyDescent="0.25">
      <c r="A16" s="96" t="str">
        <f>SEKTOR_USD!A16</f>
        <v xml:space="preserve"> Tütün </v>
      </c>
      <c r="B16" s="97">
        <f>SEKTOR_USD!B16*$B$52</f>
        <v>2241906.4136612099</v>
      </c>
      <c r="C16" s="97">
        <f>SEKTOR_USD!C16*$C$52</f>
        <v>3303863.1425991356</v>
      </c>
      <c r="D16" s="98">
        <f t="shared" si="0"/>
        <v>47.368468302995161</v>
      </c>
      <c r="E16" s="98">
        <f t="shared" si="1"/>
        <v>0.51810936501831462</v>
      </c>
      <c r="F16" s="97">
        <f>SEKTOR_USD!F16*$B$53</f>
        <v>13613191.214389008</v>
      </c>
      <c r="G16" s="97">
        <f>SEKTOR_USD!G16*$C$53</f>
        <v>20624740.1879647</v>
      </c>
      <c r="H16" s="98">
        <f t="shared" si="2"/>
        <v>51.505549750631253</v>
      </c>
      <c r="I16" s="98">
        <f t="shared" si="3"/>
        <v>0.43731865032644407</v>
      </c>
      <c r="J16" s="97">
        <f>SEKTOR_USD!J16*$B$54</f>
        <v>19676156.418193791</v>
      </c>
      <c r="K16" s="97">
        <f>SEKTOR_USD!K16*$C$54</f>
        <v>28742936.722898673</v>
      </c>
      <c r="L16" s="98">
        <f t="shared" si="4"/>
        <v>46.080037747215592</v>
      </c>
      <c r="M16" s="98">
        <f t="shared" si="5"/>
        <v>0.41487750023308606</v>
      </c>
    </row>
    <row r="17" spans="1:13" ht="13.8" x14ac:dyDescent="0.25">
      <c r="A17" s="96" t="str">
        <f>SEKTOR_USD!A17</f>
        <v xml:space="preserve"> Süs Bitkileri ve Mamulleri</v>
      </c>
      <c r="B17" s="97">
        <f>SEKTOR_USD!B17*$B$52</f>
        <v>199962.44934498103</v>
      </c>
      <c r="C17" s="97">
        <f>SEKTOR_USD!C17*$C$52</f>
        <v>191597.07215200723</v>
      </c>
      <c r="D17" s="98">
        <f t="shared" si="0"/>
        <v>-4.1834740574424591</v>
      </c>
      <c r="E17" s="98">
        <f t="shared" si="1"/>
        <v>3.0046110600680253E-2</v>
      </c>
      <c r="F17" s="97">
        <f>SEKTOR_USD!F17*$B$53</f>
        <v>2153341.6442416571</v>
      </c>
      <c r="G17" s="97">
        <f>SEKTOR_USD!G17*$C$53</f>
        <v>3143260.3668694608</v>
      </c>
      <c r="H17" s="98">
        <f t="shared" si="2"/>
        <v>45.971280278491228</v>
      </c>
      <c r="I17" s="98">
        <f t="shared" si="3"/>
        <v>6.6648421688535492E-2</v>
      </c>
      <c r="J17" s="97">
        <f>SEKTOR_USD!J17*$B$54</f>
        <v>2852877.1067171497</v>
      </c>
      <c r="K17" s="97">
        <f>SEKTOR_USD!K17*$C$54</f>
        <v>4099553.1312901219</v>
      </c>
      <c r="L17" s="98">
        <f t="shared" si="4"/>
        <v>43.698903876288661</v>
      </c>
      <c r="M17" s="98">
        <f t="shared" si="5"/>
        <v>5.9173228246624417E-2</v>
      </c>
    </row>
    <row r="18" spans="1:13" s="21" customFormat="1" ht="15.6" x14ac:dyDescent="0.3">
      <c r="A18" s="94" t="s">
        <v>12</v>
      </c>
      <c r="B18" s="92">
        <f>SEKTOR_USD!B18*$B$52</f>
        <v>7906534.8493526271</v>
      </c>
      <c r="C18" s="92">
        <f>SEKTOR_USD!C18*$C$52</f>
        <v>11404831.515338404</v>
      </c>
      <c r="D18" s="95">
        <f t="shared" si="0"/>
        <v>44.245636459468855</v>
      </c>
      <c r="E18" s="95">
        <f t="shared" si="1"/>
        <v>1.7884972105425339</v>
      </c>
      <c r="F18" s="92">
        <f>SEKTOR_USD!F18*$B$53</f>
        <v>49337253.791080832</v>
      </c>
      <c r="G18" s="92">
        <f>SEKTOR_USD!G18*$C$53</f>
        <v>79331825.999706611</v>
      </c>
      <c r="H18" s="95">
        <f t="shared" si="2"/>
        <v>60.794977230873329</v>
      </c>
      <c r="I18" s="95">
        <f t="shared" si="3"/>
        <v>1.6821199568064775</v>
      </c>
      <c r="J18" s="92">
        <f>SEKTOR_USD!J18*$B$54</f>
        <v>75226037.489482194</v>
      </c>
      <c r="K18" s="92">
        <f>SEKTOR_USD!K18*$C$54</f>
        <v>112969616.21280767</v>
      </c>
      <c r="L18" s="95">
        <f t="shared" si="4"/>
        <v>50.173556899900028</v>
      </c>
      <c r="M18" s="95">
        <f t="shared" si="5"/>
        <v>1.6306111107749794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SEKTOR_USD!B19*$B$52</f>
        <v>7906534.8493526271</v>
      </c>
      <c r="C19" s="97">
        <f>SEKTOR_USD!C19*$C$52</f>
        <v>11404831.515338404</v>
      </c>
      <c r="D19" s="98">
        <f t="shared" si="0"/>
        <v>44.245636459468855</v>
      </c>
      <c r="E19" s="98">
        <f t="shared" si="1"/>
        <v>1.7884972105425339</v>
      </c>
      <c r="F19" s="97">
        <f>SEKTOR_USD!F19*$B$53</f>
        <v>49337253.791080832</v>
      </c>
      <c r="G19" s="97">
        <f>SEKTOR_USD!G19*$C$53</f>
        <v>79331825.999706611</v>
      </c>
      <c r="H19" s="98">
        <f t="shared" si="2"/>
        <v>60.794977230873329</v>
      </c>
      <c r="I19" s="98">
        <f t="shared" si="3"/>
        <v>1.6821199568064775</v>
      </c>
      <c r="J19" s="97">
        <f>SEKTOR_USD!J19*$B$54</f>
        <v>75226037.489482194</v>
      </c>
      <c r="K19" s="97">
        <f>SEKTOR_USD!K19*$C$54</f>
        <v>112969616.21280767</v>
      </c>
      <c r="L19" s="98">
        <f t="shared" si="4"/>
        <v>50.173556899900028</v>
      </c>
      <c r="M19" s="98">
        <f t="shared" si="5"/>
        <v>1.6306111107749794</v>
      </c>
    </row>
    <row r="20" spans="1:13" s="21" customFormat="1" ht="15.6" x14ac:dyDescent="0.3">
      <c r="A20" s="94" t="s">
        <v>109</v>
      </c>
      <c r="B20" s="92">
        <f>SEKTOR_USD!B20*$B$52</f>
        <v>18227168.055922341</v>
      </c>
      <c r="C20" s="92">
        <f>SEKTOR_USD!C20*$C$52</f>
        <v>22436124.118250985</v>
      </c>
      <c r="D20" s="95">
        <f t="shared" si="0"/>
        <v>23.091662124446575</v>
      </c>
      <c r="E20" s="95">
        <f t="shared" si="1"/>
        <v>3.5184163261781691</v>
      </c>
      <c r="F20" s="92">
        <f>SEKTOR_USD!F20*$B$53</f>
        <v>113501252.35910684</v>
      </c>
      <c r="G20" s="92">
        <f>SEKTOR_USD!G20*$C$53</f>
        <v>165846192.19206238</v>
      </c>
      <c r="H20" s="95">
        <f t="shared" si="2"/>
        <v>46.118380850407959</v>
      </c>
      <c r="I20" s="95">
        <f t="shared" si="3"/>
        <v>3.5165355912476088</v>
      </c>
      <c r="J20" s="92">
        <f>SEKTOR_USD!J20*$B$54</f>
        <v>169435145.08103454</v>
      </c>
      <c r="K20" s="92">
        <f>SEKTOR_USD!K20*$C$54</f>
        <v>242664589.15013957</v>
      </c>
      <c r="L20" s="95">
        <f t="shared" si="4"/>
        <v>43.219748791835428</v>
      </c>
      <c r="M20" s="95">
        <f t="shared" si="5"/>
        <v>3.5026371561223604</v>
      </c>
    </row>
    <row r="21" spans="1:13" ht="13.8" x14ac:dyDescent="0.25">
      <c r="A21" s="96" t="str">
        <f>SEKTOR_USD!A21</f>
        <v xml:space="preserve"> Mobilya, Kağıt ve Orman Ürünleri</v>
      </c>
      <c r="B21" s="97">
        <f>SEKTOR_USD!B21*$B$52</f>
        <v>18227168.055922341</v>
      </c>
      <c r="C21" s="97">
        <f>SEKTOR_USD!C21*$C$52</f>
        <v>22436124.118250985</v>
      </c>
      <c r="D21" s="98">
        <f t="shared" si="0"/>
        <v>23.091662124446575</v>
      </c>
      <c r="E21" s="98">
        <f t="shared" si="1"/>
        <v>3.5184163261781691</v>
      </c>
      <c r="F21" s="97">
        <f>SEKTOR_USD!F21*$B$53</f>
        <v>113501252.35910684</v>
      </c>
      <c r="G21" s="97">
        <f>SEKTOR_USD!G21*$C$53</f>
        <v>165846192.19206238</v>
      </c>
      <c r="H21" s="98">
        <f t="shared" si="2"/>
        <v>46.118380850407959</v>
      </c>
      <c r="I21" s="98">
        <f t="shared" si="3"/>
        <v>3.5165355912476088</v>
      </c>
      <c r="J21" s="97">
        <f>SEKTOR_USD!J21*$B$54</f>
        <v>169435145.08103454</v>
      </c>
      <c r="K21" s="97">
        <f>SEKTOR_USD!K21*$C$54</f>
        <v>242664589.15013957</v>
      </c>
      <c r="L21" s="98">
        <f t="shared" si="4"/>
        <v>43.219748791835428</v>
      </c>
      <c r="M21" s="98">
        <f t="shared" si="5"/>
        <v>3.5026371561223604</v>
      </c>
    </row>
    <row r="22" spans="1:13" ht="16.8" x14ac:dyDescent="0.3">
      <c r="A22" s="91" t="s">
        <v>14</v>
      </c>
      <c r="B22" s="92">
        <f>SEKTOR_USD!B22*$B$52</f>
        <v>407726800.97358274</v>
      </c>
      <c r="C22" s="92">
        <f>SEKTOR_USD!C22*$C$52</f>
        <v>523638128.31869102</v>
      </c>
      <c r="D22" s="95">
        <f t="shared" si="0"/>
        <v>28.428675051120404</v>
      </c>
      <c r="E22" s="95">
        <f t="shared" si="1"/>
        <v>82.116542499742806</v>
      </c>
      <c r="F22" s="92">
        <f>SEKTOR_USD!F22*$B$53</f>
        <v>2532050798.9979758</v>
      </c>
      <c r="G22" s="92">
        <f>SEKTOR_USD!G22*$C$53</f>
        <v>3846265561.8208375</v>
      </c>
      <c r="H22" s="95">
        <f t="shared" si="2"/>
        <v>51.903175218401778</v>
      </c>
      <c r="I22" s="95">
        <f t="shared" si="3"/>
        <v>81.554659547862116</v>
      </c>
      <c r="J22" s="92">
        <f>SEKTOR_USD!J22*$B$54</f>
        <v>3703789284.1081295</v>
      </c>
      <c r="K22" s="92">
        <f>SEKTOR_USD!K22*$C$54</f>
        <v>5635894354.9383488</v>
      </c>
      <c r="L22" s="95">
        <f t="shared" si="4"/>
        <v>52.16563153633804</v>
      </c>
      <c r="M22" s="95">
        <f t="shared" si="5"/>
        <v>81.34888178255639</v>
      </c>
    </row>
    <row r="23" spans="1:13" s="21" customFormat="1" ht="15.6" x14ac:dyDescent="0.3">
      <c r="A23" s="94" t="s">
        <v>15</v>
      </c>
      <c r="B23" s="92">
        <f>SEKTOR_USD!B23*$B$52</f>
        <v>31828818.336214311</v>
      </c>
      <c r="C23" s="92">
        <f>SEKTOR_USD!C23*$C$52</f>
        <v>39730465.711316787</v>
      </c>
      <c r="D23" s="95">
        <f t="shared" si="0"/>
        <v>24.825449979436119</v>
      </c>
      <c r="E23" s="95">
        <f t="shared" si="1"/>
        <v>6.2305021343524354</v>
      </c>
      <c r="F23" s="92">
        <f>SEKTOR_USD!F23*$B$53</f>
        <v>200671680.26623172</v>
      </c>
      <c r="G23" s="92">
        <f>SEKTOR_USD!G23*$C$53</f>
        <v>291618727.55326384</v>
      </c>
      <c r="H23" s="95">
        <f t="shared" si="2"/>
        <v>45.321316473940129</v>
      </c>
      <c r="I23" s="95">
        <f t="shared" si="3"/>
        <v>6.1833655687903892</v>
      </c>
      <c r="J23" s="92">
        <f>SEKTOR_USD!J23*$B$54</f>
        <v>297253966.42879635</v>
      </c>
      <c r="K23" s="92">
        <f>SEKTOR_USD!K23*$C$54</f>
        <v>429221953.87732273</v>
      </c>
      <c r="L23" s="95">
        <f t="shared" si="4"/>
        <v>44.395702783712977</v>
      </c>
      <c r="M23" s="95">
        <f t="shared" si="5"/>
        <v>6.1954188253811147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SEKTOR_USD!B24*$B$52</f>
        <v>21026853.054360006</v>
      </c>
      <c r="C24" s="97">
        <f>SEKTOR_USD!C24*$C$52</f>
        <v>26932533.93659525</v>
      </c>
      <c r="D24" s="98">
        <f t="shared" si="0"/>
        <v>28.086375393253039</v>
      </c>
      <c r="E24" s="98">
        <f t="shared" si="1"/>
        <v>4.2235399754621854</v>
      </c>
      <c r="F24" s="97">
        <f>SEKTOR_USD!F24*$B$53</f>
        <v>135424100.81538257</v>
      </c>
      <c r="G24" s="97">
        <f>SEKTOR_USD!G24*$C$53</f>
        <v>199452312.69694945</v>
      </c>
      <c r="H24" s="98">
        <f t="shared" si="2"/>
        <v>47.279776270291492</v>
      </c>
      <c r="I24" s="98">
        <f t="shared" si="3"/>
        <v>4.2291061801600964</v>
      </c>
      <c r="J24" s="97">
        <f>SEKTOR_USD!J24*$B$54</f>
        <v>199051823.83783081</v>
      </c>
      <c r="K24" s="97">
        <f>SEKTOR_USD!K24*$C$54</f>
        <v>292032387.150253</v>
      </c>
      <c r="L24" s="98">
        <f t="shared" si="4"/>
        <v>46.711736431098586</v>
      </c>
      <c r="M24" s="98">
        <f t="shared" si="5"/>
        <v>4.2152153044081579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SEKTOR_USD!B25*$B$52</f>
        <v>4509102.6990410713</v>
      </c>
      <c r="C25" s="97">
        <f>SEKTOR_USD!C25*$C$52</f>
        <v>5001595.1491810363</v>
      </c>
      <c r="D25" s="98">
        <f t="shared" si="0"/>
        <v>10.922183037540947</v>
      </c>
      <c r="E25" s="98">
        <f t="shared" si="1"/>
        <v>0.78434643778320867</v>
      </c>
      <c r="F25" s="97">
        <f>SEKTOR_USD!F25*$B$53</f>
        <v>28597499.28557137</v>
      </c>
      <c r="G25" s="97">
        <f>SEKTOR_USD!G25*$C$53</f>
        <v>33252460.438544527</v>
      </c>
      <c r="H25" s="98">
        <f t="shared" si="2"/>
        <v>16.277511213442981</v>
      </c>
      <c r="I25" s="98">
        <f t="shared" si="3"/>
        <v>0.70507172388544892</v>
      </c>
      <c r="J25" s="97">
        <f>SEKTOR_USD!J25*$B$54</f>
        <v>42325498.814240187</v>
      </c>
      <c r="K25" s="97">
        <f>SEKTOR_USD!K25*$C$54</f>
        <v>48289509.082671165</v>
      </c>
      <c r="L25" s="98">
        <f t="shared" si="4"/>
        <v>14.090820983837807</v>
      </c>
      <c r="M25" s="98">
        <f t="shared" si="5"/>
        <v>0.697014052838269</v>
      </c>
    </row>
    <row r="26" spans="1:13" ht="13.8" x14ac:dyDescent="0.25">
      <c r="A26" s="96" t="str">
        <f>SEKTOR_USD!A26</f>
        <v xml:space="preserve"> Halı </v>
      </c>
      <c r="B26" s="97">
        <f>SEKTOR_USD!B26*$B$52</f>
        <v>6292862.5828132331</v>
      </c>
      <c r="C26" s="97">
        <f>SEKTOR_USD!C26*$C$52</f>
        <v>7796336.6255404921</v>
      </c>
      <c r="D26" s="98">
        <f t="shared" si="0"/>
        <v>23.89173484947019</v>
      </c>
      <c r="E26" s="98">
        <f t="shared" si="1"/>
        <v>1.2226157211070401</v>
      </c>
      <c r="F26" s="97">
        <f>SEKTOR_USD!F26*$B$53</f>
        <v>36650080.165277787</v>
      </c>
      <c r="G26" s="97">
        <f>SEKTOR_USD!G26*$C$53</f>
        <v>58913954.417769834</v>
      </c>
      <c r="H26" s="98">
        <f t="shared" si="2"/>
        <v>60.747136574028019</v>
      </c>
      <c r="I26" s="98">
        <f t="shared" si="3"/>
        <v>1.2491876647448437</v>
      </c>
      <c r="J26" s="97">
        <f>SEKTOR_USD!J26*$B$54</f>
        <v>55876643.776725359</v>
      </c>
      <c r="K26" s="97">
        <f>SEKTOR_USD!K26*$C$54</f>
        <v>88900057.6443986</v>
      </c>
      <c r="L26" s="98">
        <f t="shared" si="4"/>
        <v>59.100568029156911</v>
      </c>
      <c r="M26" s="98">
        <f t="shared" si="5"/>
        <v>1.283189468134688</v>
      </c>
    </row>
    <row r="27" spans="1:13" s="21" customFormat="1" ht="15.6" x14ac:dyDescent="0.3">
      <c r="A27" s="94" t="s">
        <v>19</v>
      </c>
      <c r="B27" s="92">
        <f>SEKTOR_USD!B27*$B$52</f>
        <v>71591551.885717571</v>
      </c>
      <c r="C27" s="92">
        <f>SEKTOR_USD!C27*$C$52</f>
        <v>86858277.374028996</v>
      </c>
      <c r="D27" s="95">
        <f t="shared" si="0"/>
        <v>21.324758419375904</v>
      </c>
      <c r="E27" s="95">
        <f t="shared" si="1"/>
        <v>13.621050568529256</v>
      </c>
      <c r="F27" s="92">
        <f>SEKTOR_USD!F27*$B$53</f>
        <v>420385366.97542411</v>
      </c>
      <c r="G27" s="92">
        <f>SEKTOR_USD!G27*$C$53</f>
        <v>673443872.81455433</v>
      </c>
      <c r="H27" s="95">
        <f t="shared" si="2"/>
        <v>60.196792209925832</v>
      </c>
      <c r="I27" s="95">
        <f t="shared" si="3"/>
        <v>14.279431539299175</v>
      </c>
      <c r="J27" s="92">
        <f>SEKTOR_USD!J27*$B$54</f>
        <v>623672879.03211069</v>
      </c>
      <c r="K27" s="92">
        <f>SEKTOR_USD!K27*$C$54</f>
        <v>984591945.92954612</v>
      </c>
      <c r="L27" s="95">
        <f t="shared" si="4"/>
        <v>57.869931342461499</v>
      </c>
      <c r="M27" s="95">
        <f t="shared" si="5"/>
        <v>14.211666998920524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SEKTOR_USD!B28*$B$52</f>
        <v>71591551.885717571</v>
      </c>
      <c r="C28" s="97">
        <f>SEKTOR_USD!C28*$C$52</f>
        <v>86858277.374028996</v>
      </c>
      <c r="D28" s="98">
        <f t="shared" si="0"/>
        <v>21.324758419375904</v>
      </c>
      <c r="E28" s="98">
        <f t="shared" si="1"/>
        <v>13.621050568529256</v>
      </c>
      <c r="F28" s="97">
        <f>SEKTOR_USD!F28*$B$53</f>
        <v>420385366.97542411</v>
      </c>
      <c r="G28" s="97">
        <f>SEKTOR_USD!G28*$C$53</f>
        <v>673443872.81455433</v>
      </c>
      <c r="H28" s="98">
        <f t="shared" si="2"/>
        <v>60.196792209925832</v>
      </c>
      <c r="I28" s="98">
        <f t="shared" si="3"/>
        <v>14.279431539299175</v>
      </c>
      <c r="J28" s="97">
        <f>SEKTOR_USD!J28*$B$54</f>
        <v>623672879.03211069</v>
      </c>
      <c r="K28" s="97">
        <f>SEKTOR_USD!K28*$C$54</f>
        <v>984591945.92954612</v>
      </c>
      <c r="L28" s="98">
        <f t="shared" si="4"/>
        <v>57.869931342461499</v>
      </c>
      <c r="M28" s="98">
        <f t="shared" si="5"/>
        <v>14.211666998920524</v>
      </c>
    </row>
    <row r="29" spans="1:13" s="21" customFormat="1" ht="15.6" x14ac:dyDescent="0.3">
      <c r="A29" s="94" t="s">
        <v>21</v>
      </c>
      <c r="B29" s="92">
        <f>SEKTOR_USD!B29*$B$52</f>
        <v>304306430.75165093</v>
      </c>
      <c r="C29" s="92">
        <f>SEKTOR_USD!C29*$C$52</f>
        <v>397049385.23334521</v>
      </c>
      <c r="D29" s="95">
        <f t="shared" si="0"/>
        <v>30.476830296558276</v>
      </c>
      <c r="E29" s="95">
        <f t="shared" si="1"/>
        <v>62.264989796861116</v>
      </c>
      <c r="F29" s="92">
        <f>SEKTOR_USD!F29*$B$53</f>
        <v>1910993751.75632</v>
      </c>
      <c r="G29" s="92">
        <f>SEKTOR_USD!G29*$C$53</f>
        <v>2881202961.4530191</v>
      </c>
      <c r="H29" s="95">
        <f t="shared" si="2"/>
        <v>50.769878698191327</v>
      </c>
      <c r="I29" s="95">
        <f t="shared" si="3"/>
        <v>61.091862439772548</v>
      </c>
      <c r="J29" s="92">
        <f>SEKTOR_USD!J29*$B$54</f>
        <v>2782862438.6472225</v>
      </c>
      <c r="K29" s="92">
        <f>SEKTOR_USD!K29*$C$54</f>
        <v>4222080455.1314793</v>
      </c>
      <c r="L29" s="95">
        <f t="shared" si="4"/>
        <v>51.717181435093686</v>
      </c>
      <c r="M29" s="95">
        <f t="shared" si="5"/>
        <v>60.941795958254744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SEKTOR_USD!B30*$B$52</f>
        <v>44899037.278926931</v>
      </c>
      <c r="C30" s="97">
        <f>SEKTOR_USD!C30*$C$52</f>
        <v>56312821.957857504</v>
      </c>
      <c r="D30" s="98">
        <f t="shared" si="0"/>
        <v>25.421000918181285</v>
      </c>
      <c r="E30" s="98">
        <f t="shared" si="1"/>
        <v>8.8309349291091266</v>
      </c>
      <c r="F30" s="97">
        <f>SEKTOR_USD!F30*$B$53</f>
        <v>284822600.46726412</v>
      </c>
      <c r="G30" s="97">
        <f>SEKTOR_USD!G30*$C$53</f>
        <v>385921943.68217397</v>
      </c>
      <c r="H30" s="98">
        <f t="shared" si="2"/>
        <v>35.495548123306186</v>
      </c>
      <c r="I30" s="98">
        <f t="shared" si="3"/>
        <v>8.1829328274850379</v>
      </c>
      <c r="J30" s="97">
        <f>SEKTOR_USD!J30*$B$54</f>
        <v>414457457.17677116</v>
      </c>
      <c r="K30" s="97">
        <f>SEKTOR_USD!K30*$C$54</f>
        <v>556001061.07698464</v>
      </c>
      <c r="L30" s="98">
        <f t="shared" si="4"/>
        <v>34.151539910607376</v>
      </c>
      <c r="M30" s="98">
        <f t="shared" si="5"/>
        <v>8.025357066690848</v>
      </c>
    </row>
    <row r="31" spans="1:13" ht="13.8" x14ac:dyDescent="0.25">
      <c r="A31" s="96" t="str">
        <f>SEKTOR_USD!A31</f>
        <v xml:space="preserve"> Otomotiv Endüstrisi</v>
      </c>
      <c r="B31" s="97">
        <f>SEKTOR_USD!B31*$B$52</f>
        <v>73353449.872120634</v>
      </c>
      <c r="C31" s="97">
        <f>SEKTOR_USD!C31*$C$52</f>
        <v>91450461.342228457</v>
      </c>
      <c r="D31" s="98">
        <f t="shared" si="0"/>
        <v>24.67097525972795</v>
      </c>
      <c r="E31" s="98">
        <f t="shared" si="1"/>
        <v>14.341193448884571</v>
      </c>
      <c r="F31" s="97">
        <f>SEKTOR_USD!F31*$B$53</f>
        <v>490916752.82097828</v>
      </c>
      <c r="G31" s="97">
        <f>SEKTOR_USD!G31*$C$53</f>
        <v>755007085.89641595</v>
      </c>
      <c r="H31" s="98">
        <f t="shared" si="2"/>
        <v>53.795339343765072</v>
      </c>
      <c r="I31" s="98">
        <f t="shared" si="3"/>
        <v>16.00886492542552</v>
      </c>
      <c r="J31" s="97">
        <f>SEKTOR_USD!J31*$B$54</f>
        <v>702494538.33340406</v>
      </c>
      <c r="K31" s="97">
        <f>SEKTOR_USD!K31*$C$54</f>
        <v>1100570853.0155733</v>
      </c>
      <c r="L31" s="98">
        <f t="shared" si="4"/>
        <v>56.666108127554168</v>
      </c>
      <c r="M31" s="98">
        <f t="shared" si="5"/>
        <v>15.885714418483007</v>
      </c>
    </row>
    <row r="32" spans="1:13" ht="13.8" x14ac:dyDescent="0.25">
      <c r="A32" s="96" t="str">
        <f>SEKTOR_USD!A32</f>
        <v xml:space="preserve"> Gemi, Yat ve Hizmetleri</v>
      </c>
      <c r="B32" s="97">
        <f>SEKTOR_USD!B32*$B$52</f>
        <v>8191895.9050016841</v>
      </c>
      <c r="C32" s="97">
        <f>SEKTOR_USD!C32*$C$52</f>
        <v>3091020.7071790537</v>
      </c>
      <c r="D32" s="98">
        <f t="shared" si="0"/>
        <v>-62.267334167518108</v>
      </c>
      <c r="E32" s="98">
        <f t="shared" si="1"/>
        <v>0.48473157232388209</v>
      </c>
      <c r="F32" s="97">
        <f>SEKTOR_USD!F32*$B$53</f>
        <v>25502696.304885902</v>
      </c>
      <c r="G32" s="97">
        <f>SEKTOR_USD!G32*$C$53</f>
        <v>36294135.151186556</v>
      </c>
      <c r="H32" s="98">
        <f t="shared" si="2"/>
        <v>42.314893755893529</v>
      </c>
      <c r="I32" s="98">
        <f t="shared" si="3"/>
        <v>0.76956616444285764</v>
      </c>
      <c r="J32" s="97">
        <f>SEKTOR_USD!J32*$B$54</f>
        <v>37736812.857739612</v>
      </c>
      <c r="K32" s="97">
        <f>SEKTOR_USD!K32*$C$54</f>
        <v>58125721.68260771</v>
      </c>
      <c r="L32" s="98">
        <f t="shared" si="4"/>
        <v>54.029228439959375</v>
      </c>
      <c r="M32" s="98">
        <f t="shared" si="5"/>
        <v>0.83899061336041558</v>
      </c>
    </row>
    <row r="33" spans="1:13" ht="13.8" x14ac:dyDescent="0.25">
      <c r="A33" s="96" t="str">
        <f>SEKTOR_USD!A33</f>
        <v xml:space="preserve"> Elektrik ve Elektronik</v>
      </c>
      <c r="B33" s="97">
        <f>SEKTOR_USD!B33*$B$52</f>
        <v>37617809.591459647</v>
      </c>
      <c r="C33" s="97">
        <f>SEKTOR_USD!C33*$C$52</f>
        <v>49838667.880101547</v>
      </c>
      <c r="D33" s="98">
        <f t="shared" si="0"/>
        <v>32.486894961094158</v>
      </c>
      <c r="E33" s="98">
        <f t="shared" si="1"/>
        <v>7.8156628934708579</v>
      </c>
      <c r="F33" s="97">
        <f>SEKTOR_USD!F33*$B$53</f>
        <v>228248618.78121361</v>
      </c>
      <c r="G33" s="97">
        <f>SEKTOR_USD!G33*$C$53</f>
        <v>344293052.40196609</v>
      </c>
      <c r="H33" s="98">
        <f t="shared" si="2"/>
        <v>50.841242431344661</v>
      </c>
      <c r="I33" s="98">
        <f t="shared" si="3"/>
        <v>7.3002506514511252</v>
      </c>
      <c r="J33" s="97">
        <f>SEKTOR_USD!J33*$B$54</f>
        <v>331669366.86546326</v>
      </c>
      <c r="K33" s="97">
        <f>SEKTOR_USD!K33*$C$54</f>
        <v>503168904.08300078</v>
      </c>
      <c r="L33" s="98">
        <f t="shared" si="4"/>
        <v>51.707982210821349</v>
      </c>
      <c r="M33" s="98">
        <f t="shared" si="5"/>
        <v>7.2627741254660636</v>
      </c>
    </row>
    <row r="34" spans="1:13" ht="13.8" x14ac:dyDescent="0.25">
      <c r="A34" s="96" t="str">
        <f>SEKTOR_USD!A34</f>
        <v xml:space="preserve"> Makine ve Aksamları</v>
      </c>
      <c r="B34" s="97">
        <f>SEKTOR_USD!B34*$B$52</f>
        <v>26161045.360742398</v>
      </c>
      <c r="C34" s="97">
        <f>SEKTOR_USD!C34*$C$52</f>
        <v>32953984.659385081</v>
      </c>
      <c r="D34" s="98">
        <f t="shared" si="0"/>
        <v>25.965855740750541</v>
      </c>
      <c r="E34" s="98">
        <f t="shared" si="1"/>
        <v>5.1678194070912458</v>
      </c>
      <c r="F34" s="97">
        <f>SEKTOR_USD!F34*$B$53</f>
        <v>157955713.29044384</v>
      </c>
      <c r="G34" s="97">
        <f>SEKTOR_USD!G34*$C$53</f>
        <v>236256363.10395968</v>
      </c>
      <c r="H34" s="98">
        <f t="shared" si="2"/>
        <v>49.571267909467224</v>
      </c>
      <c r="I34" s="98">
        <f t="shared" si="3"/>
        <v>5.0094843814783472</v>
      </c>
      <c r="J34" s="97">
        <f>SEKTOR_USD!J34*$B$54</f>
        <v>229341558.30738634</v>
      </c>
      <c r="K34" s="97">
        <f>SEKTOR_USD!K34*$C$54</f>
        <v>349890766.79137838</v>
      </c>
      <c r="L34" s="98">
        <f t="shared" si="4"/>
        <v>52.563176675733594</v>
      </c>
      <c r="M34" s="98">
        <f t="shared" si="5"/>
        <v>5.0503470845899505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SEKTOR_USD!B35*$B$52</f>
        <v>28654936.27246939</v>
      </c>
      <c r="C35" s="97">
        <f>SEKTOR_USD!C35*$C$52</f>
        <v>36400839.734159142</v>
      </c>
      <c r="D35" s="98">
        <f t="shared" si="0"/>
        <v>27.031654818690804</v>
      </c>
      <c r="E35" s="98">
        <f t="shared" si="1"/>
        <v>5.7083526607466695</v>
      </c>
      <c r="F35" s="97">
        <f>SEKTOR_USD!F35*$B$53</f>
        <v>184569786.5540863</v>
      </c>
      <c r="G35" s="97">
        <f>SEKTOR_USD!G35*$C$53</f>
        <v>264578529.77714393</v>
      </c>
      <c r="H35" s="98">
        <f t="shared" si="2"/>
        <v>43.348775938261099</v>
      </c>
      <c r="I35" s="98">
        <f t="shared" si="3"/>
        <v>5.6100161501677341</v>
      </c>
      <c r="J35" s="97">
        <f>SEKTOR_USD!J35*$B$54</f>
        <v>267576086.77029875</v>
      </c>
      <c r="K35" s="97">
        <f>SEKTOR_USD!K35*$C$54</f>
        <v>374057048.8377803</v>
      </c>
      <c r="L35" s="98">
        <f t="shared" si="4"/>
        <v>39.794648076638609</v>
      </c>
      <c r="M35" s="98">
        <f t="shared" si="5"/>
        <v>5.3991648404788766</v>
      </c>
    </row>
    <row r="36" spans="1:13" ht="13.8" x14ac:dyDescent="0.25">
      <c r="A36" s="96" t="str">
        <f>SEKTOR_USD!A36</f>
        <v xml:space="preserve"> Çelik</v>
      </c>
      <c r="B36" s="97">
        <f>SEKTOR_USD!B36*$B$52</f>
        <v>36035157.05179324</v>
      </c>
      <c r="C36" s="97">
        <f>SEKTOR_USD!C36*$C$52</f>
        <v>47550473.876503989</v>
      </c>
      <c r="D36" s="98">
        <f t="shared" si="0"/>
        <v>31.955783648062958</v>
      </c>
      <c r="E36" s="98">
        <f t="shared" si="1"/>
        <v>7.4568300087315738</v>
      </c>
      <c r="F36" s="97">
        <f>SEKTOR_USD!F36*$B$53</f>
        <v>208436633.12179425</v>
      </c>
      <c r="G36" s="97">
        <f>SEKTOR_USD!G36*$C$53</f>
        <v>345057549.44098026</v>
      </c>
      <c r="H36" s="98">
        <f t="shared" si="2"/>
        <v>65.54553979930931</v>
      </c>
      <c r="I36" s="98">
        <f t="shared" si="3"/>
        <v>7.316460737504733</v>
      </c>
      <c r="J36" s="97">
        <f>SEKTOR_USD!J36*$B$54</f>
        <v>317817325.75392681</v>
      </c>
      <c r="K36" s="97">
        <f>SEKTOR_USD!K36*$C$54</f>
        <v>490865670.37776309</v>
      </c>
      <c r="L36" s="98">
        <f t="shared" si="4"/>
        <v>54.448996515004552</v>
      </c>
      <c r="M36" s="98">
        <f t="shared" si="5"/>
        <v>7.0851884148053292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SEKTOR_USD!B37*$B$52</f>
        <v>10637318.288539799</v>
      </c>
      <c r="C37" s="97">
        <f>SEKTOR_USD!C37*$C$52</f>
        <v>12273201.473246239</v>
      </c>
      <c r="D37" s="98">
        <f t="shared" si="0"/>
        <v>15.37871802208713</v>
      </c>
      <c r="E37" s="98">
        <f t="shared" si="1"/>
        <v>1.9246743426069892</v>
      </c>
      <c r="F37" s="97">
        <f>SEKTOR_USD!F37*$B$53</f>
        <v>68067645.239542231</v>
      </c>
      <c r="G37" s="97">
        <f>SEKTOR_USD!G37*$C$53</f>
        <v>92715183.472670317</v>
      </c>
      <c r="H37" s="98">
        <f t="shared" si="2"/>
        <v>36.2103583081051</v>
      </c>
      <c r="I37" s="98">
        <f t="shared" si="3"/>
        <v>1.9658952564501615</v>
      </c>
      <c r="J37" s="97">
        <f>SEKTOR_USD!J37*$B$54</f>
        <v>100415628.97795799</v>
      </c>
      <c r="K37" s="97">
        <f>SEKTOR_USD!K37*$C$54</f>
        <v>133342676.77841899</v>
      </c>
      <c r="L37" s="98">
        <f t="shared" si="4"/>
        <v>32.790759900223037</v>
      </c>
      <c r="M37" s="98">
        <f t="shared" si="5"/>
        <v>1.924677250259758</v>
      </c>
    </row>
    <row r="38" spans="1:13" ht="13.8" x14ac:dyDescent="0.25">
      <c r="A38" s="96" t="str">
        <f>SEKTOR_USD!A38</f>
        <v xml:space="preserve"> Mücevher</v>
      </c>
      <c r="B38" s="97">
        <f>SEKTOR_USD!B38*$B$52</f>
        <v>12469703.415880706</v>
      </c>
      <c r="C38" s="97">
        <f>SEKTOR_USD!C38*$C$52</f>
        <v>32445732.986256741</v>
      </c>
      <c r="D38" s="98">
        <f t="shared" si="0"/>
        <v>160.19650912415204</v>
      </c>
      <c r="E38" s="98">
        <f t="shared" si="1"/>
        <v>5.0881157570705433</v>
      </c>
      <c r="F38" s="97">
        <f>SEKTOR_USD!F38*$B$53</f>
        <v>86600124.90214467</v>
      </c>
      <c r="G38" s="97">
        <f>SEKTOR_USD!G38*$C$53</f>
        <v>151325714.72179466</v>
      </c>
      <c r="H38" s="98">
        <f t="shared" si="2"/>
        <v>74.740758044850182</v>
      </c>
      <c r="I38" s="98">
        <f t="shared" si="3"/>
        <v>3.2086492590309961</v>
      </c>
      <c r="J38" s="97">
        <f>SEKTOR_USD!J38*$B$54</f>
        <v>129562835.1554108</v>
      </c>
      <c r="K38" s="97">
        <f>SEKTOR_USD!K38*$C$54</f>
        <v>257064058.94488999</v>
      </c>
      <c r="L38" s="98">
        <f t="shared" si="4"/>
        <v>98.408794185880012</v>
      </c>
      <c r="M38" s="98">
        <f t="shared" si="5"/>
        <v>3.7104800808283995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SEKTOR_USD!B39*$B$52</f>
        <v>10114096.438903604</v>
      </c>
      <c r="C39" s="97">
        <f>SEKTOR_USD!C39*$C$52</f>
        <v>14247290.826933362</v>
      </c>
      <c r="D39" s="98">
        <f t="shared" si="0"/>
        <v>40.865681012606672</v>
      </c>
      <c r="E39" s="98">
        <f t="shared" si="1"/>
        <v>2.2342495693591546</v>
      </c>
      <c r="F39" s="97">
        <f>SEKTOR_USD!F39*$B$53</f>
        <v>73442863.500574023</v>
      </c>
      <c r="G39" s="97">
        <f>SEKTOR_USD!G39*$C$53</f>
        <v>119945466.28046981</v>
      </c>
      <c r="H39" s="98">
        <f t="shared" si="2"/>
        <v>63.318068718184342</v>
      </c>
      <c r="I39" s="98">
        <f t="shared" si="3"/>
        <v>2.5432751612144013</v>
      </c>
      <c r="J39" s="97">
        <f>SEKTOR_USD!J39*$B$54</f>
        <v>106618701.63966142</v>
      </c>
      <c r="K39" s="97">
        <f>SEKTOR_USD!K39*$C$54</f>
        <v>180913000.40538022</v>
      </c>
      <c r="L39" s="98">
        <f t="shared" si="4"/>
        <v>69.682239253682525</v>
      </c>
      <c r="M39" s="98">
        <f t="shared" si="5"/>
        <v>2.611310531399385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SEKTOR_USD!B40*$B$52</f>
        <v>16171981.275812851</v>
      </c>
      <c r="C40" s="97">
        <f>SEKTOR_USD!C40*$C$52</f>
        <v>20484889.789494116</v>
      </c>
      <c r="D40" s="98">
        <f t="shared" si="0"/>
        <v>26.669017482302799</v>
      </c>
      <c r="E40" s="98">
        <f t="shared" si="1"/>
        <v>3.2124252074665001</v>
      </c>
      <c r="F40" s="97">
        <f>SEKTOR_USD!F40*$B$53</f>
        <v>102430316.77339296</v>
      </c>
      <c r="G40" s="97">
        <f>SEKTOR_USD!G40*$C$53</f>
        <v>149807937.52425775</v>
      </c>
      <c r="H40" s="98">
        <f t="shared" si="2"/>
        <v>46.253513845591741</v>
      </c>
      <c r="I40" s="98">
        <f t="shared" si="3"/>
        <v>3.176466925121626</v>
      </c>
      <c r="J40" s="97">
        <f>SEKTOR_USD!J40*$B$54</f>
        <v>145172126.80920199</v>
      </c>
      <c r="K40" s="97">
        <f>SEKTOR_USD!K40*$C$54</f>
        <v>218080693.13770211</v>
      </c>
      <c r="L40" s="98">
        <f t="shared" si="4"/>
        <v>50.222152096953842</v>
      </c>
      <c r="M40" s="98">
        <f t="shared" si="5"/>
        <v>3.1477915318927145</v>
      </c>
    </row>
    <row r="41" spans="1:13" ht="16.8" x14ac:dyDescent="0.3">
      <c r="A41" s="91" t="s">
        <v>30</v>
      </c>
      <c r="B41" s="92">
        <f>SEKTOR_USD!B41*$B$52</f>
        <v>13340883.012905028</v>
      </c>
      <c r="C41" s="92">
        <f>SEKTOR_USD!C41*$C$52</f>
        <v>17622802.280289866</v>
      </c>
      <c r="D41" s="95">
        <f t="shared" si="0"/>
        <v>32.096220791703303</v>
      </c>
      <c r="E41" s="95">
        <f t="shared" si="1"/>
        <v>2.7635947692740479</v>
      </c>
      <c r="F41" s="92">
        <f>SEKTOR_USD!F41*$B$53</f>
        <v>81358518.474681348</v>
      </c>
      <c r="G41" s="92">
        <f>SEKTOR_USD!G41*$C$53</f>
        <v>126274060.62586895</v>
      </c>
      <c r="H41" s="95">
        <f t="shared" si="2"/>
        <v>55.206932222057667</v>
      </c>
      <c r="I41" s="95">
        <f t="shared" si="3"/>
        <v>2.6774641164385997</v>
      </c>
      <c r="J41" s="92">
        <f>SEKTOR_USD!J41*$B$54</f>
        <v>119038644.71987693</v>
      </c>
      <c r="K41" s="92">
        <f>SEKTOR_USD!K41*$C$54</f>
        <v>181825125.1441792</v>
      </c>
      <c r="L41" s="95">
        <f t="shared" si="4"/>
        <v>52.744619675444149</v>
      </c>
      <c r="M41" s="95">
        <f t="shared" si="5"/>
        <v>2.6244762018102374</v>
      </c>
    </row>
    <row r="42" spans="1:13" ht="13.8" x14ac:dyDescent="0.25">
      <c r="A42" s="96" t="str">
        <f>SEKTOR_USD!A42</f>
        <v xml:space="preserve"> Madencilik Ürünleri</v>
      </c>
      <c r="B42" s="97">
        <f>SEKTOR_USD!B42*$B$52</f>
        <v>13340883.012905028</v>
      </c>
      <c r="C42" s="97">
        <f>SEKTOR_USD!C42*$C$52</f>
        <v>17622802.280289866</v>
      </c>
      <c r="D42" s="98">
        <f t="shared" si="0"/>
        <v>32.096220791703303</v>
      </c>
      <c r="E42" s="98">
        <f t="shared" si="1"/>
        <v>2.7635947692740479</v>
      </c>
      <c r="F42" s="97">
        <f>SEKTOR_USD!F42*$B$53</f>
        <v>81358518.474681348</v>
      </c>
      <c r="G42" s="97">
        <f>SEKTOR_USD!G42*$C$53</f>
        <v>126274060.62586895</v>
      </c>
      <c r="H42" s="98">
        <f t="shared" si="2"/>
        <v>55.206932222057667</v>
      </c>
      <c r="I42" s="98">
        <f t="shared" si="3"/>
        <v>2.6774641164385997</v>
      </c>
      <c r="J42" s="97">
        <f>SEKTOR_USD!J42*$B$54</f>
        <v>119038644.71987693</v>
      </c>
      <c r="K42" s="97">
        <f>SEKTOR_USD!K42*$C$54</f>
        <v>181825125.1441792</v>
      </c>
      <c r="L42" s="98">
        <f t="shared" si="4"/>
        <v>52.744619675444149</v>
      </c>
      <c r="M42" s="98">
        <f t="shared" si="5"/>
        <v>2.6244762018102374</v>
      </c>
    </row>
    <row r="43" spans="1:13" ht="17.399999999999999" x14ac:dyDescent="0.3">
      <c r="A43" s="99" t="s">
        <v>32</v>
      </c>
      <c r="B43" s="100">
        <f>SEKTOR_USD!B43*$B$52</f>
        <v>496495599.89456582</v>
      </c>
      <c r="C43" s="100">
        <f>SEKTOR_USD!C43*$C$52</f>
        <v>637676785.18653059</v>
      </c>
      <c r="D43" s="101">
        <f>(C43-B43)/B43*100</f>
        <v>28.435536049452509</v>
      </c>
      <c r="E43" s="102">
        <f t="shared" si="1"/>
        <v>100</v>
      </c>
      <c r="F43" s="100">
        <f>SEKTOR_USD!F43*$B$53</f>
        <v>3091769559.5311131</v>
      </c>
      <c r="G43" s="100">
        <f>SEKTOR_USD!G43*$C$53</f>
        <v>4716181249.6606321</v>
      </c>
      <c r="H43" s="101">
        <f>(G43-F43)/F43*100</f>
        <v>52.539869445375857</v>
      </c>
      <c r="I43" s="101">
        <f t="shared" si="3"/>
        <v>100</v>
      </c>
      <c r="J43" s="100">
        <f>SEKTOR_USD!J43*$B$54</f>
        <v>4540789876.1842928</v>
      </c>
      <c r="K43" s="100">
        <f>SEKTOR_USD!K43*$C$54</f>
        <v>6928053872.9505329</v>
      </c>
      <c r="L43" s="101">
        <f>(K43-J43)/J43*100</f>
        <v>52.573760554018435</v>
      </c>
      <c r="M43" s="101">
        <f t="shared" si="5"/>
        <v>100</v>
      </c>
    </row>
    <row r="44" spans="1:13" ht="13.8" hidden="1" x14ac:dyDescent="0.25">
      <c r="A44" s="41" t="s">
        <v>33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399999999999999" hidden="1" x14ac:dyDescent="0.3">
      <c r="A45" s="42" t="s">
        <v>34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7.399999999999999" hidden="1" x14ac:dyDescent="0.3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113</v>
      </c>
    </row>
    <row r="48" spans="1:13" hidden="1" x14ac:dyDescent="0.25">
      <c r="A48" s="1" t="s">
        <v>110</v>
      </c>
    </row>
    <row r="50" spans="1:3" x14ac:dyDescent="0.25">
      <c r="A50" s="27" t="s">
        <v>114</v>
      </c>
    </row>
    <row r="51" spans="1:3" x14ac:dyDescent="0.25">
      <c r="A51" s="80"/>
      <c r="B51" s="81">
        <v>2023</v>
      </c>
      <c r="C51" s="81">
        <v>2024</v>
      </c>
    </row>
    <row r="52" spans="1:3" x14ac:dyDescent="0.25">
      <c r="A52" s="83" t="s">
        <v>222</v>
      </c>
      <c r="B52" s="82">
        <v>26.916173000000001</v>
      </c>
      <c r="C52" s="82">
        <v>33.678904000000003</v>
      </c>
    </row>
    <row r="53" spans="1:3" x14ac:dyDescent="0.25">
      <c r="A53" s="81" t="s">
        <v>223</v>
      </c>
      <c r="B53" s="82">
        <v>21.572928000000005</v>
      </c>
      <c r="C53" s="82">
        <v>32.086074124999996</v>
      </c>
    </row>
    <row r="54" spans="1:3" x14ac:dyDescent="0.25">
      <c r="A54" s="81" t="s">
        <v>224</v>
      </c>
      <c r="B54" s="82">
        <v>20.559670083333334</v>
      </c>
      <c r="C54" s="82">
        <v>30.772325166666665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showGridLines="0" zoomScale="80" zoomScaleNormal="80" workbookViewId="0">
      <selection activeCell="C3" sqref="C3"/>
    </sheetView>
  </sheetViews>
  <sheetFormatPr defaultColWidth="9.109375" defaultRowHeight="13.2" x14ac:dyDescent="0.25"/>
  <cols>
    <col min="1" max="1" width="51" style="17" customWidth="1"/>
    <col min="2" max="7" width="20.777343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ht="30.6" customHeight="1" x14ac:dyDescent="0.25">
      <c r="B3" s="18"/>
    </row>
    <row r="4" spans="1:7" x14ac:dyDescent="0.25">
      <c r="B4" s="18"/>
      <c r="C4" s="18"/>
    </row>
    <row r="5" spans="1:7" ht="24.6" x14ac:dyDescent="0.25">
      <c r="A5" s="157" t="s">
        <v>36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7"/>
      <c r="B6" s="160" t="s">
        <v>121</v>
      </c>
      <c r="C6" s="160"/>
      <c r="D6" s="160" t="s">
        <v>122</v>
      </c>
      <c r="E6" s="160"/>
      <c r="F6" s="160" t="s">
        <v>119</v>
      </c>
      <c r="G6" s="160"/>
    </row>
    <row r="7" spans="1:7" ht="28.2" x14ac:dyDescent="0.3">
      <c r="A7" s="88" t="s">
        <v>1</v>
      </c>
      <c r="B7" s="103" t="s">
        <v>37</v>
      </c>
      <c r="C7" s="103" t="s">
        <v>38</v>
      </c>
      <c r="D7" s="103" t="s">
        <v>37</v>
      </c>
      <c r="E7" s="103" t="s">
        <v>38</v>
      </c>
      <c r="F7" s="103" t="s">
        <v>37</v>
      </c>
      <c r="G7" s="103" t="s">
        <v>38</v>
      </c>
    </row>
    <row r="8" spans="1:7" ht="16.8" x14ac:dyDescent="0.3">
      <c r="A8" s="91" t="s">
        <v>2</v>
      </c>
      <c r="B8" s="104">
        <f>SEKTOR_USD!D8</f>
        <v>2.1578414294724948</v>
      </c>
      <c r="C8" s="104">
        <f>SEKTOR_TL!D8</f>
        <v>27.825160521535778</v>
      </c>
      <c r="D8" s="104">
        <f>SEKTOR_USD!H8</f>
        <v>4.5204153952507742</v>
      </c>
      <c r="E8" s="104">
        <f>SEKTOR_TL!H8</f>
        <v>55.456403319373536</v>
      </c>
      <c r="F8" s="104">
        <f>SEKTOR_USD!L8</f>
        <v>3.3256614115910335</v>
      </c>
      <c r="G8" s="104">
        <f>SEKTOR_TL!L8</f>
        <v>54.650869305334602</v>
      </c>
    </row>
    <row r="9" spans="1:7" s="21" customFormat="1" ht="15.6" x14ac:dyDescent="0.3">
      <c r="A9" s="94" t="s">
        <v>3</v>
      </c>
      <c r="B9" s="104">
        <f>SEKTOR_USD!D9</f>
        <v>1.4517588354093853</v>
      </c>
      <c r="C9" s="104">
        <f>SEKTOR_TL!D9</f>
        <v>26.941673559941247</v>
      </c>
      <c r="D9" s="104">
        <f>SEKTOR_USD!H9</f>
        <v>6.2176494612727238</v>
      </c>
      <c r="E9" s="104">
        <f>SEKTOR_TL!H9</f>
        <v>57.980751337864831</v>
      </c>
      <c r="F9" s="104">
        <f>SEKTOR_USD!L9</f>
        <v>6.5351888572454868</v>
      </c>
      <c r="G9" s="104">
        <f>SEKTOR_TL!L9</f>
        <v>59.454673149885764</v>
      </c>
    </row>
    <row r="10" spans="1:7" ht="13.8" x14ac:dyDescent="0.25">
      <c r="A10" s="96" t="s">
        <v>4</v>
      </c>
      <c r="B10" s="105">
        <f>SEKTOR_USD!D10</f>
        <v>-12.110859228571396</v>
      </c>
      <c r="C10" s="105">
        <f>SEKTOR_TL!D10</f>
        <v>9.9714262753263601</v>
      </c>
      <c r="D10" s="105">
        <f>SEKTOR_USD!H10</f>
        <v>0.92349139970567473</v>
      </c>
      <c r="E10" s="105">
        <f>SEKTOR_TL!H10</f>
        <v>50.106588498545747</v>
      </c>
      <c r="F10" s="105">
        <f>SEKTOR_USD!L10</f>
        <v>3.8196788178527044</v>
      </c>
      <c r="G10" s="105">
        <f>SEKTOR_TL!L10</f>
        <v>55.390281183144907</v>
      </c>
    </row>
    <row r="11" spans="1:7" ht="13.8" x14ac:dyDescent="0.25">
      <c r="A11" s="96" t="s">
        <v>5</v>
      </c>
      <c r="B11" s="105">
        <f>SEKTOR_USD!D11</f>
        <v>35.709714775478659</v>
      </c>
      <c r="C11" s="105">
        <f>SEKTOR_TL!D11</f>
        <v>69.80699506541022</v>
      </c>
      <c r="D11" s="105">
        <f>SEKTOR_USD!H11</f>
        <v>4.2556211681125564</v>
      </c>
      <c r="E11" s="105">
        <f>SEKTOR_TL!H11</f>
        <v>55.06256678499912</v>
      </c>
      <c r="F11" s="105">
        <f>SEKTOR_USD!L11</f>
        <v>10.538011262692253</v>
      </c>
      <c r="G11" s="105">
        <f>SEKTOR_TL!L11</f>
        <v>65.445827295140234</v>
      </c>
    </row>
    <row r="12" spans="1:7" ht="13.8" x14ac:dyDescent="0.25">
      <c r="A12" s="96" t="s">
        <v>6</v>
      </c>
      <c r="B12" s="105">
        <f>SEKTOR_USD!D12</f>
        <v>1.6590570887145086</v>
      </c>
      <c r="C12" s="105">
        <f>SEKTOR_TL!D12</f>
        <v>27.201055826968258</v>
      </c>
      <c r="D12" s="105">
        <f>SEKTOR_USD!H12</f>
        <v>17.573964764478703</v>
      </c>
      <c r="E12" s="105">
        <f>SEKTOR_TL!H12</f>
        <v>74.871345632971142</v>
      </c>
      <c r="F12" s="105">
        <f>SEKTOR_USD!L12</f>
        <v>8.4701589920867555</v>
      </c>
      <c r="G12" s="105">
        <f>SEKTOR_TL!L12</f>
        <v>62.350805720874504</v>
      </c>
    </row>
    <row r="13" spans="1:7" ht="13.8" x14ac:dyDescent="0.25">
      <c r="A13" s="96" t="s">
        <v>7</v>
      </c>
      <c r="B13" s="105">
        <f>SEKTOR_USD!D13</f>
        <v>3.2453164460742938</v>
      </c>
      <c r="C13" s="105">
        <f>SEKTOR_TL!D13</f>
        <v>29.185865354519663</v>
      </c>
      <c r="D13" s="105">
        <f>SEKTOR_USD!H13</f>
        <v>11.966145163394046</v>
      </c>
      <c r="E13" s="105">
        <f>SEKTOR_TL!H13</f>
        <v>66.530664414360913</v>
      </c>
      <c r="F13" s="105">
        <f>SEKTOR_USD!L13</f>
        <v>9.1598418490865257</v>
      </c>
      <c r="G13" s="105">
        <f>SEKTOR_TL!L13</f>
        <v>63.383076426165495</v>
      </c>
    </row>
    <row r="14" spans="1:7" ht="13.8" x14ac:dyDescent="0.25">
      <c r="A14" s="96" t="s">
        <v>8</v>
      </c>
      <c r="B14" s="105">
        <f>SEKTOR_USD!D14</f>
        <v>78.036725524462085</v>
      </c>
      <c r="C14" s="105">
        <f>SEKTOR_TL!D14</f>
        <v>122.76873415149726</v>
      </c>
      <c r="D14" s="105">
        <f>SEKTOR_USD!H14</f>
        <v>46.37629427319461</v>
      </c>
      <c r="E14" s="105">
        <f>SEKTOR_TL!H14</f>
        <v>117.70992923132798</v>
      </c>
      <c r="F14" s="105">
        <f>SEKTOR_USD!L14</f>
        <v>31.020844160771048</v>
      </c>
      <c r="G14" s="105">
        <f>SEKTOR_TL!L14</f>
        <v>96.103147754048422</v>
      </c>
    </row>
    <row r="15" spans="1:7" ht="13.8" x14ac:dyDescent="0.25">
      <c r="A15" s="96" t="s">
        <v>9</v>
      </c>
      <c r="B15" s="105">
        <f>SEKTOR_USD!D15</f>
        <v>31.32276432889341</v>
      </c>
      <c r="C15" s="105">
        <f>SEKTOR_TL!D15</f>
        <v>64.317816386728737</v>
      </c>
      <c r="D15" s="105">
        <f>SEKTOR_USD!H15</f>
        <v>-17.966378930271333</v>
      </c>
      <c r="E15" s="105">
        <f>SEKTOR_TL!H15</f>
        <v>22.011107921255533</v>
      </c>
      <c r="F15" s="105">
        <f>SEKTOR_USD!L15</f>
        <v>-18.766845221947495</v>
      </c>
      <c r="G15" s="105">
        <f>SEKTOR_TL!L15</f>
        <v>21.584297948963606</v>
      </c>
    </row>
    <row r="16" spans="1:7" ht="13.8" x14ac:dyDescent="0.25">
      <c r="A16" s="96" t="s">
        <v>10</v>
      </c>
      <c r="B16" s="105">
        <f>SEKTOR_USD!D16</f>
        <v>17.77684890186551</v>
      </c>
      <c r="C16" s="105">
        <f>SEKTOR_TL!D16</f>
        <v>47.368468302995161</v>
      </c>
      <c r="D16" s="105">
        <f>SEKTOR_USD!H16</f>
        <v>1.8640767218132575</v>
      </c>
      <c r="E16" s="105">
        <f>SEKTOR_TL!H16</f>
        <v>51.505549750631253</v>
      </c>
      <c r="F16" s="105">
        <f>SEKTOR_USD!L16</f>
        <v>-2.4007004483059791</v>
      </c>
      <c r="G16" s="105">
        <f>SEKTOR_TL!L16</f>
        <v>46.080037747215592</v>
      </c>
    </row>
    <row r="17" spans="1:7" ht="13.8" x14ac:dyDescent="0.25">
      <c r="A17" s="106" t="s">
        <v>11</v>
      </c>
      <c r="B17" s="105">
        <f>SEKTOR_USD!D17</f>
        <v>-23.423452600213277</v>
      </c>
      <c r="C17" s="105">
        <f>SEKTOR_TL!D17</f>
        <v>-4.1834740574424591</v>
      </c>
      <c r="D17" s="105">
        <f>SEKTOR_USD!H17</f>
        <v>-1.8568645310791201</v>
      </c>
      <c r="E17" s="105">
        <f>SEKTOR_TL!H17</f>
        <v>45.971280278491228</v>
      </c>
      <c r="F17" s="105">
        <f>SEKTOR_USD!L17</f>
        <v>-3.9915885773427027</v>
      </c>
      <c r="G17" s="105">
        <f>SEKTOR_TL!L17</f>
        <v>43.698903876288661</v>
      </c>
    </row>
    <row r="18" spans="1:7" s="21" customFormat="1" ht="15.6" x14ac:dyDescent="0.3">
      <c r="A18" s="94" t="s">
        <v>12</v>
      </c>
      <c r="B18" s="104">
        <f>SEKTOR_USD!D18</f>
        <v>15.281082348706205</v>
      </c>
      <c r="C18" s="104">
        <f>SEKTOR_TL!D18</f>
        <v>44.245636459468855</v>
      </c>
      <c r="D18" s="104">
        <f>SEKTOR_USD!H18</f>
        <v>8.1097816158358231</v>
      </c>
      <c r="E18" s="104">
        <f>SEKTOR_TL!H18</f>
        <v>60.794977230873329</v>
      </c>
      <c r="F18" s="104">
        <f>SEKTOR_USD!L18</f>
        <v>0.33427010732054735</v>
      </c>
      <c r="G18" s="104">
        <f>SEKTOR_TL!L18</f>
        <v>50.173556899900028</v>
      </c>
    </row>
    <row r="19" spans="1:7" ht="13.8" x14ac:dyDescent="0.25">
      <c r="A19" s="96" t="s">
        <v>13</v>
      </c>
      <c r="B19" s="105">
        <f>SEKTOR_USD!D19</f>
        <v>15.281082348706205</v>
      </c>
      <c r="C19" s="105">
        <f>SEKTOR_TL!D19</f>
        <v>44.245636459468855</v>
      </c>
      <c r="D19" s="105">
        <f>SEKTOR_USD!H19</f>
        <v>8.1097816158358231</v>
      </c>
      <c r="E19" s="105">
        <f>SEKTOR_TL!H19</f>
        <v>60.794977230873329</v>
      </c>
      <c r="F19" s="105">
        <f>SEKTOR_USD!L19</f>
        <v>0.33427010732054735</v>
      </c>
      <c r="G19" s="105">
        <f>SEKTOR_TL!L19</f>
        <v>50.173556899900028</v>
      </c>
    </row>
    <row r="20" spans="1:7" s="21" customFormat="1" ht="15.6" x14ac:dyDescent="0.3">
      <c r="A20" s="94" t="s">
        <v>109</v>
      </c>
      <c r="B20" s="104">
        <f>SEKTOR_USD!D20</f>
        <v>-1.6251694948519795</v>
      </c>
      <c r="C20" s="104">
        <f>SEKTOR_TL!D20</f>
        <v>23.091662124446575</v>
      </c>
      <c r="D20" s="104">
        <f>SEKTOR_USD!H20</f>
        <v>-1.7579621214432049</v>
      </c>
      <c r="E20" s="104">
        <f>SEKTOR_TL!H20</f>
        <v>46.118380850407959</v>
      </c>
      <c r="F20" s="104">
        <f>SEKTOR_USD!L20</f>
        <v>-4.3117226719148336</v>
      </c>
      <c r="G20" s="104">
        <f>SEKTOR_TL!L20</f>
        <v>43.219748791835428</v>
      </c>
    </row>
    <row r="21" spans="1:7" ht="13.8" x14ac:dyDescent="0.25">
      <c r="A21" s="96" t="s">
        <v>108</v>
      </c>
      <c r="B21" s="105">
        <f>SEKTOR_USD!D21</f>
        <v>-1.6251694948519795</v>
      </c>
      <c r="C21" s="105">
        <f>SEKTOR_TL!D21</f>
        <v>23.091662124446575</v>
      </c>
      <c r="D21" s="105">
        <f>SEKTOR_USD!H21</f>
        <v>-1.7579621214432049</v>
      </c>
      <c r="E21" s="105">
        <f>SEKTOR_TL!H21</f>
        <v>46.118380850407959</v>
      </c>
      <c r="F21" s="105">
        <f>SEKTOR_USD!L21</f>
        <v>-4.3117226719148336</v>
      </c>
      <c r="G21" s="105">
        <f>SEKTOR_TL!L21</f>
        <v>43.219748791835428</v>
      </c>
    </row>
    <row r="22" spans="1:7" ht="16.8" x14ac:dyDescent="0.3">
      <c r="A22" s="91" t="s">
        <v>14</v>
      </c>
      <c r="B22" s="104">
        <f>SEKTOR_USD!D22</f>
        <v>2.6401701147026713</v>
      </c>
      <c r="C22" s="104">
        <f>SEKTOR_TL!D22</f>
        <v>28.428675051120404</v>
      </c>
      <c r="D22" s="104">
        <f>SEKTOR_USD!H22</f>
        <v>2.1314184213232132</v>
      </c>
      <c r="E22" s="104">
        <f>SEKTOR_TL!H22</f>
        <v>51.903175218401778</v>
      </c>
      <c r="F22" s="104">
        <f>SEKTOR_USD!L22</f>
        <v>1.6652191690088154</v>
      </c>
      <c r="G22" s="104">
        <f>SEKTOR_TL!L22</f>
        <v>52.16563153633804</v>
      </c>
    </row>
    <row r="23" spans="1:7" s="21" customFormat="1" ht="15.6" x14ac:dyDescent="0.3">
      <c r="A23" s="94" t="s">
        <v>15</v>
      </c>
      <c r="B23" s="104">
        <f>SEKTOR_USD!D23</f>
        <v>-0.23952660545757104</v>
      </c>
      <c r="C23" s="104">
        <f>SEKTOR_TL!D23</f>
        <v>24.825449979436119</v>
      </c>
      <c r="D23" s="104">
        <f>SEKTOR_USD!H23</f>
        <v>-2.2938647793351552</v>
      </c>
      <c r="E23" s="104">
        <f>SEKTOR_TL!H23</f>
        <v>45.321316473940129</v>
      </c>
      <c r="F23" s="104">
        <f>SEKTOR_USD!L23</f>
        <v>-3.5260418377486031</v>
      </c>
      <c r="G23" s="104">
        <f>SEKTOR_TL!L23</f>
        <v>44.395702783712977</v>
      </c>
    </row>
    <row r="24" spans="1:7" ht="13.8" x14ac:dyDescent="0.25">
      <c r="A24" s="96" t="s">
        <v>16</v>
      </c>
      <c r="B24" s="105">
        <f>SEKTOR_USD!D24</f>
        <v>2.3666043000610046</v>
      </c>
      <c r="C24" s="105">
        <f>SEKTOR_TL!D24</f>
        <v>28.086375393253039</v>
      </c>
      <c r="D24" s="105">
        <f>SEKTOR_USD!H24</f>
        <v>-0.97710312089767792</v>
      </c>
      <c r="E24" s="105">
        <f>SEKTOR_TL!H24</f>
        <v>47.279776270291492</v>
      </c>
      <c r="F24" s="105">
        <f>SEKTOR_USD!L24</f>
        <v>-1.9786486058674118</v>
      </c>
      <c r="G24" s="105">
        <f>SEKTOR_TL!L24</f>
        <v>46.711736431098586</v>
      </c>
    </row>
    <row r="25" spans="1:7" ht="13.8" x14ac:dyDescent="0.25">
      <c r="A25" s="96" t="s">
        <v>17</v>
      </c>
      <c r="B25" s="105">
        <f>SEKTOR_USD!D25</f>
        <v>-11.351014623987851</v>
      </c>
      <c r="C25" s="105">
        <f>SEKTOR_TL!D25</f>
        <v>10.922183037540947</v>
      </c>
      <c r="D25" s="105">
        <f>SEKTOR_USD!H25</f>
        <v>-21.82133695588729</v>
      </c>
      <c r="E25" s="105">
        <f>SEKTOR_TL!H25</f>
        <v>16.277511213442981</v>
      </c>
      <c r="F25" s="105">
        <f>SEKTOR_USD!L25</f>
        <v>-23.773402683745331</v>
      </c>
      <c r="G25" s="105">
        <f>SEKTOR_TL!L25</f>
        <v>14.090820983837807</v>
      </c>
    </row>
    <row r="26" spans="1:7" ht="13.8" x14ac:dyDescent="0.25">
      <c r="A26" s="96" t="s">
        <v>18</v>
      </c>
      <c r="B26" s="105">
        <f>SEKTOR_USD!D26</f>
        <v>-0.98575154112887697</v>
      </c>
      <c r="C26" s="105">
        <f>SEKTOR_TL!D26</f>
        <v>23.89173484947019</v>
      </c>
      <c r="D26" s="105">
        <f>SEKTOR_USD!H26</f>
        <v>8.0776161648187959</v>
      </c>
      <c r="E26" s="105">
        <f>SEKTOR_TL!H26</f>
        <v>60.747136574028019</v>
      </c>
      <c r="F26" s="105">
        <f>SEKTOR_USD!L26</f>
        <v>6.2986034052988709</v>
      </c>
      <c r="G26" s="105">
        <f>SEKTOR_TL!L26</f>
        <v>59.100568029156911</v>
      </c>
    </row>
    <row r="27" spans="1:7" s="21" customFormat="1" ht="15.6" x14ac:dyDescent="0.3">
      <c r="A27" s="94" t="s">
        <v>19</v>
      </c>
      <c r="B27" s="104">
        <f>SEKTOR_USD!D27</f>
        <v>-3.0372785646727598</v>
      </c>
      <c r="C27" s="104">
        <f>SEKTOR_TL!D27</f>
        <v>21.324758419375904</v>
      </c>
      <c r="D27" s="104">
        <f>SEKTOR_USD!H27</f>
        <v>7.7075946004563498</v>
      </c>
      <c r="E27" s="104">
        <f>SEKTOR_TL!H27</f>
        <v>60.196792209925832</v>
      </c>
      <c r="F27" s="104">
        <f>SEKTOR_USD!L27</f>
        <v>5.476387854999432</v>
      </c>
      <c r="G27" s="104">
        <f>SEKTOR_TL!L27</f>
        <v>57.869931342461499</v>
      </c>
    </row>
    <row r="28" spans="1:7" ht="13.8" x14ac:dyDescent="0.25">
      <c r="A28" s="96" t="s">
        <v>20</v>
      </c>
      <c r="B28" s="105">
        <f>SEKTOR_USD!D28</f>
        <v>-3.0372785646727598</v>
      </c>
      <c r="C28" s="105">
        <f>SEKTOR_TL!D28</f>
        <v>21.324758419375904</v>
      </c>
      <c r="D28" s="105">
        <f>SEKTOR_USD!H28</f>
        <v>7.7075946004563498</v>
      </c>
      <c r="E28" s="105">
        <f>SEKTOR_TL!H28</f>
        <v>60.196792209925832</v>
      </c>
      <c r="F28" s="105">
        <f>SEKTOR_USD!L28</f>
        <v>5.476387854999432</v>
      </c>
      <c r="G28" s="105">
        <f>SEKTOR_TL!L28</f>
        <v>57.869931342461499</v>
      </c>
    </row>
    <row r="29" spans="1:7" s="21" customFormat="1" ht="15.6" x14ac:dyDescent="0.3">
      <c r="A29" s="94" t="s">
        <v>21</v>
      </c>
      <c r="B29" s="104">
        <f>SEKTOR_USD!D29</f>
        <v>4.2770553564867724</v>
      </c>
      <c r="C29" s="104">
        <f>SEKTOR_TL!D29</f>
        <v>30.476830296558276</v>
      </c>
      <c r="D29" s="104">
        <f>SEKTOR_USD!H29</f>
        <v>1.3694515899213726</v>
      </c>
      <c r="E29" s="104">
        <f>SEKTOR_TL!H29</f>
        <v>50.769878698191327</v>
      </c>
      <c r="F29" s="104">
        <f>SEKTOR_USD!L29</f>
        <v>1.365599751870711</v>
      </c>
      <c r="G29" s="104">
        <f>SEKTOR_TL!L29</f>
        <v>51.717181435093686</v>
      </c>
    </row>
    <row r="30" spans="1:7" ht="13.8" x14ac:dyDescent="0.25">
      <c r="A30" s="96" t="s">
        <v>22</v>
      </c>
      <c r="B30" s="105">
        <f>SEKTOR_USD!D30</f>
        <v>0.23643757964707116</v>
      </c>
      <c r="C30" s="105">
        <f>SEKTOR_TL!D30</f>
        <v>25.421000918181285</v>
      </c>
      <c r="D30" s="105">
        <f>SEKTOR_USD!H30</f>
        <v>-8.9001760515436494</v>
      </c>
      <c r="E30" s="105">
        <f>SEKTOR_TL!H30</f>
        <v>35.495548123306186</v>
      </c>
      <c r="F30" s="105">
        <f>SEKTOR_USD!L30</f>
        <v>-10.370393306487417</v>
      </c>
      <c r="G30" s="105">
        <f>SEKTOR_TL!L30</f>
        <v>34.151539910607376</v>
      </c>
    </row>
    <row r="31" spans="1:7" ht="13.8" x14ac:dyDescent="0.25">
      <c r="A31" s="96" t="s">
        <v>23</v>
      </c>
      <c r="B31" s="105">
        <f>SEKTOR_USD!D31</f>
        <v>-0.36298276898923898</v>
      </c>
      <c r="C31" s="105">
        <f>SEKTOR_TL!D31</f>
        <v>24.67097525972795</v>
      </c>
      <c r="D31" s="105">
        <f>SEKTOR_USD!H31</f>
        <v>3.4036064827738617</v>
      </c>
      <c r="E31" s="105">
        <f>SEKTOR_TL!H31</f>
        <v>53.795339343765072</v>
      </c>
      <c r="F31" s="105">
        <f>SEKTOR_USD!L31</f>
        <v>4.6720869774056224</v>
      </c>
      <c r="G31" s="105">
        <f>SEKTOR_TL!L31</f>
        <v>56.666108127554168</v>
      </c>
    </row>
    <row r="32" spans="1:7" ht="13.8" x14ac:dyDescent="0.25">
      <c r="A32" s="96" t="s">
        <v>24</v>
      </c>
      <c r="B32" s="105">
        <f>SEKTOR_USD!D32</f>
        <v>-69.844061395279624</v>
      </c>
      <c r="C32" s="105">
        <f>SEKTOR_TL!D32</f>
        <v>-62.267334167518108</v>
      </c>
      <c r="D32" s="105">
        <f>SEKTOR_USD!H32</f>
        <v>-4.3152196070187916</v>
      </c>
      <c r="E32" s="105">
        <f>SEKTOR_TL!H32</f>
        <v>42.314893755893529</v>
      </c>
      <c r="F32" s="105">
        <f>SEKTOR_USD!L32</f>
        <v>2.9103294198350929</v>
      </c>
      <c r="G32" s="105">
        <f>SEKTOR_TL!L32</f>
        <v>54.029228439959375</v>
      </c>
    </row>
    <row r="33" spans="1:7" ht="13.8" x14ac:dyDescent="0.25">
      <c r="A33" s="96" t="s">
        <v>104</v>
      </c>
      <c r="B33" s="105">
        <f>SEKTOR_USD!D33</f>
        <v>5.8834986140178076</v>
      </c>
      <c r="C33" s="105">
        <f>SEKTOR_TL!D33</f>
        <v>32.486894961094158</v>
      </c>
      <c r="D33" s="105">
        <f>SEKTOR_USD!H33</f>
        <v>1.4174326757697175</v>
      </c>
      <c r="E33" s="105">
        <f>SEKTOR_TL!H33</f>
        <v>50.841242431344661</v>
      </c>
      <c r="F33" s="105">
        <f>SEKTOR_USD!L33</f>
        <v>1.3594535469597147</v>
      </c>
      <c r="G33" s="105">
        <f>SEKTOR_TL!L33</f>
        <v>51.707982210821349</v>
      </c>
    </row>
    <row r="34" spans="1:7" ht="13.8" x14ac:dyDescent="0.25">
      <c r="A34" s="96" t="s">
        <v>25</v>
      </c>
      <c r="B34" s="105">
        <f>SEKTOR_USD!D34</f>
        <v>0.67188543935647194</v>
      </c>
      <c r="C34" s="105">
        <f>SEKTOR_TL!D34</f>
        <v>25.965855740750541</v>
      </c>
      <c r="D34" s="105">
        <f>SEKTOR_USD!H34</f>
        <v>0.5635710030838319</v>
      </c>
      <c r="E34" s="105">
        <f>SEKTOR_TL!H34</f>
        <v>49.571267909467224</v>
      </c>
      <c r="F34" s="105">
        <f>SEKTOR_USD!L34</f>
        <v>1.9308278568456054</v>
      </c>
      <c r="G34" s="105">
        <f>SEKTOR_TL!L34</f>
        <v>52.563176675733594</v>
      </c>
    </row>
    <row r="35" spans="1:7" ht="13.8" x14ac:dyDescent="0.25">
      <c r="A35" s="96" t="s">
        <v>26</v>
      </c>
      <c r="B35" s="105">
        <f>SEKTOR_USD!D35</f>
        <v>1.5236718384946712</v>
      </c>
      <c r="C35" s="105">
        <f>SEKTOR_TL!D35</f>
        <v>27.031654818690804</v>
      </c>
      <c r="D35" s="105">
        <f>SEKTOR_USD!H35</f>
        <v>-3.6200935596934727</v>
      </c>
      <c r="E35" s="105">
        <f>SEKTOR_TL!H35</f>
        <v>43.348775938261099</v>
      </c>
      <c r="F35" s="105">
        <f>SEKTOR_USD!L35</f>
        <v>-6.6001081067247984</v>
      </c>
      <c r="G35" s="105">
        <f>SEKTOR_TL!L35</f>
        <v>39.794648076638609</v>
      </c>
    </row>
    <row r="36" spans="1:7" ht="13.8" x14ac:dyDescent="0.25">
      <c r="A36" s="96" t="s">
        <v>27</v>
      </c>
      <c r="B36" s="105">
        <f>SEKTOR_USD!D36</f>
        <v>5.4590345642433435</v>
      </c>
      <c r="C36" s="105">
        <f>SEKTOR_TL!D36</f>
        <v>31.955783648062958</v>
      </c>
      <c r="D36" s="105">
        <f>SEKTOR_USD!H36</f>
        <v>11.303801047727438</v>
      </c>
      <c r="E36" s="105">
        <f>SEKTOR_TL!H36</f>
        <v>65.54553979930931</v>
      </c>
      <c r="F36" s="105">
        <f>SEKTOR_USD!L36</f>
        <v>3.1907857417965571</v>
      </c>
      <c r="G36" s="105">
        <f>SEKTOR_TL!L36</f>
        <v>54.448996515004552</v>
      </c>
    </row>
    <row r="37" spans="1:7" ht="13.8" x14ac:dyDescent="0.25">
      <c r="A37" s="96" t="s">
        <v>105</v>
      </c>
      <c r="B37" s="105">
        <f>SEKTOR_USD!D37</f>
        <v>-7.7893528007706339</v>
      </c>
      <c r="C37" s="105">
        <f>SEKTOR_TL!D37</f>
        <v>15.37871802208713</v>
      </c>
      <c r="D37" s="105">
        <f>SEKTOR_USD!H37</f>
        <v>-8.4195766304284838</v>
      </c>
      <c r="E37" s="105">
        <f>SEKTOR_TL!H37</f>
        <v>36.2103583081051</v>
      </c>
      <c r="F37" s="105">
        <f>SEKTOR_USD!L37</f>
        <v>-11.279560485696946</v>
      </c>
      <c r="G37" s="105">
        <f>SEKTOR_TL!L37</f>
        <v>32.790759900223037</v>
      </c>
    </row>
    <row r="38" spans="1:7" ht="13.8" x14ac:dyDescent="0.25">
      <c r="A38" s="106" t="s">
        <v>28</v>
      </c>
      <c r="B38" s="105">
        <f>SEKTOR_USD!D38</f>
        <v>107.94899541807401</v>
      </c>
      <c r="C38" s="105">
        <f>SEKTOR_TL!D38</f>
        <v>160.19650912415204</v>
      </c>
      <c r="D38" s="105">
        <f>SEKTOR_USD!H38</f>
        <v>17.486164785420755</v>
      </c>
      <c r="E38" s="105">
        <f>SEKTOR_TL!H38</f>
        <v>74.740758044850182</v>
      </c>
      <c r="F38" s="105">
        <f>SEKTOR_USD!L38</f>
        <v>32.561297464527904</v>
      </c>
      <c r="G38" s="105">
        <f>SEKTOR_TL!L38</f>
        <v>98.408794185880012</v>
      </c>
    </row>
    <row r="39" spans="1:7" ht="13.8" x14ac:dyDescent="0.25">
      <c r="A39" s="106" t="s">
        <v>106</v>
      </c>
      <c r="B39" s="105">
        <f>SEKTOR_USD!D39</f>
        <v>12.579822665789131</v>
      </c>
      <c r="C39" s="105">
        <f>SEKTOR_TL!D39</f>
        <v>40.865681012606672</v>
      </c>
      <c r="D39" s="105">
        <f>SEKTOR_USD!H39</f>
        <v>9.8061708587554968</v>
      </c>
      <c r="E39" s="105">
        <f>SEKTOR_TL!H39</f>
        <v>63.318068718184342</v>
      </c>
      <c r="F39" s="105">
        <f>SEKTOR_USD!L39</f>
        <v>13.368451657851791</v>
      </c>
      <c r="G39" s="105">
        <f>SEKTOR_TL!L39</f>
        <v>69.682239253682525</v>
      </c>
    </row>
    <row r="40" spans="1:7" ht="13.8" x14ac:dyDescent="0.25">
      <c r="A40" s="106" t="s">
        <v>29</v>
      </c>
      <c r="B40" s="105">
        <f>SEKTOR_USD!D40</f>
        <v>1.2338521554527577</v>
      </c>
      <c r="C40" s="105">
        <f>SEKTOR_TL!D40</f>
        <v>26.669017482302799</v>
      </c>
      <c r="D40" s="105">
        <f>SEKTOR_USD!H40</f>
        <v>-1.6671060583372386</v>
      </c>
      <c r="E40" s="105">
        <f>SEKTOR_TL!H40</f>
        <v>46.253513845591741</v>
      </c>
      <c r="F40" s="105">
        <f>SEKTOR_USD!L40</f>
        <v>0.36673763174871665</v>
      </c>
      <c r="G40" s="105">
        <f>SEKTOR_TL!L40</f>
        <v>50.222152096953842</v>
      </c>
    </row>
    <row r="41" spans="1:7" ht="16.8" x14ac:dyDescent="0.3">
      <c r="A41" s="91" t="s">
        <v>30</v>
      </c>
      <c r="B41" s="104">
        <f>SEKTOR_USD!D41</f>
        <v>5.5712718999312818</v>
      </c>
      <c r="C41" s="104">
        <f>SEKTOR_TL!D41</f>
        <v>32.096220791703303</v>
      </c>
      <c r="D41" s="104">
        <f>SEKTOR_USD!H41</f>
        <v>4.3526846220963522</v>
      </c>
      <c r="E41" s="104">
        <f>SEKTOR_TL!H41</f>
        <v>55.206932222057667</v>
      </c>
      <c r="F41" s="104">
        <f>SEKTOR_USD!L41</f>
        <v>2.0520539323135836</v>
      </c>
      <c r="G41" s="104">
        <f>SEKTOR_TL!L41</f>
        <v>52.744619675444149</v>
      </c>
    </row>
    <row r="42" spans="1:7" ht="13.8" x14ac:dyDescent="0.25">
      <c r="A42" s="96" t="s">
        <v>31</v>
      </c>
      <c r="B42" s="105">
        <f>SEKTOR_USD!D42</f>
        <v>5.5712718999312818</v>
      </c>
      <c r="C42" s="105">
        <f>SEKTOR_TL!D42</f>
        <v>32.096220791703303</v>
      </c>
      <c r="D42" s="105">
        <f>SEKTOR_USD!H42</f>
        <v>4.3526846220963522</v>
      </c>
      <c r="E42" s="105">
        <f>SEKTOR_TL!H42</f>
        <v>55.206932222057667</v>
      </c>
      <c r="F42" s="105">
        <f>SEKTOR_USD!L42</f>
        <v>2.0520539323135836</v>
      </c>
      <c r="G42" s="105">
        <f>SEKTOR_TL!L42</f>
        <v>52.744619675444149</v>
      </c>
    </row>
    <row r="43" spans="1:7" ht="17.399999999999999" x14ac:dyDescent="0.3">
      <c r="A43" s="107" t="s">
        <v>39</v>
      </c>
      <c r="B43" s="108">
        <f>SEKTOR_USD!D43</f>
        <v>2.6456534231280386</v>
      </c>
      <c r="C43" s="108">
        <f>SEKTOR_TL!D43</f>
        <v>28.435536049452509</v>
      </c>
      <c r="D43" s="108">
        <f>SEKTOR_USD!H43</f>
        <v>2.5594969286225933</v>
      </c>
      <c r="E43" s="108">
        <f>SEKTOR_TL!H43</f>
        <v>52.539869445375857</v>
      </c>
      <c r="F43" s="108">
        <f>SEKTOR_USD!L43</f>
        <v>1.9378991796839076</v>
      </c>
      <c r="G43" s="108">
        <f>SEKTOR_TL!L43</f>
        <v>52.573760554018435</v>
      </c>
    </row>
    <row r="44" spans="1:7" ht="13.8" hidden="1" x14ac:dyDescent="0.25">
      <c r="A44" s="41" t="s">
        <v>33</v>
      </c>
      <c r="B44" s="46"/>
      <c r="C44" s="46"/>
      <c r="D44" s="40" t="e">
        <f>SEKTOR_USD!#REF!</f>
        <v>#REF!</v>
      </c>
      <c r="E44" s="40" t="e">
        <f>SEKTOR_TL!H44</f>
        <v>#REF!</v>
      </c>
      <c r="F44" s="40" t="e">
        <f>SEKTOR_USD!#REF!</f>
        <v>#REF!</v>
      </c>
      <c r="G44" s="40" t="e">
        <f>SEKTOR_TL!L44</f>
        <v>#REF!</v>
      </c>
    </row>
    <row r="45" spans="1:7" s="22" customFormat="1" ht="17.399999999999999" hidden="1" x14ac:dyDescent="0.3">
      <c r="A45" s="42" t="s">
        <v>39</v>
      </c>
      <c r="B45" s="47" t="e">
        <f>SEKTOR_USD!#REF!</f>
        <v>#REF!</v>
      </c>
      <c r="C45" s="47" t="e">
        <f>SEKTOR_TL!D45</f>
        <v>#REF!</v>
      </c>
      <c r="D45" s="47" t="e">
        <f>SEKTOR_USD!#REF!</f>
        <v>#REF!</v>
      </c>
      <c r="E45" s="47" t="e">
        <f>SEKTOR_TL!H45</f>
        <v>#REF!</v>
      </c>
      <c r="F45" s="47" t="e">
        <f>SEKTOR_USD!#REF!</f>
        <v>#REF!</v>
      </c>
      <c r="G45" s="47" t="e">
        <f>SEKTOR_TL!L45</f>
        <v>#REF!</v>
      </c>
    </row>
    <row r="46" spans="1:7" s="22" customFormat="1" ht="17.399999999999999" x14ac:dyDescent="0.3">
      <c r="A46" s="23"/>
      <c r="B46" s="25"/>
      <c r="C46" s="25"/>
      <c r="D46" s="25"/>
      <c r="E46" s="25"/>
    </row>
    <row r="47" spans="1:7" x14ac:dyDescent="0.25">
      <c r="A47" s="21" t="s">
        <v>35</v>
      </c>
    </row>
    <row r="48" spans="1:7" x14ac:dyDescent="0.25">
      <c r="A48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N3" sqref="N3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3" t="s">
        <v>123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112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49"/>
      <c r="B7" s="149" t="s">
        <v>125</v>
      </c>
      <c r="C7" s="149"/>
      <c r="D7" s="149"/>
      <c r="E7" s="149"/>
      <c r="F7" s="149" t="s">
        <v>126</v>
      </c>
      <c r="G7" s="149"/>
      <c r="H7" s="149"/>
      <c r="I7" s="149"/>
      <c r="J7" s="149" t="s">
        <v>103</v>
      </c>
      <c r="K7" s="149"/>
      <c r="L7" s="149"/>
      <c r="M7" s="149"/>
    </row>
    <row r="8" spans="1:13" ht="64.8" x14ac:dyDescent="0.3">
      <c r="A8" s="50" t="s">
        <v>40</v>
      </c>
      <c r="B8" s="70">
        <v>2023</v>
      </c>
      <c r="C8" s="71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127</v>
      </c>
      <c r="K8" s="5" t="s">
        <v>128</v>
      </c>
      <c r="L8" s="7" t="s">
        <v>117</v>
      </c>
      <c r="M8" s="7" t="s">
        <v>118</v>
      </c>
    </row>
    <row r="9" spans="1:13" ht="22.5" customHeight="1" x14ac:dyDescent="0.3">
      <c r="A9" s="51" t="s">
        <v>196</v>
      </c>
      <c r="B9" s="74">
        <v>5581566.93255</v>
      </c>
      <c r="C9" s="74">
        <v>6133630.9750100002</v>
      </c>
      <c r="D9" s="63">
        <f>(C9-B9)/B9*100</f>
        <v>9.8908433622918785</v>
      </c>
      <c r="E9" s="76">
        <f t="shared" ref="E9:E23" si="0">C9/C$23*100</f>
        <v>32.394776409864448</v>
      </c>
      <c r="F9" s="74">
        <v>43492368.572439998</v>
      </c>
      <c r="G9" s="74">
        <v>45147297.715049997</v>
      </c>
      <c r="H9" s="63">
        <f t="shared" ref="H9:H22" si="1">(G9-F9)/F9*100</f>
        <v>3.8051023591726962</v>
      </c>
      <c r="I9" s="65">
        <f t="shared" ref="I9:I23" si="2">G9/G$23*100</f>
        <v>30.715518856124881</v>
      </c>
      <c r="J9" s="74">
        <v>67606937.815390006</v>
      </c>
      <c r="K9" s="74">
        <v>69269085.386710003</v>
      </c>
      <c r="L9" s="63">
        <f t="shared" ref="L9:L23" si="3">(K9-J9)/J9*100</f>
        <v>2.4585458608681829</v>
      </c>
      <c r="M9" s="76">
        <f t="shared" ref="M9:M23" si="4">K9/K$23*100</f>
        <v>30.767237937334929</v>
      </c>
    </row>
    <row r="10" spans="1:13" ht="22.5" customHeight="1" x14ac:dyDescent="0.3">
      <c r="A10" s="51" t="s">
        <v>197</v>
      </c>
      <c r="B10" s="74">
        <v>2821138.8489600001</v>
      </c>
      <c r="C10" s="74">
        <v>2786974.2087300001</v>
      </c>
      <c r="D10" s="63">
        <f t="shared" ref="D10:D23" si="5">(C10-B10)/B10*100</f>
        <v>-1.2110229967091006</v>
      </c>
      <c r="E10" s="76">
        <f t="shared" si="0"/>
        <v>14.719406289635813</v>
      </c>
      <c r="F10" s="74">
        <v>23803993.626660001</v>
      </c>
      <c r="G10" s="74">
        <v>24490773.017960001</v>
      </c>
      <c r="H10" s="63">
        <f t="shared" si="1"/>
        <v>2.8851435690640623</v>
      </c>
      <c r="I10" s="65">
        <f t="shared" si="2"/>
        <v>16.662055948111838</v>
      </c>
      <c r="J10" s="74">
        <v>35759084.907619998</v>
      </c>
      <c r="K10" s="74">
        <v>37214151.056050003</v>
      </c>
      <c r="L10" s="63">
        <f t="shared" si="3"/>
        <v>4.0690810522389533</v>
      </c>
      <c r="M10" s="76">
        <f t="shared" si="4"/>
        <v>16.529403178709938</v>
      </c>
    </row>
    <row r="11" spans="1:13" ht="22.5" customHeight="1" x14ac:dyDescent="0.3">
      <c r="A11" s="51" t="s">
        <v>198</v>
      </c>
      <c r="B11" s="74">
        <v>2150718.2155399998</v>
      </c>
      <c r="C11" s="74">
        <v>2223908.9934100001</v>
      </c>
      <c r="D11" s="63">
        <f t="shared" si="5"/>
        <v>3.4030854131034403</v>
      </c>
      <c r="E11" s="76">
        <f t="shared" si="0"/>
        <v>11.7455769495957</v>
      </c>
      <c r="F11" s="74">
        <v>16858620.061000001</v>
      </c>
      <c r="G11" s="74">
        <v>17131593.805909999</v>
      </c>
      <c r="H11" s="63">
        <f t="shared" si="1"/>
        <v>1.6191938837359747</v>
      </c>
      <c r="I11" s="65">
        <f t="shared" si="2"/>
        <v>11.655310931389108</v>
      </c>
      <c r="J11" s="74">
        <v>25579387.05993</v>
      </c>
      <c r="K11" s="74">
        <v>26381349.614289999</v>
      </c>
      <c r="L11" s="63">
        <f t="shared" si="3"/>
        <v>3.1351906614536103</v>
      </c>
      <c r="M11" s="76">
        <f t="shared" si="4"/>
        <v>11.717799595006763</v>
      </c>
    </row>
    <row r="12" spans="1:13" ht="22.5" customHeight="1" x14ac:dyDescent="0.3">
      <c r="A12" s="51" t="s">
        <v>199</v>
      </c>
      <c r="B12" s="74">
        <v>1881333.28676</v>
      </c>
      <c r="C12" s="74">
        <v>1886846.6203300001</v>
      </c>
      <c r="D12" s="63">
        <f t="shared" si="5"/>
        <v>0.29305459106052312</v>
      </c>
      <c r="E12" s="76">
        <f t="shared" si="0"/>
        <v>9.9653817835363157</v>
      </c>
      <c r="F12" s="74">
        <v>15138598.70762</v>
      </c>
      <c r="G12" s="74">
        <v>13658337.146570001</v>
      </c>
      <c r="H12" s="63">
        <f t="shared" si="1"/>
        <v>-9.7780619569822615</v>
      </c>
      <c r="I12" s="65">
        <f t="shared" si="2"/>
        <v>9.2923150088988038</v>
      </c>
      <c r="J12" s="74">
        <v>23204672.24236</v>
      </c>
      <c r="K12" s="74">
        <v>20674190.473099999</v>
      </c>
      <c r="L12" s="63">
        <f t="shared" si="3"/>
        <v>-10.905052839490747</v>
      </c>
      <c r="M12" s="76">
        <f t="shared" si="4"/>
        <v>9.1828516847963275</v>
      </c>
    </row>
    <row r="13" spans="1:13" ht="22.5" customHeight="1" x14ac:dyDescent="0.3">
      <c r="A13" s="52" t="s">
        <v>200</v>
      </c>
      <c r="B13" s="74">
        <v>1508303.76835</v>
      </c>
      <c r="C13" s="74">
        <v>1548263.9523199999</v>
      </c>
      <c r="D13" s="63">
        <f t="shared" si="5"/>
        <v>2.6493458949395916</v>
      </c>
      <c r="E13" s="76">
        <f t="shared" si="0"/>
        <v>8.1771571787097379</v>
      </c>
      <c r="F13" s="74">
        <v>12160512.953</v>
      </c>
      <c r="G13" s="74">
        <v>12097580.64965</v>
      </c>
      <c r="H13" s="63">
        <f t="shared" si="1"/>
        <v>-0.51751355878844163</v>
      </c>
      <c r="I13" s="65">
        <f t="shared" si="2"/>
        <v>8.2304697150001846</v>
      </c>
      <c r="J13" s="74">
        <v>18270815.733120002</v>
      </c>
      <c r="K13" s="74">
        <v>18185689.232639998</v>
      </c>
      <c r="L13" s="63">
        <f t="shared" si="3"/>
        <v>-0.46591516067721345</v>
      </c>
      <c r="M13" s="76">
        <f t="shared" si="4"/>
        <v>8.0775345098235558</v>
      </c>
    </row>
    <row r="14" spans="1:13" ht="22.5" customHeight="1" x14ac:dyDescent="0.3">
      <c r="A14" s="51" t="s">
        <v>201</v>
      </c>
      <c r="B14" s="74">
        <v>1453310.65038</v>
      </c>
      <c r="C14" s="74">
        <v>1409097.02734</v>
      </c>
      <c r="D14" s="63">
        <f t="shared" si="5"/>
        <v>-3.0422692511363181</v>
      </c>
      <c r="E14" s="76">
        <f t="shared" si="0"/>
        <v>7.4421469642473124</v>
      </c>
      <c r="F14" s="74">
        <v>9747038.5742799994</v>
      </c>
      <c r="G14" s="74">
        <v>11289008.750120001</v>
      </c>
      <c r="H14" s="63">
        <f t="shared" si="1"/>
        <v>15.819883794333961</v>
      </c>
      <c r="I14" s="65">
        <f t="shared" si="2"/>
        <v>7.6803657955297773</v>
      </c>
      <c r="J14" s="74">
        <v>15686048.157360001</v>
      </c>
      <c r="K14" s="74">
        <v>17652966.531240001</v>
      </c>
      <c r="L14" s="63">
        <f t="shared" si="3"/>
        <v>12.539285574978356</v>
      </c>
      <c r="M14" s="76">
        <f t="shared" si="4"/>
        <v>7.8409151576682561</v>
      </c>
    </row>
    <row r="15" spans="1:13" ht="22.5" customHeight="1" x14ac:dyDescent="0.3">
      <c r="A15" s="51" t="s">
        <v>202</v>
      </c>
      <c r="B15" s="74">
        <v>1044559.79473</v>
      </c>
      <c r="C15" s="74">
        <v>1020068.87507</v>
      </c>
      <c r="D15" s="63">
        <f t="shared" si="5"/>
        <v>-2.3446163430338114</v>
      </c>
      <c r="E15" s="76">
        <f t="shared" si="0"/>
        <v>5.3874944979879107</v>
      </c>
      <c r="F15" s="74">
        <v>7350621.6488300003</v>
      </c>
      <c r="G15" s="74">
        <v>7550659.8551500002</v>
      </c>
      <c r="H15" s="63">
        <f t="shared" si="1"/>
        <v>2.7213780803401844</v>
      </c>
      <c r="I15" s="65">
        <f t="shared" si="2"/>
        <v>5.1370169842907982</v>
      </c>
      <c r="J15" s="74">
        <v>11748195.49027</v>
      </c>
      <c r="K15" s="74">
        <v>11897373.6632</v>
      </c>
      <c r="L15" s="63">
        <f t="shared" si="3"/>
        <v>1.269796481115347</v>
      </c>
      <c r="M15" s="76">
        <f t="shared" si="4"/>
        <v>5.2844544471968273</v>
      </c>
    </row>
    <row r="16" spans="1:13" ht="22.5" customHeight="1" x14ac:dyDescent="0.3">
      <c r="A16" s="51" t="s">
        <v>203</v>
      </c>
      <c r="B16" s="74">
        <v>1103536.1903599999</v>
      </c>
      <c r="C16" s="74">
        <v>941504.84381999995</v>
      </c>
      <c r="D16" s="63">
        <f t="shared" si="5"/>
        <v>-14.682920954965823</v>
      </c>
      <c r="E16" s="76">
        <f t="shared" si="0"/>
        <v>4.9725585103860146</v>
      </c>
      <c r="F16" s="74">
        <v>7448443.3820799999</v>
      </c>
      <c r="G16" s="74">
        <v>7638444.8736100001</v>
      </c>
      <c r="H16" s="63">
        <f t="shared" si="1"/>
        <v>2.5508885787749893</v>
      </c>
      <c r="I16" s="65">
        <f t="shared" si="2"/>
        <v>5.1967406560554226</v>
      </c>
      <c r="J16" s="74">
        <v>11788816.491970001</v>
      </c>
      <c r="K16" s="74">
        <v>11803955.222890001</v>
      </c>
      <c r="L16" s="63">
        <f t="shared" si="3"/>
        <v>0.12841603676087254</v>
      </c>
      <c r="M16" s="76">
        <f t="shared" si="4"/>
        <v>5.2429607943687806</v>
      </c>
    </row>
    <row r="17" spans="1:13" ht="22.5" customHeight="1" x14ac:dyDescent="0.3">
      <c r="A17" s="51" t="s">
        <v>204</v>
      </c>
      <c r="B17" s="74">
        <v>282870.9044</v>
      </c>
      <c r="C17" s="74">
        <v>313431.93423000001</v>
      </c>
      <c r="D17" s="63">
        <f t="shared" si="5"/>
        <v>10.803878855912483</v>
      </c>
      <c r="E17" s="76">
        <f t="shared" si="0"/>
        <v>1.6553909862625269</v>
      </c>
      <c r="F17" s="74">
        <v>2135769.8569899998</v>
      </c>
      <c r="G17" s="74">
        <v>2262434.1220399998</v>
      </c>
      <c r="H17" s="63">
        <f t="shared" si="1"/>
        <v>5.9306139486635292</v>
      </c>
      <c r="I17" s="65">
        <f t="shared" si="2"/>
        <v>1.5392247477326781</v>
      </c>
      <c r="J17" s="74">
        <v>3233959.0378200002</v>
      </c>
      <c r="K17" s="74">
        <v>3307849.8229899998</v>
      </c>
      <c r="L17" s="63">
        <f t="shared" si="3"/>
        <v>2.2848398605508957</v>
      </c>
      <c r="M17" s="76">
        <f t="shared" si="4"/>
        <v>1.4692470962584823</v>
      </c>
    </row>
    <row r="18" spans="1:13" ht="22.5" customHeight="1" x14ac:dyDescent="0.3">
      <c r="A18" s="51" t="s">
        <v>205</v>
      </c>
      <c r="B18" s="74">
        <v>199374.46230000001</v>
      </c>
      <c r="C18" s="74">
        <v>212941.52566000001</v>
      </c>
      <c r="D18" s="63">
        <f t="shared" si="5"/>
        <v>6.8048150216879595</v>
      </c>
      <c r="E18" s="76">
        <f t="shared" si="0"/>
        <v>1.1246508210611523</v>
      </c>
      <c r="F18" s="74">
        <v>1596492.85362</v>
      </c>
      <c r="G18" s="74">
        <v>1709102.38677</v>
      </c>
      <c r="H18" s="63">
        <f t="shared" si="1"/>
        <v>7.0535569823980904</v>
      </c>
      <c r="I18" s="65">
        <f t="shared" si="2"/>
        <v>1.1627709573940297</v>
      </c>
      <c r="J18" s="74">
        <v>2466812.91891</v>
      </c>
      <c r="K18" s="74">
        <v>2771325.9614300001</v>
      </c>
      <c r="L18" s="63">
        <f t="shared" si="3"/>
        <v>12.344391428538245</v>
      </c>
      <c r="M18" s="76">
        <f t="shared" si="4"/>
        <v>1.2309393834379898</v>
      </c>
    </row>
    <row r="19" spans="1:13" ht="22.5" customHeight="1" x14ac:dyDescent="0.3">
      <c r="A19" s="51" t="s">
        <v>206</v>
      </c>
      <c r="B19" s="74">
        <v>195966.49614999999</v>
      </c>
      <c r="C19" s="74">
        <v>204633.25359000001</v>
      </c>
      <c r="D19" s="63">
        <f t="shared" si="5"/>
        <v>4.4225710058959056</v>
      </c>
      <c r="E19" s="76">
        <f t="shared" si="0"/>
        <v>1.0807706761426634</v>
      </c>
      <c r="F19" s="74">
        <v>1740514.71737</v>
      </c>
      <c r="G19" s="74">
        <v>1765224.8910099999</v>
      </c>
      <c r="H19" s="63">
        <f t="shared" si="1"/>
        <v>1.4197049524142018</v>
      </c>
      <c r="I19" s="65">
        <f t="shared" si="2"/>
        <v>1.2009533497958238</v>
      </c>
      <c r="J19" s="74">
        <v>2562995.0707800002</v>
      </c>
      <c r="K19" s="74">
        <v>2697409.28492</v>
      </c>
      <c r="L19" s="63">
        <f t="shared" si="3"/>
        <v>5.2444195337095723</v>
      </c>
      <c r="M19" s="76">
        <f t="shared" si="4"/>
        <v>1.1981078257376983</v>
      </c>
    </row>
    <row r="20" spans="1:13" ht="22.5" customHeight="1" x14ac:dyDescent="0.3">
      <c r="A20" s="51" t="s">
        <v>207</v>
      </c>
      <c r="B20" s="74">
        <v>118496.20067000001</v>
      </c>
      <c r="C20" s="74">
        <v>120943.58113999999</v>
      </c>
      <c r="D20" s="63">
        <f t="shared" si="5"/>
        <v>2.0653661941581549</v>
      </c>
      <c r="E20" s="76">
        <f t="shared" si="0"/>
        <v>0.63876361085322886</v>
      </c>
      <c r="F20" s="74">
        <v>990749.16287999996</v>
      </c>
      <c r="G20" s="74">
        <v>1266506.69789</v>
      </c>
      <c r="H20" s="63">
        <f t="shared" si="1"/>
        <v>27.833234217266746</v>
      </c>
      <c r="I20" s="65">
        <f t="shared" si="2"/>
        <v>0.86165534437913516</v>
      </c>
      <c r="J20" s="74">
        <v>1652565.38937</v>
      </c>
      <c r="K20" s="74">
        <v>1883916.44325</v>
      </c>
      <c r="L20" s="63">
        <f t="shared" si="3"/>
        <v>13.999509814749111</v>
      </c>
      <c r="M20" s="76">
        <f t="shared" si="4"/>
        <v>0.83677884787910406</v>
      </c>
    </row>
    <row r="21" spans="1:13" ht="22.5" customHeight="1" x14ac:dyDescent="0.3">
      <c r="A21" s="51" t="s">
        <v>208</v>
      </c>
      <c r="B21" s="74">
        <v>102296.80172</v>
      </c>
      <c r="C21" s="74">
        <v>128897.11942</v>
      </c>
      <c r="D21" s="63">
        <f t="shared" si="5"/>
        <v>26.00307854473165</v>
      </c>
      <c r="E21" s="76">
        <f t="shared" si="0"/>
        <v>0.68077022900447459</v>
      </c>
      <c r="F21" s="74">
        <v>809321.78645999997</v>
      </c>
      <c r="G21" s="74">
        <v>914702.20103999996</v>
      </c>
      <c r="H21" s="63">
        <f t="shared" si="1"/>
        <v>13.020830075628801</v>
      </c>
      <c r="I21" s="65">
        <f t="shared" si="2"/>
        <v>0.62230862367687856</v>
      </c>
      <c r="J21" s="74">
        <v>1252038.6261</v>
      </c>
      <c r="K21" s="74">
        <v>1323708.5338999999</v>
      </c>
      <c r="L21" s="63">
        <f t="shared" si="3"/>
        <v>5.724256928338221</v>
      </c>
      <c r="M21" s="76">
        <f t="shared" si="4"/>
        <v>0.58795139555857268</v>
      </c>
    </row>
    <row r="22" spans="1:13" ht="22.5" customHeight="1" x14ac:dyDescent="0.3">
      <c r="A22" s="51" t="s">
        <v>209</v>
      </c>
      <c r="B22" s="74">
        <v>2522.7189899999998</v>
      </c>
      <c r="C22" s="74">
        <v>2869.46713</v>
      </c>
      <c r="D22" s="63">
        <f t="shared" si="5"/>
        <v>13.745016443547689</v>
      </c>
      <c r="E22" s="76">
        <f t="shared" si="0"/>
        <v>1.5155092712706585E-2</v>
      </c>
      <c r="F22" s="74">
        <v>44057.808010000001</v>
      </c>
      <c r="G22" s="74">
        <v>63634.46615</v>
      </c>
      <c r="H22" s="63">
        <f t="shared" si="1"/>
        <v>44.434026621471041</v>
      </c>
      <c r="I22" s="65">
        <f t="shared" si="2"/>
        <v>4.3293081620657099E-2</v>
      </c>
      <c r="J22" s="74">
        <v>93921.058590000001</v>
      </c>
      <c r="K22" s="74">
        <v>76137.873120000004</v>
      </c>
      <c r="L22" s="63">
        <f t="shared" si="3"/>
        <v>-18.934183384399603</v>
      </c>
      <c r="M22" s="76">
        <f t="shared" si="4"/>
        <v>3.3818146222775167E-2</v>
      </c>
    </row>
    <row r="23" spans="1:13" ht="24" customHeight="1" x14ac:dyDescent="0.25">
      <c r="A23" s="67" t="s">
        <v>41</v>
      </c>
      <c r="B23" s="75">
        <f>SUM(B9:B22)</f>
        <v>18445995.271859996</v>
      </c>
      <c r="C23" s="75">
        <f>SUM(C9:C22)</f>
        <v>18934012.3772</v>
      </c>
      <c r="D23" s="73">
        <f t="shared" si="5"/>
        <v>2.6456534231280591</v>
      </c>
      <c r="E23" s="77">
        <f t="shared" si="0"/>
        <v>100</v>
      </c>
      <c r="F23" s="66">
        <f>SUM(F9:F22)</f>
        <v>143317103.71124002</v>
      </c>
      <c r="G23" s="66">
        <f>SUM(G9:G22)</f>
        <v>146985300.57891998</v>
      </c>
      <c r="H23" s="73">
        <f>(G23-F23)/F23*100</f>
        <v>2.5594969286225298</v>
      </c>
      <c r="I23" s="69">
        <f t="shared" si="2"/>
        <v>100</v>
      </c>
      <c r="J23" s="75">
        <f>SUM(J9:J22)</f>
        <v>220906249.99958998</v>
      </c>
      <c r="K23" s="75">
        <f>SUM(K9:K22)</f>
        <v>225139109.09973001</v>
      </c>
      <c r="L23" s="73">
        <f t="shared" si="3"/>
        <v>1.9161336993171951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L4" sqref="L4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42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O28" sqref="O28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102</v>
      </c>
      <c r="C4" s="61" t="s">
        <v>43</v>
      </c>
      <c r="D4" s="61" t="s">
        <v>44</v>
      </c>
      <c r="E4" s="61" t="s">
        <v>45</v>
      </c>
      <c r="F4" s="61" t="s">
        <v>46</v>
      </c>
      <c r="G4" s="61" t="s">
        <v>47</v>
      </c>
      <c r="H4" s="61" t="s">
        <v>48</v>
      </c>
      <c r="I4" s="61" t="s">
        <v>0</v>
      </c>
      <c r="J4" s="61" t="s">
        <v>101</v>
      </c>
      <c r="K4" s="61" t="s">
        <v>49</v>
      </c>
      <c r="L4" s="61" t="s">
        <v>50</v>
      </c>
      <c r="M4" s="61" t="s">
        <v>51</v>
      </c>
      <c r="N4" s="61" t="s">
        <v>52</v>
      </c>
      <c r="O4" s="62" t="s">
        <v>100</v>
      </c>
      <c r="P4" s="62" t="s">
        <v>99</v>
      </c>
    </row>
    <row r="5" spans="1:16" x14ac:dyDescent="0.25">
      <c r="A5" s="53" t="s">
        <v>98</v>
      </c>
      <c r="B5" s="54" t="s">
        <v>167</v>
      </c>
      <c r="C5" s="78">
        <v>1549337.2538699999</v>
      </c>
      <c r="D5" s="78">
        <v>1529579.97432</v>
      </c>
      <c r="E5" s="78">
        <v>1559753.3978299999</v>
      </c>
      <c r="F5" s="78">
        <v>1283384.5689600001</v>
      </c>
      <c r="G5" s="78">
        <v>1707181.59516</v>
      </c>
      <c r="H5" s="78">
        <v>1296588.4465900001</v>
      </c>
      <c r="I5" s="55">
        <v>1559165.5359199999</v>
      </c>
      <c r="J5" s="55">
        <v>1499034.0725799999</v>
      </c>
      <c r="K5" s="55">
        <v>0</v>
      </c>
      <c r="L5" s="55">
        <v>0</v>
      </c>
      <c r="M5" s="55">
        <v>0</v>
      </c>
      <c r="N5" s="55">
        <v>0</v>
      </c>
      <c r="O5" s="78">
        <v>11984024.84523</v>
      </c>
      <c r="P5" s="56">
        <f t="shared" ref="P5:P24" si="0">O5/O$26*100</f>
        <v>8.1532131431030308</v>
      </c>
    </row>
    <row r="6" spans="1:16" x14ac:dyDescent="0.25">
      <c r="A6" s="53" t="s">
        <v>97</v>
      </c>
      <c r="B6" s="54" t="s">
        <v>168</v>
      </c>
      <c r="C6" s="78">
        <v>1002585.97848</v>
      </c>
      <c r="D6" s="78">
        <v>1103102.3901899999</v>
      </c>
      <c r="E6" s="78">
        <v>1060952.9676300001</v>
      </c>
      <c r="F6" s="78">
        <v>1004332.48667</v>
      </c>
      <c r="G6" s="78">
        <v>1337193.8240700001</v>
      </c>
      <c r="H6" s="78">
        <v>1019463.09219</v>
      </c>
      <c r="I6" s="55">
        <v>1151096.3398800001</v>
      </c>
      <c r="J6" s="55">
        <v>1106598.12237</v>
      </c>
      <c r="K6" s="55">
        <v>0</v>
      </c>
      <c r="L6" s="55">
        <v>0</v>
      </c>
      <c r="M6" s="55">
        <v>0</v>
      </c>
      <c r="N6" s="55">
        <v>0</v>
      </c>
      <c r="O6" s="78">
        <v>8785325.2014799993</v>
      </c>
      <c r="P6" s="56">
        <f t="shared" si="0"/>
        <v>5.9770093790861374</v>
      </c>
    </row>
    <row r="7" spans="1:16" x14ac:dyDescent="0.25">
      <c r="A7" s="53" t="s">
        <v>96</v>
      </c>
      <c r="B7" s="54" t="s">
        <v>169</v>
      </c>
      <c r="C7" s="78">
        <v>947051.35149000003</v>
      </c>
      <c r="D7" s="78">
        <v>997714.69927999994</v>
      </c>
      <c r="E7" s="78">
        <v>1010211.04474</v>
      </c>
      <c r="F7" s="78">
        <v>868678.37280999997</v>
      </c>
      <c r="G7" s="78">
        <v>1109892.68154</v>
      </c>
      <c r="H7" s="78">
        <v>944212.94114000001</v>
      </c>
      <c r="I7" s="55">
        <v>1248941.19282</v>
      </c>
      <c r="J7" s="55">
        <v>1101439.41353</v>
      </c>
      <c r="K7" s="55">
        <v>0</v>
      </c>
      <c r="L7" s="55">
        <v>0</v>
      </c>
      <c r="M7" s="55">
        <v>0</v>
      </c>
      <c r="N7" s="55">
        <v>0</v>
      </c>
      <c r="O7" s="78">
        <v>8228141.69735</v>
      </c>
      <c r="P7" s="56">
        <f t="shared" si="0"/>
        <v>5.5979350757813426</v>
      </c>
    </row>
    <row r="8" spans="1:16" x14ac:dyDescent="0.25">
      <c r="A8" s="53" t="s">
        <v>95</v>
      </c>
      <c r="B8" s="54" t="s">
        <v>171</v>
      </c>
      <c r="C8" s="78">
        <v>917300.69692000002</v>
      </c>
      <c r="D8" s="78">
        <v>1081425.70151</v>
      </c>
      <c r="E8" s="78">
        <v>1150759.5659</v>
      </c>
      <c r="F8" s="78">
        <v>755939.96285000001</v>
      </c>
      <c r="G8" s="78">
        <v>1059980.5337700001</v>
      </c>
      <c r="H8" s="78">
        <v>911771.63922999997</v>
      </c>
      <c r="I8" s="55">
        <v>966802.13569000002</v>
      </c>
      <c r="J8" s="55">
        <v>802452.97135000001</v>
      </c>
      <c r="K8" s="55">
        <v>0</v>
      </c>
      <c r="L8" s="55">
        <v>0</v>
      </c>
      <c r="M8" s="55">
        <v>0</v>
      </c>
      <c r="N8" s="55">
        <v>0</v>
      </c>
      <c r="O8" s="78">
        <v>7646433.2072200002</v>
      </c>
      <c r="P8" s="56">
        <f t="shared" si="0"/>
        <v>5.2021754400634386</v>
      </c>
    </row>
    <row r="9" spans="1:16" x14ac:dyDescent="0.25">
      <c r="A9" s="53" t="s">
        <v>94</v>
      </c>
      <c r="B9" s="54" t="s">
        <v>170</v>
      </c>
      <c r="C9" s="78">
        <v>895452.60028999997</v>
      </c>
      <c r="D9" s="78">
        <v>862452.42854999995</v>
      </c>
      <c r="E9" s="78">
        <v>945704.28115000005</v>
      </c>
      <c r="F9" s="78">
        <v>706419.30264000001</v>
      </c>
      <c r="G9" s="78">
        <v>943456.22155000002</v>
      </c>
      <c r="H9" s="78">
        <v>662394.86968</v>
      </c>
      <c r="I9" s="55">
        <v>853904.71591999999</v>
      </c>
      <c r="J9" s="55">
        <v>927160.71808999998</v>
      </c>
      <c r="K9" s="55">
        <v>0</v>
      </c>
      <c r="L9" s="55">
        <v>0</v>
      </c>
      <c r="M9" s="55">
        <v>0</v>
      </c>
      <c r="N9" s="55">
        <v>0</v>
      </c>
      <c r="O9" s="78">
        <v>6796945.1378699997</v>
      </c>
      <c r="P9" s="56">
        <f t="shared" si="0"/>
        <v>4.6242346078821353</v>
      </c>
    </row>
    <row r="10" spans="1:16" x14ac:dyDescent="0.25">
      <c r="A10" s="53" t="s">
        <v>93</v>
      </c>
      <c r="B10" s="54" t="s">
        <v>173</v>
      </c>
      <c r="C10" s="78">
        <v>695269.08771999995</v>
      </c>
      <c r="D10" s="78">
        <v>701436.61004000006</v>
      </c>
      <c r="E10" s="78">
        <v>806669.40223000001</v>
      </c>
      <c r="F10" s="78">
        <v>772999.47760999994</v>
      </c>
      <c r="G10" s="78">
        <v>968298.45944999997</v>
      </c>
      <c r="H10" s="78">
        <v>718227.88219000003</v>
      </c>
      <c r="I10" s="55">
        <v>806620.88185000001</v>
      </c>
      <c r="J10" s="55">
        <v>683293.80631000001</v>
      </c>
      <c r="K10" s="55">
        <v>0</v>
      </c>
      <c r="L10" s="55">
        <v>0</v>
      </c>
      <c r="M10" s="55">
        <v>0</v>
      </c>
      <c r="N10" s="55">
        <v>0</v>
      </c>
      <c r="O10" s="78">
        <v>6152815.6074000001</v>
      </c>
      <c r="P10" s="56">
        <f t="shared" si="0"/>
        <v>4.1860074328292463</v>
      </c>
    </row>
    <row r="11" spans="1:16" x14ac:dyDescent="0.25">
      <c r="A11" s="53" t="s">
        <v>92</v>
      </c>
      <c r="B11" s="54" t="s">
        <v>175</v>
      </c>
      <c r="C11" s="78">
        <v>703926.99872999999</v>
      </c>
      <c r="D11" s="78">
        <v>761184.22389999998</v>
      </c>
      <c r="E11" s="78">
        <v>811996.98731</v>
      </c>
      <c r="F11" s="78">
        <v>777565.14847999997</v>
      </c>
      <c r="G11" s="78">
        <v>887833.35146999999</v>
      </c>
      <c r="H11" s="78">
        <v>688636.05307999998</v>
      </c>
      <c r="I11" s="55">
        <v>728395.82938999997</v>
      </c>
      <c r="J11" s="55">
        <v>651036.22580999997</v>
      </c>
      <c r="K11" s="55">
        <v>0</v>
      </c>
      <c r="L11" s="55">
        <v>0</v>
      </c>
      <c r="M11" s="55">
        <v>0</v>
      </c>
      <c r="N11" s="55">
        <v>0</v>
      </c>
      <c r="O11" s="78">
        <v>6010574.8181699999</v>
      </c>
      <c r="P11" s="56">
        <f t="shared" si="0"/>
        <v>4.089235314345447</v>
      </c>
    </row>
    <row r="12" spans="1:16" x14ac:dyDescent="0.25">
      <c r="A12" s="53" t="s">
        <v>91</v>
      </c>
      <c r="B12" s="54" t="s">
        <v>210</v>
      </c>
      <c r="C12" s="78">
        <v>602187.83322999999</v>
      </c>
      <c r="D12" s="78">
        <v>609788.83898</v>
      </c>
      <c r="E12" s="78">
        <v>825242.17940000002</v>
      </c>
      <c r="F12" s="78">
        <v>615439.23002000002</v>
      </c>
      <c r="G12" s="78">
        <v>769616.27645999996</v>
      </c>
      <c r="H12" s="78">
        <v>531103.72834000003</v>
      </c>
      <c r="I12" s="55">
        <v>661446.33612999995</v>
      </c>
      <c r="J12" s="55">
        <v>645511.17383999994</v>
      </c>
      <c r="K12" s="55">
        <v>0</v>
      </c>
      <c r="L12" s="55">
        <v>0</v>
      </c>
      <c r="M12" s="55">
        <v>0</v>
      </c>
      <c r="N12" s="55">
        <v>0</v>
      </c>
      <c r="O12" s="78">
        <v>5260335.5964000002</v>
      </c>
      <c r="P12" s="56">
        <f t="shared" si="0"/>
        <v>3.5788174570392481</v>
      </c>
    </row>
    <row r="13" spans="1:16" x14ac:dyDescent="0.25">
      <c r="A13" s="53" t="s">
        <v>90</v>
      </c>
      <c r="B13" s="54" t="s">
        <v>174</v>
      </c>
      <c r="C13" s="78">
        <v>549030.11117000005</v>
      </c>
      <c r="D13" s="78">
        <v>602287.77439999999</v>
      </c>
      <c r="E13" s="78">
        <v>714390.49182</v>
      </c>
      <c r="F13" s="78">
        <v>598003.54544000002</v>
      </c>
      <c r="G13" s="78">
        <v>713636.87386000005</v>
      </c>
      <c r="H13" s="78">
        <v>614468.28113000002</v>
      </c>
      <c r="I13" s="55">
        <v>677478.89072999998</v>
      </c>
      <c r="J13" s="55">
        <v>675072.89425000001</v>
      </c>
      <c r="K13" s="55">
        <v>0</v>
      </c>
      <c r="L13" s="55">
        <v>0</v>
      </c>
      <c r="M13" s="55">
        <v>0</v>
      </c>
      <c r="N13" s="55">
        <v>0</v>
      </c>
      <c r="O13" s="78">
        <v>5144368.8628000002</v>
      </c>
      <c r="P13" s="56">
        <f t="shared" si="0"/>
        <v>3.4999206332458144</v>
      </c>
    </row>
    <row r="14" spans="1:16" x14ac:dyDescent="0.25">
      <c r="A14" s="53" t="s">
        <v>89</v>
      </c>
      <c r="B14" s="54" t="s">
        <v>176</v>
      </c>
      <c r="C14" s="78">
        <v>475655.11888999998</v>
      </c>
      <c r="D14" s="78">
        <v>597577.22849000001</v>
      </c>
      <c r="E14" s="78">
        <v>791042.39726999996</v>
      </c>
      <c r="F14" s="78">
        <v>666798.60097999999</v>
      </c>
      <c r="G14" s="78">
        <v>690808.46571000002</v>
      </c>
      <c r="H14" s="78">
        <v>683319.11743999994</v>
      </c>
      <c r="I14" s="55">
        <v>530425.49722000002</v>
      </c>
      <c r="J14" s="55">
        <v>649768.35730999999</v>
      </c>
      <c r="K14" s="55">
        <v>0</v>
      </c>
      <c r="L14" s="55">
        <v>0</v>
      </c>
      <c r="M14" s="55">
        <v>0</v>
      </c>
      <c r="N14" s="55">
        <v>0</v>
      </c>
      <c r="O14" s="78">
        <v>5085394.7833099999</v>
      </c>
      <c r="P14" s="56">
        <f t="shared" si="0"/>
        <v>3.4597981997387053</v>
      </c>
    </row>
    <row r="15" spans="1:16" x14ac:dyDescent="0.25">
      <c r="A15" s="53" t="s">
        <v>88</v>
      </c>
      <c r="B15" s="54" t="s">
        <v>211</v>
      </c>
      <c r="C15" s="78">
        <v>456510.0122</v>
      </c>
      <c r="D15" s="78">
        <v>487640.26124999998</v>
      </c>
      <c r="E15" s="78">
        <v>569082.43289000005</v>
      </c>
      <c r="F15" s="78">
        <v>380195.26238999999</v>
      </c>
      <c r="G15" s="78">
        <v>524359.88697999995</v>
      </c>
      <c r="H15" s="78">
        <v>404393.13501999999</v>
      </c>
      <c r="I15" s="55">
        <v>582911.45024999999</v>
      </c>
      <c r="J15" s="55">
        <v>561753.32330000005</v>
      </c>
      <c r="K15" s="55">
        <v>0</v>
      </c>
      <c r="L15" s="55">
        <v>0</v>
      </c>
      <c r="M15" s="55">
        <v>0</v>
      </c>
      <c r="N15" s="55">
        <v>0</v>
      </c>
      <c r="O15" s="78">
        <v>3966845.7642799998</v>
      </c>
      <c r="P15" s="56">
        <f t="shared" si="0"/>
        <v>2.6988044033356267</v>
      </c>
    </row>
    <row r="16" spans="1:16" x14ac:dyDescent="0.25">
      <c r="A16" s="53" t="s">
        <v>87</v>
      </c>
      <c r="B16" s="54" t="s">
        <v>172</v>
      </c>
      <c r="C16" s="78">
        <v>406041.89656999998</v>
      </c>
      <c r="D16" s="78">
        <v>330768.79097999999</v>
      </c>
      <c r="E16" s="78">
        <v>325735.64688999997</v>
      </c>
      <c r="F16" s="78">
        <v>197658.44294000001</v>
      </c>
      <c r="G16" s="78">
        <v>471260.12495000003</v>
      </c>
      <c r="H16" s="78">
        <v>248267.55046999999</v>
      </c>
      <c r="I16" s="55">
        <v>698556.28561999998</v>
      </c>
      <c r="J16" s="55">
        <v>767616.57253999996</v>
      </c>
      <c r="K16" s="55">
        <v>0</v>
      </c>
      <c r="L16" s="55">
        <v>0</v>
      </c>
      <c r="M16" s="55">
        <v>0</v>
      </c>
      <c r="N16" s="55">
        <v>0</v>
      </c>
      <c r="O16" s="78">
        <v>3445905.3109599999</v>
      </c>
      <c r="P16" s="56">
        <f t="shared" si="0"/>
        <v>2.3443877022993935</v>
      </c>
    </row>
    <row r="17" spans="1:16" x14ac:dyDescent="0.25">
      <c r="A17" s="53" t="s">
        <v>86</v>
      </c>
      <c r="B17" s="54" t="s">
        <v>212</v>
      </c>
      <c r="C17" s="78">
        <v>311383.84855</v>
      </c>
      <c r="D17" s="78">
        <v>330512.46208000003</v>
      </c>
      <c r="E17" s="78">
        <v>385952.95562999998</v>
      </c>
      <c r="F17" s="78">
        <v>310644.02867999999</v>
      </c>
      <c r="G17" s="78">
        <v>376243.34109</v>
      </c>
      <c r="H17" s="78">
        <v>345757.49226000003</v>
      </c>
      <c r="I17" s="55">
        <v>430014.93820999999</v>
      </c>
      <c r="J17" s="55">
        <v>349938.31109999999</v>
      </c>
      <c r="K17" s="55">
        <v>0</v>
      </c>
      <c r="L17" s="55">
        <v>0</v>
      </c>
      <c r="M17" s="55">
        <v>0</v>
      </c>
      <c r="N17" s="55">
        <v>0</v>
      </c>
      <c r="O17" s="78">
        <v>2840447.3775999998</v>
      </c>
      <c r="P17" s="56">
        <f t="shared" si="0"/>
        <v>1.9324703670452366</v>
      </c>
    </row>
    <row r="18" spans="1:16" x14ac:dyDescent="0.25">
      <c r="A18" s="53" t="s">
        <v>85</v>
      </c>
      <c r="B18" s="54" t="s">
        <v>213</v>
      </c>
      <c r="C18" s="78">
        <v>334208.06057999999</v>
      </c>
      <c r="D18" s="78">
        <v>352080.17121</v>
      </c>
      <c r="E18" s="78">
        <v>421601.47678999999</v>
      </c>
      <c r="F18" s="78">
        <v>318902.07085000002</v>
      </c>
      <c r="G18" s="78">
        <v>294530.56933000003</v>
      </c>
      <c r="H18" s="78">
        <v>243235.0828</v>
      </c>
      <c r="I18" s="55">
        <v>304917.98703999998</v>
      </c>
      <c r="J18" s="55">
        <v>331204.29914999998</v>
      </c>
      <c r="K18" s="55">
        <v>0</v>
      </c>
      <c r="L18" s="55">
        <v>0</v>
      </c>
      <c r="M18" s="55">
        <v>0</v>
      </c>
      <c r="N18" s="55">
        <v>0</v>
      </c>
      <c r="O18" s="78">
        <v>2600679.7177499998</v>
      </c>
      <c r="P18" s="56">
        <f t="shared" si="0"/>
        <v>1.7693468037326843</v>
      </c>
    </row>
    <row r="19" spans="1:16" x14ac:dyDescent="0.25">
      <c r="A19" s="53" t="s">
        <v>84</v>
      </c>
      <c r="B19" s="54" t="s">
        <v>214</v>
      </c>
      <c r="C19" s="78">
        <v>236379.11113</v>
      </c>
      <c r="D19" s="78">
        <v>277236.63595999999</v>
      </c>
      <c r="E19" s="78">
        <v>359074.62858000002</v>
      </c>
      <c r="F19" s="78">
        <v>230463.65164</v>
      </c>
      <c r="G19" s="78">
        <v>313856.56384000002</v>
      </c>
      <c r="H19" s="78">
        <v>226183.65061000001</v>
      </c>
      <c r="I19" s="55">
        <v>325476.77405000001</v>
      </c>
      <c r="J19" s="55">
        <v>313401.58536000003</v>
      </c>
      <c r="K19" s="55">
        <v>0</v>
      </c>
      <c r="L19" s="55">
        <v>0</v>
      </c>
      <c r="M19" s="55">
        <v>0</v>
      </c>
      <c r="N19" s="55">
        <v>0</v>
      </c>
      <c r="O19" s="78">
        <v>2282072.6011700002</v>
      </c>
      <c r="P19" s="56">
        <f t="shared" si="0"/>
        <v>1.5525855933768695</v>
      </c>
    </row>
    <row r="20" spans="1:16" x14ac:dyDescent="0.25">
      <c r="A20" s="53" t="s">
        <v>83</v>
      </c>
      <c r="B20" s="54" t="s">
        <v>215</v>
      </c>
      <c r="C20" s="78">
        <v>195640.20929999999</v>
      </c>
      <c r="D20" s="78">
        <v>200332.00532</v>
      </c>
      <c r="E20" s="78">
        <v>265385.52087000001</v>
      </c>
      <c r="F20" s="78">
        <v>225974.53578999999</v>
      </c>
      <c r="G20" s="78">
        <v>372591.37414000003</v>
      </c>
      <c r="H20" s="78">
        <v>323662.63631999999</v>
      </c>
      <c r="I20" s="55">
        <v>318620.45989</v>
      </c>
      <c r="J20" s="55">
        <v>289913.04856000002</v>
      </c>
      <c r="K20" s="55">
        <v>0</v>
      </c>
      <c r="L20" s="55">
        <v>0</v>
      </c>
      <c r="M20" s="55">
        <v>0</v>
      </c>
      <c r="N20" s="55">
        <v>0</v>
      </c>
      <c r="O20" s="78">
        <v>2192119.7901900001</v>
      </c>
      <c r="P20" s="56">
        <f t="shared" si="0"/>
        <v>1.4913870853453113</v>
      </c>
    </row>
    <row r="21" spans="1:16" x14ac:dyDescent="0.25">
      <c r="A21" s="53" t="s">
        <v>82</v>
      </c>
      <c r="B21" s="54" t="s">
        <v>216</v>
      </c>
      <c r="C21" s="78">
        <v>259408.87935</v>
      </c>
      <c r="D21" s="78">
        <v>231776.95168999999</v>
      </c>
      <c r="E21" s="78">
        <v>225508.6986</v>
      </c>
      <c r="F21" s="78">
        <v>255158.55656</v>
      </c>
      <c r="G21" s="78">
        <v>284123.88264999999</v>
      </c>
      <c r="H21" s="78">
        <v>227475.70903</v>
      </c>
      <c r="I21" s="55">
        <v>312850.68358999997</v>
      </c>
      <c r="J21" s="55">
        <v>271143.13377999997</v>
      </c>
      <c r="K21" s="55">
        <v>0</v>
      </c>
      <c r="L21" s="55">
        <v>0</v>
      </c>
      <c r="M21" s="55">
        <v>0</v>
      </c>
      <c r="N21" s="55">
        <v>0</v>
      </c>
      <c r="O21" s="78">
        <v>2067446.4952499999</v>
      </c>
      <c r="P21" s="56">
        <f t="shared" si="0"/>
        <v>1.4065668383893513</v>
      </c>
    </row>
    <row r="22" spans="1:16" x14ac:dyDescent="0.25">
      <c r="A22" s="53" t="s">
        <v>81</v>
      </c>
      <c r="B22" s="54" t="s">
        <v>217</v>
      </c>
      <c r="C22" s="78">
        <v>210247.33916999999</v>
      </c>
      <c r="D22" s="78">
        <v>240149.37237999999</v>
      </c>
      <c r="E22" s="78">
        <v>259112.68823</v>
      </c>
      <c r="F22" s="78">
        <v>258686.98465999999</v>
      </c>
      <c r="G22" s="78">
        <v>314411.05940000003</v>
      </c>
      <c r="H22" s="78">
        <v>213489.89348999999</v>
      </c>
      <c r="I22" s="55">
        <v>245668.04508000001</v>
      </c>
      <c r="J22" s="55">
        <v>256298.55611</v>
      </c>
      <c r="K22" s="55">
        <v>0</v>
      </c>
      <c r="L22" s="55">
        <v>0</v>
      </c>
      <c r="M22" s="55">
        <v>0</v>
      </c>
      <c r="N22" s="55">
        <v>0</v>
      </c>
      <c r="O22" s="78">
        <v>1998063.9385200001</v>
      </c>
      <c r="P22" s="56">
        <f t="shared" si="0"/>
        <v>1.35936310001774</v>
      </c>
    </row>
    <row r="23" spans="1:16" x14ac:dyDescent="0.25">
      <c r="A23" s="53" t="s">
        <v>80</v>
      </c>
      <c r="B23" s="54" t="s">
        <v>218</v>
      </c>
      <c r="C23" s="78">
        <v>242836.89105000001</v>
      </c>
      <c r="D23" s="78">
        <v>235230.07341000001</v>
      </c>
      <c r="E23" s="78">
        <v>256263.69683999999</v>
      </c>
      <c r="F23" s="78">
        <v>249087.82324</v>
      </c>
      <c r="G23" s="78">
        <v>289550.04482000001</v>
      </c>
      <c r="H23" s="78">
        <v>195228.45379</v>
      </c>
      <c r="I23" s="55">
        <v>229195.56693999999</v>
      </c>
      <c r="J23" s="55">
        <v>231166.12440999999</v>
      </c>
      <c r="K23" s="55">
        <v>0</v>
      </c>
      <c r="L23" s="55">
        <v>0</v>
      </c>
      <c r="M23" s="55">
        <v>0</v>
      </c>
      <c r="N23" s="55">
        <v>0</v>
      </c>
      <c r="O23" s="78">
        <v>1928558.6745</v>
      </c>
      <c r="P23" s="56">
        <f t="shared" si="0"/>
        <v>1.312075878951249</v>
      </c>
    </row>
    <row r="24" spans="1:16" x14ac:dyDescent="0.25">
      <c r="A24" s="53" t="s">
        <v>79</v>
      </c>
      <c r="B24" s="54" t="s">
        <v>219</v>
      </c>
      <c r="C24" s="78">
        <v>200691.36548000001</v>
      </c>
      <c r="D24" s="78">
        <v>247265.20422000001</v>
      </c>
      <c r="E24" s="78">
        <v>297864.30754000001</v>
      </c>
      <c r="F24" s="78">
        <v>186135.60633000001</v>
      </c>
      <c r="G24" s="78">
        <v>287530.42447999999</v>
      </c>
      <c r="H24" s="78">
        <v>170265.77921000001</v>
      </c>
      <c r="I24" s="55">
        <v>190706.8266</v>
      </c>
      <c r="J24" s="55">
        <v>227119.68914999999</v>
      </c>
      <c r="K24" s="55">
        <v>0</v>
      </c>
      <c r="L24" s="55">
        <v>0</v>
      </c>
      <c r="M24" s="55">
        <v>0</v>
      </c>
      <c r="N24" s="55">
        <v>0</v>
      </c>
      <c r="O24" s="78">
        <v>1807579.2030100001</v>
      </c>
      <c r="P24" s="56">
        <f t="shared" si="0"/>
        <v>1.2297686883590557</v>
      </c>
    </row>
    <row r="25" spans="1:16" x14ac:dyDescent="0.25">
      <c r="A25" s="57"/>
      <c r="B25" s="165" t="s">
        <v>78</v>
      </c>
      <c r="C25" s="1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96224078.630459994</v>
      </c>
      <c r="P25" s="59">
        <f>SUM(P5:P24)</f>
        <v>65.46510314396707</v>
      </c>
    </row>
    <row r="26" spans="1:16" ht="13.5" customHeight="1" x14ac:dyDescent="0.25">
      <c r="A26" s="57"/>
      <c r="B26" s="166" t="s">
        <v>77</v>
      </c>
      <c r="C26" s="166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146985300.57892001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3" sqref="N3"/>
    </sheetView>
  </sheetViews>
  <sheetFormatPr defaultColWidth="9.109375" defaultRowHeight="13.2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2" sqref="J2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2024-09-01T16:11:15Z</dcterms:modified>
</cp:coreProperties>
</file>