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9 - Eylül\dağıtım\tam\"/>
    </mc:Choice>
  </mc:AlternateContent>
  <xr:revisionPtr revIDLastSave="0" documentId="13_ncr:1_{70ACCAAE-961B-43CD-8476-C5D16EF92379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'2002_2024_AYLIK_IHR'!$A$1:$O$82</definedName>
  </definedNames>
  <calcPr calcId="191029"/>
</workbook>
</file>

<file path=xl/calcChain.xml><?xml version="1.0" encoding="utf-8"?>
<calcChain xmlns="http://schemas.openxmlformats.org/spreadsheetml/2006/main">
  <c r="D9" i="4" l="1"/>
  <c r="H9" i="4"/>
  <c r="L9" i="4"/>
  <c r="M9" i="4"/>
  <c r="D10" i="4"/>
  <c r="E10" i="4"/>
  <c r="H10" i="4"/>
  <c r="L10" i="4"/>
  <c r="D11" i="4"/>
  <c r="E11" i="4"/>
  <c r="H11" i="4"/>
  <c r="L11" i="4"/>
  <c r="D12" i="4"/>
  <c r="E12" i="4"/>
  <c r="H12" i="4"/>
  <c r="L12" i="4"/>
  <c r="M12" i="4"/>
  <c r="D13" i="4"/>
  <c r="H13" i="4"/>
  <c r="L13" i="4"/>
  <c r="M13" i="4"/>
  <c r="D14" i="4"/>
  <c r="E14" i="4"/>
  <c r="H14" i="4"/>
  <c r="L14" i="4"/>
  <c r="M14" i="4"/>
  <c r="D15" i="4"/>
  <c r="E15" i="4"/>
  <c r="H15" i="4"/>
  <c r="L15" i="4"/>
  <c r="D16" i="4"/>
  <c r="E16" i="4"/>
  <c r="H16" i="4"/>
  <c r="L16" i="4"/>
  <c r="M16" i="4"/>
  <c r="D17" i="4"/>
  <c r="H17" i="4"/>
  <c r="L17" i="4"/>
  <c r="M17" i="4"/>
  <c r="D18" i="4"/>
  <c r="E18" i="4"/>
  <c r="H18" i="4"/>
  <c r="L18" i="4"/>
  <c r="M18" i="4"/>
  <c r="D19" i="4"/>
  <c r="E19" i="4"/>
  <c r="H19" i="4"/>
  <c r="L19" i="4"/>
  <c r="D20" i="4"/>
  <c r="E20" i="4"/>
  <c r="H20" i="4"/>
  <c r="L20" i="4"/>
  <c r="M20" i="4"/>
  <c r="D21" i="4"/>
  <c r="H21" i="4"/>
  <c r="L21" i="4"/>
  <c r="M21" i="4"/>
  <c r="D22" i="4"/>
  <c r="E22" i="4"/>
  <c r="H22" i="4"/>
  <c r="L22" i="4"/>
  <c r="M22" i="4"/>
  <c r="C23" i="4"/>
  <c r="E9" i="4" s="1"/>
  <c r="D23" i="4"/>
  <c r="E23" i="4"/>
  <c r="F23" i="4"/>
  <c r="G23" i="4"/>
  <c r="I10" i="4" s="1"/>
  <c r="J23" i="4"/>
  <c r="K23" i="4"/>
  <c r="M11" i="4" s="1"/>
  <c r="L23" i="4"/>
  <c r="M23" i="4"/>
  <c r="I15" i="4" l="1"/>
  <c r="I11" i="4"/>
  <c r="I19" i="4"/>
  <c r="I16" i="4"/>
  <c r="I12" i="4"/>
  <c r="I20" i="4"/>
  <c r="I21" i="4"/>
  <c r="I13" i="4"/>
  <c r="M10" i="4"/>
  <c r="I23" i="4"/>
  <c r="I17" i="4"/>
  <c r="I9" i="4"/>
  <c r="H23" i="4"/>
  <c r="I22" i="4"/>
  <c r="E21" i="4"/>
  <c r="M19" i="4"/>
  <c r="I18" i="4"/>
  <c r="E17" i="4"/>
  <c r="M15" i="4"/>
  <c r="I14" i="4"/>
  <c r="E13" i="4"/>
  <c r="O25" i="22" l="1"/>
  <c r="N25" i="22"/>
  <c r="M25" i="22"/>
  <c r="L25" i="22"/>
  <c r="K25" i="22"/>
  <c r="J25" i="22"/>
  <c r="I25" i="22"/>
  <c r="H25" i="22"/>
  <c r="G25" i="22"/>
  <c r="F25" i="22"/>
  <c r="E25" i="22"/>
  <c r="D25" i="22"/>
  <c r="C25" i="22"/>
  <c r="O24" i="22"/>
  <c r="K24" i="22"/>
  <c r="J24" i="22"/>
  <c r="I24" i="22"/>
  <c r="H24" i="22"/>
  <c r="G24" i="22"/>
  <c r="F24" i="22"/>
  <c r="E24" i="22"/>
  <c r="D24" i="22"/>
  <c r="C24" i="22"/>
  <c r="M45" i="1"/>
  <c r="L45" i="1"/>
  <c r="I45" i="1"/>
  <c r="H45" i="1"/>
  <c r="E45" i="1"/>
  <c r="D45" i="1"/>
  <c r="K44" i="1"/>
  <c r="M44" i="1" s="1"/>
  <c r="J44" i="1"/>
  <c r="G44" i="1"/>
  <c r="I44" i="1" s="1"/>
  <c r="F44" i="1"/>
  <c r="C44" i="1"/>
  <c r="B44" i="1"/>
  <c r="K29" i="1"/>
  <c r="J29" i="1"/>
  <c r="G29" i="1"/>
  <c r="F29" i="1"/>
  <c r="C29" i="1"/>
  <c r="B29" i="1"/>
  <c r="D44" i="1" l="1"/>
  <c r="L44" i="1"/>
  <c r="E44" i="1"/>
  <c r="H44" i="1"/>
  <c r="O82" i="22" l="1"/>
  <c r="O81" i="22" l="1"/>
  <c r="O80" i="22" l="1"/>
  <c r="B23" i="4" l="1"/>
  <c r="O78" i="22" l="1"/>
  <c r="O79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7" i="22"/>
  <c r="O76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J45" i="2"/>
  <c r="D57" i="22"/>
  <c r="E57" i="22"/>
  <c r="F57" i="22"/>
  <c r="G57" i="22"/>
  <c r="H57" i="22"/>
  <c r="I57" i="22"/>
  <c r="J57" i="22"/>
  <c r="K57" i="22"/>
  <c r="L57" i="22"/>
  <c r="M57" i="22"/>
  <c r="N57" i="22"/>
  <c r="C57" i="22"/>
  <c r="D56" i="22"/>
  <c r="E56" i="22"/>
  <c r="F56" i="22"/>
  <c r="G56" i="22"/>
  <c r="H56" i="22"/>
  <c r="I56" i="22"/>
  <c r="J56" i="22"/>
  <c r="K56" i="22"/>
  <c r="C56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2" i="2"/>
  <c r="G41" i="3"/>
  <c r="J40" i="2"/>
  <c r="J39" i="2"/>
  <c r="J38" i="2"/>
  <c r="J37" i="2"/>
  <c r="J36" i="2"/>
  <c r="L36" i="2" s="1"/>
  <c r="G36" i="3" s="1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L14" i="2" s="1"/>
  <c r="G14" i="3" s="1"/>
  <c r="J13" i="2"/>
  <c r="J12" i="2"/>
  <c r="J11" i="2"/>
  <c r="L11" i="2" s="1"/>
  <c r="G11" i="3" s="1"/>
  <c r="J10" i="2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2" i="2"/>
  <c r="H42" i="2" s="1"/>
  <c r="E43" i="3" s="1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H21" i="2" s="1"/>
  <c r="E21" i="3" s="1"/>
  <c r="F19" i="2"/>
  <c r="F17" i="2"/>
  <c r="F16" i="2"/>
  <c r="F15" i="2"/>
  <c r="F14" i="2"/>
  <c r="F13" i="2"/>
  <c r="F12" i="2"/>
  <c r="F11" i="2"/>
  <c r="F10" i="2"/>
  <c r="C42" i="2"/>
  <c r="C40" i="2"/>
  <c r="C39" i="2"/>
  <c r="C38" i="2"/>
  <c r="C37" i="2"/>
  <c r="C36" i="2"/>
  <c r="C35" i="2"/>
  <c r="D35" i="2" s="1"/>
  <c r="C35" i="3" s="1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C11" i="2"/>
  <c r="C10" i="2"/>
  <c r="B42" i="2"/>
  <c r="B40" i="2"/>
  <c r="D40" i="2" s="1"/>
  <c r="C40" i="3" s="1"/>
  <c r="B39" i="2"/>
  <c r="B38" i="2"/>
  <c r="B37" i="2"/>
  <c r="D37" i="2" s="1"/>
  <c r="C37" i="3" s="1"/>
  <c r="B36" i="2"/>
  <c r="B35" i="2"/>
  <c r="B34" i="2"/>
  <c r="B33" i="2"/>
  <c r="B32" i="2"/>
  <c r="B31" i="2"/>
  <c r="B30" i="2"/>
  <c r="B28" i="2"/>
  <c r="D28" i="2" s="1"/>
  <c r="C28" i="3" s="1"/>
  <c r="B26" i="2"/>
  <c r="B25" i="2"/>
  <c r="B24" i="2"/>
  <c r="B21" i="2"/>
  <c r="B19" i="2"/>
  <c r="D19" i="2" s="1"/>
  <c r="C19" i="3" s="1"/>
  <c r="B17" i="2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1" i="1"/>
  <c r="K41" i="2" s="1"/>
  <c r="J41" i="1"/>
  <c r="J41" i="2" s="1"/>
  <c r="G41" i="1"/>
  <c r="G41" i="2" s="1"/>
  <c r="F41" i="1"/>
  <c r="H41" i="1" s="1"/>
  <c r="D42" i="3" s="1"/>
  <c r="C41" i="1"/>
  <c r="C41" i="2" s="1"/>
  <c r="B41" i="1"/>
  <c r="B41" i="2" s="1"/>
  <c r="K29" i="2"/>
  <c r="J29" i="2"/>
  <c r="G29" i="2"/>
  <c r="C29" i="2"/>
  <c r="B29" i="2"/>
  <c r="K27" i="1"/>
  <c r="J27" i="1"/>
  <c r="G27" i="1"/>
  <c r="G27" i="2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L18" i="1" s="1"/>
  <c r="F18" i="3" s="1"/>
  <c r="J18" i="1"/>
  <c r="J18" i="2" s="1"/>
  <c r="G18" i="1"/>
  <c r="F18" i="1"/>
  <c r="F18" i="2" s="1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F45" i="2"/>
  <c r="C45" i="2"/>
  <c r="E45" i="2" s="1"/>
  <c r="C44" i="2"/>
  <c r="B45" i="2"/>
  <c r="L42" i="1"/>
  <c r="F43" i="3" s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3" i="1"/>
  <c r="F23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56" i="22"/>
  <c r="O57" i="22"/>
  <c r="O60" i="22"/>
  <c r="D46" i="3"/>
  <c r="B46" i="3"/>
  <c r="H42" i="1"/>
  <c r="D43" i="3" s="1"/>
  <c r="D42" i="1"/>
  <c r="B43" i="3" s="1"/>
  <c r="D41" i="3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/>
  <c r="D12" i="1"/>
  <c r="B12" i="3" s="1"/>
  <c r="H11" i="1"/>
  <c r="D11" i="3" s="1"/>
  <c r="D11" i="1"/>
  <c r="B11" i="3" s="1"/>
  <c r="H10" i="1"/>
  <c r="D10" i="3" s="1"/>
  <c r="D10" i="1"/>
  <c r="B10" i="3" s="1"/>
  <c r="D21" i="2"/>
  <c r="C21" i="3" s="1"/>
  <c r="D45" i="3"/>
  <c r="E41" i="3"/>
  <c r="F46" i="3"/>
  <c r="F45" i="3"/>
  <c r="H14" i="2" l="1"/>
  <c r="E14" i="3" s="1"/>
  <c r="H36" i="2"/>
  <c r="E36" i="3" s="1"/>
  <c r="L34" i="2"/>
  <c r="G34" i="3" s="1"/>
  <c r="H17" i="2"/>
  <c r="E17" i="3" s="1"/>
  <c r="H31" i="2"/>
  <c r="E31" i="3" s="1"/>
  <c r="H15" i="2"/>
  <c r="E15" i="3" s="1"/>
  <c r="L35" i="2"/>
  <c r="G35" i="3" s="1"/>
  <c r="H19" i="2"/>
  <c r="E19" i="3" s="1"/>
  <c r="H16" i="2"/>
  <c r="E16" i="3" s="1"/>
  <c r="H38" i="2"/>
  <c r="E38" i="3" s="1"/>
  <c r="L37" i="2"/>
  <c r="G37" i="3" s="1"/>
  <c r="D16" i="2"/>
  <c r="C16" i="3" s="1"/>
  <c r="D38" i="2"/>
  <c r="C38" i="3" s="1"/>
  <c r="H24" i="2"/>
  <c r="E24" i="3" s="1"/>
  <c r="H34" i="2"/>
  <c r="E34" i="3" s="1"/>
  <c r="D17" i="2"/>
  <c r="C17" i="3" s="1"/>
  <c r="D39" i="2"/>
  <c r="C39" i="3" s="1"/>
  <c r="H35" i="2"/>
  <c r="E35" i="3" s="1"/>
  <c r="L16" i="2"/>
  <c r="G16" i="3" s="1"/>
  <c r="H27" i="2"/>
  <c r="E27" i="3" s="1"/>
  <c r="H37" i="2"/>
  <c r="E37" i="3" s="1"/>
  <c r="L17" i="2"/>
  <c r="G17" i="3" s="1"/>
  <c r="D31" i="2"/>
  <c r="C31" i="3" s="1"/>
  <c r="H12" i="2"/>
  <c r="E12" i="3" s="1"/>
  <c r="H13" i="2"/>
  <c r="E13" i="3" s="1"/>
  <c r="L28" i="2"/>
  <c r="G28" i="3" s="1"/>
  <c r="P25" i="23"/>
  <c r="J22" i="1"/>
  <c r="J22" i="2" s="1"/>
  <c r="D13" i="2"/>
  <c r="C13" i="3" s="1"/>
  <c r="L12" i="2"/>
  <c r="G12" i="3" s="1"/>
  <c r="L31" i="2"/>
  <c r="G31" i="3" s="1"/>
  <c r="K18" i="2"/>
  <c r="L18" i="2" s="1"/>
  <c r="G18" i="3" s="1"/>
  <c r="D12" i="2"/>
  <c r="C12" i="3" s="1"/>
  <c r="H32" i="2"/>
  <c r="E32" i="3" s="1"/>
  <c r="F41" i="2"/>
  <c r="H41" i="2" s="1"/>
  <c r="E42" i="3" s="1"/>
  <c r="D14" i="2"/>
  <c r="C14" i="3" s="1"/>
  <c r="L13" i="2"/>
  <c r="G13" i="3" s="1"/>
  <c r="L32" i="2"/>
  <c r="G32" i="3" s="1"/>
  <c r="H26" i="2"/>
  <c r="E26" i="3" s="1"/>
  <c r="D45" i="2"/>
  <c r="C46" i="3" s="1"/>
  <c r="D30" i="2"/>
  <c r="C30" i="3" s="1"/>
  <c r="H10" i="2"/>
  <c r="E10" i="3" s="1"/>
  <c r="H28" i="2"/>
  <c r="E28" i="3" s="1"/>
  <c r="L42" i="2"/>
  <c r="G43" i="3" s="1"/>
  <c r="H11" i="2"/>
  <c r="E11" i="3" s="1"/>
  <c r="H30" i="2"/>
  <c r="E30" i="3" s="1"/>
  <c r="L10" i="2"/>
  <c r="G10" i="3" s="1"/>
  <c r="D32" i="2"/>
  <c r="C32" i="3" s="1"/>
  <c r="L21" i="2"/>
  <c r="G21" i="3" s="1"/>
  <c r="H40" i="2"/>
  <c r="E40" i="3" s="1"/>
  <c r="L24" i="2"/>
  <c r="G24" i="3" s="1"/>
  <c r="D26" i="2"/>
  <c r="C26" i="3" s="1"/>
  <c r="L40" i="2"/>
  <c r="G40" i="3" s="1"/>
  <c r="G22" i="1"/>
  <c r="G22" i="2" s="1"/>
  <c r="H39" i="2"/>
  <c r="E39" i="3" s="1"/>
  <c r="H18" i="1"/>
  <c r="D18" i="3" s="1"/>
  <c r="D10" i="2"/>
  <c r="C10" i="3" s="1"/>
  <c r="L26" i="2"/>
  <c r="G26" i="3" s="1"/>
  <c r="O25" i="23"/>
  <c r="L41" i="2"/>
  <c r="G42" i="3" s="1"/>
  <c r="L41" i="1"/>
  <c r="F42" i="3" s="1"/>
  <c r="C41" i="3"/>
  <c r="L38" i="2"/>
  <c r="G38" i="3" s="1"/>
  <c r="L29" i="1"/>
  <c r="F29" i="3" s="1"/>
  <c r="D33" i="2"/>
  <c r="C33" i="3" s="1"/>
  <c r="L29" i="2"/>
  <c r="G29" i="3" s="1"/>
  <c r="D29" i="2"/>
  <c r="C29" i="3" s="1"/>
  <c r="K22" i="1"/>
  <c r="K22" i="2" s="1"/>
  <c r="H25" i="2"/>
  <c r="E25" i="3" s="1"/>
  <c r="G23" i="2"/>
  <c r="H23" i="2" s="1"/>
  <c r="E23" i="3" s="1"/>
  <c r="H23" i="1"/>
  <c r="D23" i="3" s="1"/>
  <c r="H20" i="2"/>
  <c r="E20" i="3" s="1"/>
  <c r="H20" i="1"/>
  <c r="D20" i="3" s="1"/>
  <c r="F8" i="1"/>
  <c r="F8" i="2" s="1"/>
  <c r="D18" i="2"/>
  <c r="C18" i="3" s="1"/>
  <c r="D9" i="2"/>
  <c r="C9" i="3" s="1"/>
  <c r="D9" i="1"/>
  <c r="B9" i="3" s="1"/>
  <c r="L9" i="1"/>
  <c r="F9" i="3" s="1"/>
  <c r="F9" i="2"/>
  <c r="H9" i="2"/>
  <c r="E9" i="3" s="1"/>
  <c r="H9" i="1"/>
  <c r="D9" i="3" s="1"/>
  <c r="D20" i="1"/>
  <c r="B20" i="3" s="1"/>
  <c r="D18" i="1"/>
  <c r="B18" i="3" s="1"/>
  <c r="H27" i="1"/>
  <c r="D27" i="3" s="1"/>
  <c r="J8" i="1"/>
  <c r="B8" i="1"/>
  <c r="B8" i="2" s="1"/>
  <c r="K8" i="1"/>
  <c r="J27" i="2"/>
  <c r="O3" i="22"/>
  <c r="K23" i="2"/>
  <c r="L23" i="2" s="1"/>
  <c r="G23" i="3" s="1"/>
  <c r="D42" i="2"/>
  <c r="C43" i="3" s="1"/>
  <c r="L30" i="2"/>
  <c r="G30" i="3" s="1"/>
  <c r="D20" i="2"/>
  <c r="C20" i="3" s="1"/>
  <c r="D41" i="1"/>
  <c r="B42" i="3" s="1"/>
  <c r="C8" i="1"/>
  <c r="D41" i="2"/>
  <c r="C42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L22" i="1" l="1"/>
  <c r="F22" i="3" s="1"/>
  <c r="K43" i="1"/>
  <c r="M27" i="1" s="1"/>
  <c r="L8" i="1"/>
  <c r="F8" i="3" s="1"/>
  <c r="K8" i="2"/>
  <c r="J8" i="2"/>
  <c r="J43" i="1"/>
  <c r="J43" i="2" s="1"/>
  <c r="D8" i="1"/>
  <c r="B8" i="3" s="1"/>
  <c r="C8" i="2"/>
  <c r="D8" i="2" s="1"/>
  <c r="C8" i="3" s="1"/>
  <c r="L22" i="2"/>
  <c r="G22" i="3" s="1"/>
  <c r="G8" i="2"/>
  <c r="G43" i="1"/>
  <c r="I8" i="1" s="1"/>
  <c r="H8" i="1"/>
  <c r="D8" i="3" s="1"/>
  <c r="D27" i="2"/>
  <c r="C27" i="3" s="1"/>
  <c r="F43" i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22" i="2"/>
  <c r="M43" i="1"/>
  <c r="M11" i="1"/>
  <c r="M39" i="1"/>
  <c r="M42" i="1"/>
  <c r="M35" i="1"/>
  <c r="M13" i="1"/>
  <c r="M22" i="1"/>
  <c r="C43" i="1"/>
  <c r="L8" i="2" l="1"/>
  <c r="G8" i="3" s="1"/>
  <c r="M14" i="1"/>
  <c r="M10" i="1"/>
  <c r="M41" i="1"/>
  <c r="M15" i="1"/>
  <c r="M40" i="1"/>
  <c r="M21" i="1"/>
  <c r="M32" i="1"/>
  <c r="M37" i="1"/>
  <c r="M18" i="1"/>
  <c r="M33" i="1"/>
  <c r="M24" i="1"/>
  <c r="M9" i="1"/>
  <c r="M12" i="1"/>
  <c r="M26" i="1"/>
  <c r="M8" i="1"/>
  <c r="K43" i="2"/>
  <c r="M27" i="2" s="1"/>
  <c r="M16" i="1"/>
  <c r="M36" i="1"/>
  <c r="L43" i="1"/>
  <c r="F44" i="3" s="1"/>
  <c r="M29" i="1"/>
  <c r="M31" i="1"/>
  <c r="M20" i="1"/>
  <c r="M28" i="1"/>
  <c r="M25" i="1"/>
  <c r="M19" i="1"/>
  <c r="M34" i="1"/>
  <c r="M23" i="1"/>
  <c r="M30" i="1"/>
  <c r="M17" i="1"/>
  <c r="M38" i="1"/>
  <c r="J44" i="2"/>
  <c r="I15" i="1"/>
  <c r="I42" i="1"/>
  <c r="I10" i="1"/>
  <c r="I24" i="1"/>
  <c r="I23" i="1"/>
  <c r="I32" i="1"/>
  <c r="I30" i="1"/>
  <c r="I35" i="1"/>
  <c r="I16" i="1"/>
  <c r="I22" i="1"/>
  <c r="I20" i="1"/>
  <c r="H43" i="1"/>
  <c r="D44" i="3" s="1"/>
  <c r="I31" i="1"/>
  <c r="I43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3" i="2"/>
  <c r="I41" i="1"/>
  <c r="I39" i="1"/>
  <c r="I18" i="1"/>
  <c r="B44" i="2"/>
  <c r="B43" i="2"/>
  <c r="D22" i="2"/>
  <c r="C22" i="3" s="1"/>
  <c r="F44" i="2"/>
  <c r="F43" i="2"/>
  <c r="H8" i="2"/>
  <c r="E8" i="3" s="1"/>
  <c r="E35" i="1"/>
  <c r="E29" i="1"/>
  <c r="E23" i="1"/>
  <c r="E19" i="1"/>
  <c r="E41" i="1"/>
  <c r="E36" i="1"/>
  <c r="E30" i="1"/>
  <c r="E24" i="1"/>
  <c r="E20" i="1"/>
  <c r="E42" i="1"/>
  <c r="E37" i="1"/>
  <c r="E31" i="1"/>
  <c r="E25" i="1"/>
  <c r="E21" i="1"/>
  <c r="E43" i="1"/>
  <c r="E38" i="1"/>
  <c r="E32" i="1"/>
  <c r="E26" i="1"/>
  <c r="D43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3" i="2"/>
  <c r="E16" i="1"/>
  <c r="E10" i="1"/>
  <c r="E11" i="1"/>
  <c r="E27" i="1"/>
  <c r="E22" i="1"/>
  <c r="M18" i="2" l="1"/>
  <c r="M35" i="2"/>
  <c r="M42" i="2"/>
  <c r="M10" i="2"/>
  <c r="M14" i="2"/>
  <c r="M24" i="2"/>
  <c r="M29" i="2"/>
  <c r="M20" i="2"/>
  <c r="M43" i="2"/>
  <c r="M16" i="2"/>
  <c r="M33" i="2"/>
  <c r="M36" i="2"/>
  <c r="M37" i="2"/>
  <c r="M26" i="2"/>
  <c r="L43" i="2"/>
  <c r="G44" i="3" s="1"/>
  <c r="M38" i="2"/>
  <c r="M22" i="2"/>
  <c r="M40" i="2"/>
  <c r="M8" i="2"/>
  <c r="M25" i="2"/>
  <c r="M21" i="2"/>
  <c r="M28" i="2"/>
  <c r="M34" i="2"/>
  <c r="M23" i="2"/>
  <c r="M32" i="2"/>
  <c r="M9" i="2"/>
  <c r="M12" i="2"/>
  <c r="M15" i="2"/>
  <c r="M30" i="2"/>
  <c r="M13" i="2"/>
  <c r="M41" i="2"/>
  <c r="M39" i="2"/>
  <c r="M19" i="2"/>
  <c r="M31" i="2"/>
  <c r="M17" i="2"/>
  <c r="M11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4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4" i="3" s="1"/>
  <c r="E29" i="2"/>
  <c r="E39" i="2"/>
  <c r="E9" i="2"/>
  <c r="E15" i="2"/>
  <c r="E25" i="2"/>
  <c r="E33" i="2"/>
  <c r="E27" i="2"/>
  <c r="G45" i="2"/>
  <c r="G44" i="2"/>
  <c r="E22" i="2"/>
  <c r="H45" i="2" l="1"/>
  <c r="E46" i="3" s="1"/>
  <c r="I45" i="2"/>
  <c r="M45" i="2"/>
  <c r="L45" i="2"/>
  <c r="G46" i="3" s="1"/>
  <c r="M44" i="2"/>
  <c r="L44" i="2"/>
  <c r="G45" i="3" s="1"/>
  <c r="H44" i="2"/>
  <c r="E45" i="3" s="1"/>
  <c r="I44" i="2"/>
</calcChain>
</file>

<file path=xl/sharedStrings.xml><?xml version="1.0" encoding="utf-8"?>
<sst xmlns="http://schemas.openxmlformats.org/spreadsheetml/2006/main" count="420" uniqueCount="227">
  <si>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</si>
  <si>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</si>
  <si>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</si>
  <si>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</si>
  <si>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</si>
  <si>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</si>
  <si>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</si>
  <si>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</si>
  <si>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</si>
  <si>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</si>
  <si>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</si>
  <si>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</si>
  <si>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</si>
  <si>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</si>
  <si>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</si>
  <si>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</si>
  <si>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</si>
  <si>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</si>
  <si>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</si>
  <si>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</si>
  <si>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</si>
  <si>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</si>
  <si>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</si>
  <si>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</si>
  <si>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</si>
  <si>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</si>
  <si>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</si>
  <si>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</si>
  <si>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</si>
  <si>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</si>
  <si>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</si>
  <si>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</si>
  <si>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</si>
  <si>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</si>
  <si>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</si>
  <si>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</si>
  <si>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</si>
  <si>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</si>
  <si>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</si>
  <si>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</si>
  <si>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</si>
  <si>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</si>
  <si>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</si>
  <si>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</si>
  <si>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</si>
  <si>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</si>
  <si>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</si>
  <si>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</si>
  <si>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</si>
  <si>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</si>
  <si>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</si>
  <si>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</si>
  <si>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</si>
  <si>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</si>
  <si>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</si>
  <si>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</si>
  <si>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</si>
  <si>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</si>
  <si>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</si>
  <si>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</si>
  <si>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</si>
  <si>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</si>
  <si>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</si>
  <si>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</si>
  <si>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</si>
  <si>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</si>
  <si>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</si>
  <si>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</si>
  <si>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</si>
  <si>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</si>
  <si>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</si>
  <si>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</si>
  <si>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</si>
  <si>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</si>
  <si>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</si>
  <si>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</si>
  <si>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</si>
  <si>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</si>
  <si>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</si>
  <si>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</si>
  <si>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</si>
  <si>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</si>
  <si>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</si>
  <si>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</si>
  <si>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</si>
  <si>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</si>
  <si>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</si>
  <si>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</si>
  <si>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</si>
  <si>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</si>
  <si>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</si>
  <si>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</si>
  <si>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</si>
  <si>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</si>
  <si>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</si>
  <si>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</si>
  <si>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</si>
  <si>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</si>
  <si>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</si>
  <si>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</si>
  <si>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</si>
  <si>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</si>
  <si>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</si>
  <si>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</si>
  <si>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</si>
  <si>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</si>
  <si>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</si>
  <si>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</si>
  <si>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</si>
  <si>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</si>
  <si>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</si>
  <si>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</si>
  <si>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</si>
  <si>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</si>
  <si>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</si>
  <si>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</si>
  <si>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</si>
  <si>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</si>
  <si>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</si>
  <si>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</si>
  <si>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</si>
  <si>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</si>
  <si>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EYLÜL  (2024/2023)</t>
  </si>
  <si>
    <t>OCAK - EYLÜL (2024/2023)</t>
  </si>
  <si>
    <t>1 - 30 EYLÜL İHRACAT RAKAMLARI</t>
  </si>
  <si>
    <t xml:space="preserve">SEKTÖREL BAZDA İHRACAT RAKAMLARI -1.000 $ </t>
  </si>
  <si>
    <t>1 - 30 EYLÜL</t>
  </si>
  <si>
    <t>1 OCAK  -  30 EYLÜL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</si>
  <si>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</si>
  <si>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</si>
  <si>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</si>
  <si>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</si>
  <si>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</si>
  <si>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</si>
  <si>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</si>
  <si>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</si>
  <si>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</si>
  <si>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</si>
  <si>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</si>
  <si>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</si>
  <si>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</si>
  <si>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</si>
  <si>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</si>
  <si>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</si>
  <si>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</si>
  <si>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</si>
  <si>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</si>
  <si>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</si>
  <si>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</si>
  <si>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</si>
  <si>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</si>
  <si>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</si>
  <si>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</si>
  <si>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</si>
  <si>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</si>
  <si>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</si>
  <si>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1 - 30 EYLÜL</t>
  </si>
  <si>
    <t>2024  1 - 30 EYLÜL</t>
  </si>
  <si>
    <t>BRİTANYA VİRJİN AD.</t>
  </si>
  <si>
    <t>TÜRK VE CAİCOS AD.</t>
  </si>
  <si>
    <t>VANUATU</t>
  </si>
  <si>
    <t>MAKAO</t>
  </si>
  <si>
    <t>FİLİSTİN DEVLETİ</t>
  </si>
  <si>
    <t>SAN MARİNO</t>
  </si>
  <si>
    <t>BATI ANADOLU SERBEST BÖLGESİ</t>
  </si>
  <si>
    <t>NİKARAGUA</t>
  </si>
  <si>
    <t>NAMİBYA</t>
  </si>
  <si>
    <t>GABON</t>
  </si>
  <si>
    <t>ALMANYA</t>
  </si>
  <si>
    <t>BİRLEŞİK KRALLIK</t>
  </si>
  <si>
    <t>ABD</t>
  </si>
  <si>
    <t>IRAK</t>
  </si>
  <si>
    <t>İTALYA</t>
  </si>
  <si>
    <t>FRANSA</t>
  </si>
  <si>
    <t>RUSYA FEDERASYONU</t>
  </si>
  <si>
    <t>İSPANYA</t>
  </si>
  <si>
    <t>ROMANYA</t>
  </si>
  <si>
    <t>POLONYA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</si>
  <si>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</si>
  <si>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</si>
  <si>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</si>
  <si>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</si>
  <si>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</si>
  <si>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</si>
  <si>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</si>
  <si>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</si>
  <si>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</si>
  <si>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HATAY</t>
  </si>
  <si>
    <t>KARS</t>
  </si>
  <si>
    <t>ERZURUM</t>
  </si>
  <si>
    <t>MUŞ</t>
  </si>
  <si>
    <t>KIRIKKALE</t>
  </si>
  <si>
    <t>BATMAN</t>
  </si>
  <si>
    <t>NIĞDE</t>
  </si>
  <si>
    <t>GÜMÜŞHANE</t>
  </si>
  <si>
    <t>ÇORUM</t>
  </si>
  <si>
    <t>BINGÖL</t>
  </si>
  <si>
    <t>ORDU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</si>
  <si>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</si>
  <si>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</si>
  <si>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</si>
  <si>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</si>
  <si>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</si>
  <si>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</si>
  <si>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</si>
  <si>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</si>
  <si>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</si>
  <si>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</si>
  <si>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</si>
  <si>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</si>
  <si>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</si>
  <si>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</si>
  <si>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HOLLANDA</t>
  </si>
  <si>
    <t>BAE</t>
  </si>
  <si>
    <t>BULGARİSTAN</t>
  </si>
  <si>
    <t>BELÇİKA</t>
  </si>
  <si>
    <t>MISIR</t>
  </si>
  <si>
    <t>YUNANİSTAN</t>
  </si>
  <si>
    <t>ÇİN</t>
  </si>
  <si>
    <t>UKRAYNA</t>
  </si>
  <si>
    <t>FAS</t>
  </si>
  <si>
    <t>SUUDİ ARABİSTAN</t>
  </si>
  <si>
    <t>İhracatçı Birlikleri Kaydından Muaf İhracat ile Antrepo ve Serbest Bölgeler Farkı</t>
  </si>
  <si>
    <t>GENEL İHRACAT TOPLAMI</t>
  </si>
  <si>
    <t>1 Ekim - 30 Eylül</t>
  </si>
  <si>
    <t>1 Ocak - 30 Eylül</t>
  </si>
  <si>
    <t>1 Eylül - 30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</si>
</sst>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#,##0.0000"/>
  </numFmts>
  <fonts count="8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2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0" fontId="36" fillId="0" borderId="0" xfId="2" applyFont="1" applyFill="1" applyBorder="1"/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69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3" fillId="0" borderId="9" xfId="2" applyFont="1" applyFill="1" applyBorder="1" applyAlignment="1">
      <alignment vertical="center"/>
    </xf>
    <xf numFmtId="3" fontId="83" fillId="44" borderId="9" xfId="2" applyNumberFormat="1" applyFont="1" applyFill="1" applyBorder="1" applyAlignment="1">
      <alignment horizontal="center" vertical="center"/>
    </xf>
    <xf numFmtId="166" fontId="84" fillId="0" borderId="9" xfId="336" applyNumberFormat="1" applyFont="1" applyBorder="1" applyAlignment="1">
      <alignment horizontal="center" vertical="center"/>
    </xf>
    <xf numFmtId="166" fontId="83" fillId="0" borderId="9" xfId="2" applyNumberFormat="1" applyFont="1" applyFill="1" applyBorder="1" applyAlignment="1">
      <alignment horizontal="center" vertical="center"/>
    </xf>
    <xf numFmtId="3" fontId="77" fillId="0" borderId="33" xfId="0" applyNumberFormat="1" applyFont="1" applyFill="1" applyBorder="1" applyAlignment="1">
      <alignment horizontal="right"/>
    </xf>
    <xf numFmtId="0" fontId="81" fillId="0" borderId="34" xfId="0" applyFont="1" applyFill="1" applyBorder="1" applyAlignment="1">
      <alignment horizontal="center"/>
    </xf>
    <xf numFmtId="3" fontId="81" fillId="0" borderId="35" xfId="0" applyNumberFormat="1" applyFont="1" applyFill="1" applyBorder="1" applyAlignment="1">
      <alignment horizontal="right"/>
    </xf>
    <xf numFmtId="3" fontId="85" fillId="0" borderId="35" xfId="0" applyNumberFormat="1" applyFont="1" applyFill="1" applyBorder="1" applyAlignment="1">
      <alignment horizontal="right"/>
    </xf>
    <xf numFmtId="3" fontId="81" fillId="0" borderId="36" xfId="0" applyNumberFormat="1" applyFont="1" applyFill="1" applyBorder="1" applyAlignment="1">
      <alignment horizontal="right"/>
    </xf>
    <xf numFmtId="167" fontId="27" fillId="0" borderId="9" xfId="1" applyNumberFormat="1" applyFont="1" applyFill="1" applyBorder="1" applyAlignment="1">
      <alignment horizontal="right" vertical="center"/>
    </xf>
    <xf numFmtId="167" fontId="27" fillId="0" borderId="9" xfId="0" applyNumberFormat="1" applyFont="1" applyFill="1" applyBorder="1" applyAlignment="1">
      <alignment horizontal="right" vertical="center"/>
    </xf>
    <xf numFmtId="167" fontId="21" fillId="0" borderId="9" xfId="0" applyNumberFormat="1" applyFont="1" applyFill="1" applyBorder="1" applyAlignment="1">
      <alignment horizontal="right" vertical="center"/>
    </xf>
    <xf numFmtId="167" fontId="26" fillId="0" borderId="9" xfId="0" applyNumberFormat="1" applyFont="1" applyFill="1" applyBorder="1" applyAlignment="1">
      <alignment horizontal="right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13607553.370480001</c:v>
                </c:pt>
                <c:pt idx="1">
                  <c:v>13453721.502459999</c:v>
                </c:pt>
                <c:pt idx="2">
                  <c:v>17173704.788410001</c:v>
                </c:pt>
                <c:pt idx="3">
                  <c:v>13783754.844740003</c:v>
                </c:pt>
                <c:pt idx="4">
                  <c:v>15338597.329020001</c:v>
                </c:pt>
                <c:pt idx="5">
                  <c:v>14879211.327170001</c:v>
                </c:pt>
                <c:pt idx="6">
                  <c:v>13986544.116039999</c:v>
                </c:pt>
                <c:pt idx="7">
                  <c:v>15147882.997850003</c:v>
                </c:pt>
                <c:pt idx="8">
                  <c:v>15628589.23945</c:v>
                </c:pt>
                <c:pt idx="9">
                  <c:v>15770028.529840002</c:v>
                </c:pt>
                <c:pt idx="10">
                  <c:v>16121008.350420006</c:v>
                </c:pt>
                <c:pt idx="11">
                  <c:v>15754511.305019997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13630607.523249999</c:v>
                </c:pt>
                <c:pt idx="1">
                  <c:v>14885318.25952</c:v>
                </c:pt>
                <c:pt idx="2">
                  <c:v>16227248.693870001</c:v>
                </c:pt>
                <c:pt idx="3">
                  <c:v>13225555.921880001</c:v>
                </c:pt>
                <c:pt idx="4">
                  <c:v>17146116.53184</c:v>
                </c:pt>
                <c:pt idx="5">
                  <c:v>13270226.71345</c:v>
                </c:pt>
                <c:pt idx="6">
                  <c:v>15904827.32753</c:v>
                </c:pt>
                <c:pt idx="7">
                  <c:v>15517902.079259999</c:v>
                </c:pt>
                <c:pt idx="8">
                  <c:v>15800334.24704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160466.94917000001</c:v>
                </c:pt>
                <c:pt idx="1">
                  <c:v>170127.56894</c:v>
                </c:pt>
                <c:pt idx="2">
                  <c:v>157757.54418999999</c:v>
                </c:pt>
                <c:pt idx="3">
                  <c:v>114505.54708</c:v>
                </c:pt>
                <c:pt idx="4">
                  <c:v>136479.6139</c:v>
                </c:pt>
                <c:pt idx="5">
                  <c:v>88658.169429999994</c:v>
                </c:pt>
                <c:pt idx="6">
                  <c:v>103895.27615999999</c:v>
                </c:pt>
                <c:pt idx="7">
                  <c:v>119049.50331</c:v>
                </c:pt>
                <c:pt idx="8">
                  <c:v>198227.60712999999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119540.6828</c:v>
                </c:pt>
                <c:pt idx="5">
                  <c:v>111223.91093</c:v>
                </c:pt>
                <c:pt idx="6">
                  <c:v>101224.41344999999</c:v>
                </c:pt>
                <c:pt idx="7">
                  <c:v>115452.71735000001</c:v>
                </c:pt>
                <c:pt idx="8">
                  <c:v>134641.71098</c:v>
                </c:pt>
                <c:pt idx="9">
                  <c:v>183336.02726</c:v>
                </c:pt>
                <c:pt idx="10">
                  <c:v>181030.31938999999</c:v>
                </c:pt>
                <c:pt idx="11">
                  <c:v>169054.52851999999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196795.17116</c:v>
                </c:pt>
                <c:pt idx="2">
                  <c:v>200908.41013999999</c:v>
                </c:pt>
                <c:pt idx="3">
                  <c:v>176677.92543999999</c:v>
                </c:pt>
                <c:pt idx="4">
                  <c:v>234750.70319</c:v>
                </c:pt>
                <c:pt idx="5">
                  <c:v>151645.65641</c:v>
                </c:pt>
                <c:pt idx="6">
                  <c:v>215632.77499999999</c:v>
                </c:pt>
                <c:pt idx="7">
                  <c:v>162317.02142999999</c:v>
                </c:pt>
                <c:pt idx="8">
                  <c:v>196036.74397000001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204689.82402</c:v>
                </c:pt>
                <c:pt idx="10">
                  <c:v>211908.38204999999</c:v>
                </c:pt>
                <c:pt idx="11">
                  <c:v>238499.42421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83436.900699999998</c:v>
                </c:pt>
                <c:pt idx="1">
                  <c:v>82661.999620000002</c:v>
                </c:pt>
                <c:pt idx="2">
                  <c:v>78426.065130000003</c:v>
                </c:pt>
                <c:pt idx="3">
                  <c:v>49173.907709999999</c:v>
                </c:pt>
                <c:pt idx="4">
                  <c:v>69796.724189999994</c:v>
                </c:pt>
                <c:pt idx="5">
                  <c:v>71150.676439999996</c:v>
                </c:pt>
                <c:pt idx="6">
                  <c:v>61457.602709999999</c:v>
                </c:pt>
                <c:pt idx="7">
                  <c:v>55487.356070000002</c:v>
                </c:pt>
                <c:pt idx="8">
                  <c:v>56122.975810000004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67073.502160000004</c:v>
                </c:pt>
                <c:pt idx="4">
                  <c:v>77033.595369999995</c:v>
                </c:pt>
                <c:pt idx="5">
                  <c:v>82525.515249999997</c:v>
                </c:pt>
                <c:pt idx="6">
                  <c:v>93554.62242</c:v>
                </c:pt>
                <c:pt idx="7">
                  <c:v>98098.891300000003</c:v>
                </c:pt>
                <c:pt idx="8">
                  <c:v>77068.635750000001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17475.448970000001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7954.6204200000002</c:v>
                </c:pt>
                <c:pt idx="6">
                  <c:v>6293.0091000000002</c:v>
                </c:pt>
                <c:pt idx="7">
                  <c:v>5688.9342999999999</c:v>
                </c:pt>
                <c:pt idx="8">
                  <c:v>7637.68235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355961.11881999997</c:v>
                </c:pt>
                <c:pt idx="1">
                  <c:v>311356.38655</c:v>
                </c:pt>
                <c:pt idx="2">
                  <c:v>301716.02964999998</c:v>
                </c:pt>
                <c:pt idx="3">
                  <c:v>302215.78762999998</c:v>
                </c:pt>
                <c:pt idx="4">
                  <c:v>317842.67952000001</c:v>
                </c:pt>
                <c:pt idx="5">
                  <c:v>257704.96958999999</c:v>
                </c:pt>
                <c:pt idx="6">
                  <c:v>286568.20783999999</c:v>
                </c:pt>
                <c:pt idx="7">
                  <c:v>338304.90350000001</c:v>
                </c:pt>
                <c:pt idx="8">
                  <c:v>331069.59862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601620.25823000004</c:v>
                </c:pt>
                <c:pt idx="1">
                  <c:v>652318.24746999994</c:v>
                </c:pt>
                <c:pt idx="2">
                  <c:v>675328.83718999999</c:v>
                </c:pt>
                <c:pt idx="3">
                  <c:v>583537.98670999997</c:v>
                </c:pt>
                <c:pt idx="4">
                  <c:v>737061.16812000005</c:v>
                </c:pt>
                <c:pt idx="5">
                  <c:v>545029.65498999995</c:v>
                </c:pt>
                <c:pt idx="6">
                  <c:v>706563.58814999997</c:v>
                </c:pt>
                <c:pt idx="7">
                  <c:v>665328.29047000001</c:v>
                </c:pt>
                <c:pt idx="8">
                  <c:v>661818.69868999999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623129.68892999995</c:v>
                </c:pt>
                <c:pt idx="1">
                  <c:v>575577.48586000002</c:v>
                </c:pt>
                <c:pt idx="2">
                  <c:v>758490.48866000003</c:v>
                </c:pt>
                <c:pt idx="3">
                  <c:v>626673.59183000005</c:v>
                </c:pt>
                <c:pt idx="4">
                  <c:v>729117.60152000003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677182.75016000005</c:v>
                </c:pt>
                <c:pt idx="8">
                  <c:v>679545.54136000003</c:v>
                </c:pt>
                <c:pt idx="9">
                  <c:v>676113.26853</c:v>
                </c:pt>
                <c:pt idx="10">
                  <c:v>686891.14720000001</c:v>
                </c:pt>
                <c:pt idx="11">
                  <c:v>674465.58022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784455.68851999997</c:v>
                </c:pt>
                <c:pt idx="1">
                  <c:v>810043.46151000005</c:v>
                </c:pt>
                <c:pt idx="2">
                  <c:v>816146.43235999998</c:v>
                </c:pt>
                <c:pt idx="3">
                  <c:v>698221.30182000005</c:v>
                </c:pt>
                <c:pt idx="4">
                  <c:v>863643.61743999994</c:v>
                </c:pt>
                <c:pt idx="5">
                  <c:v>645211.02901000006</c:v>
                </c:pt>
                <c:pt idx="6">
                  <c:v>797977.14847999997</c:v>
                </c:pt>
                <c:pt idx="7">
                  <c:v>799172.57103999995</c:v>
                </c:pt>
                <c:pt idx="8">
                  <c:v>806714.00884000002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815689.71943000006</c:v>
                </c:pt>
                <c:pt idx="1">
                  <c:v>714481.29041999998</c:v>
                </c:pt>
                <c:pt idx="2">
                  <c:v>899945.59476999997</c:v>
                </c:pt>
                <c:pt idx="3">
                  <c:v>756364.97519999999</c:v>
                </c:pt>
                <c:pt idx="4">
                  <c:v>846688.24088000006</c:v>
                </c:pt>
                <c:pt idx="5">
                  <c:v>768950.07249000005</c:v>
                </c:pt>
                <c:pt idx="6">
                  <c:v>694164.33979</c:v>
                </c:pt>
                <c:pt idx="7">
                  <c:v>781197.72280999995</c:v>
                </c:pt>
                <c:pt idx="8">
                  <c:v>870204.42376000003</c:v>
                </c:pt>
                <c:pt idx="9">
                  <c:v>839392.18039999995</c:v>
                </c:pt>
                <c:pt idx="10">
                  <c:v>801050.48152000003</c:v>
                </c:pt>
                <c:pt idx="11">
                  <c:v>763023.38746999996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120228.99159000001</c:v>
                </c:pt>
                <c:pt idx="1">
                  <c:v>142931.22516999999</c:v>
                </c:pt>
                <c:pt idx="2">
                  <c:v>145758.83126000001</c:v>
                </c:pt>
                <c:pt idx="3">
                  <c:v>105409.62944</c:v>
                </c:pt>
                <c:pt idx="4">
                  <c:v>135786.41432000001</c:v>
                </c:pt>
                <c:pt idx="5">
                  <c:v>98750.661649999995</c:v>
                </c:pt>
                <c:pt idx="6">
                  <c:v>138779.23074</c:v>
                </c:pt>
                <c:pt idx="7">
                  <c:v>147866.33184</c:v>
                </c:pt>
                <c:pt idx="8">
                  <c:v>132355.62065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219443.00297999999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134405.72516999999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123845.19396</c:v>
                </c:pt>
                <c:pt idx="11">
                  <c:v>115527.95711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238938.0986</c:v>
                </c:pt>
                <c:pt idx="1">
                  <c:v>260242.26157999999</c:v>
                </c:pt>
                <c:pt idx="2">
                  <c:v>247082.64809999999</c:v>
                </c:pt>
                <c:pt idx="3">
                  <c:v>190122.02384000001</c:v>
                </c:pt>
                <c:pt idx="4">
                  <c:v>260319.20451000001</c:v>
                </c:pt>
                <c:pt idx="5">
                  <c:v>177574.38837999999</c:v>
                </c:pt>
                <c:pt idx="6">
                  <c:v>230131.54238999999</c:v>
                </c:pt>
                <c:pt idx="7">
                  <c:v>231315.19141</c:v>
                </c:pt>
                <c:pt idx="8">
                  <c:v>250456.41631999999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130946.01363</c:v>
                </c:pt>
                <c:pt idx="2">
                  <c:v>262145.53516000003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255924.69454999999</c:v>
                </c:pt>
                <c:pt idx="9">
                  <c:v>274601.19212999998</c:v>
                </c:pt>
                <c:pt idx="10">
                  <c:v>266849.06537000003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'2002_2024_AYLIK_IHR'!$C$57:$N$57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'2002_2024_AYLIK_IHR'!$C$56:$N$56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499307.01205000002</c:v>
                </c:pt>
                <c:pt idx="3">
                  <c:v>465822.13572000002</c:v>
                </c:pt>
                <c:pt idx="4">
                  <c:v>545518.47884999996</c:v>
                </c:pt>
                <c:pt idx="5">
                  <c:v>432291.67972999997</c:v>
                </c:pt>
                <c:pt idx="6">
                  <c:v>569539.21794999996</c:v>
                </c:pt>
                <c:pt idx="7">
                  <c:v>522273.34185000003</c:v>
                </c:pt>
                <c:pt idx="8">
                  <c:v>491697.44819000002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2368616.2318600002</c:v>
                </c:pt>
                <c:pt idx="1">
                  <c:v>2619166.2831799998</c:v>
                </c:pt>
                <c:pt idx="2">
                  <c:v>3079051.64365</c:v>
                </c:pt>
                <c:pt idx="3">
                  <c:v>2496896.9819299998</c:v>
                </c:pt>
                <c:pt idx="4">
                  <c:v>3017781.8087599999</c:v>
                </c:pt>
                <c:pt idx="5">
                  <c:v>2236735.5404400001</c:v>
                </c:pt>
                <c:pt idx="6">
                  <c:v>2585638.5353999999</c:v>
                </c:pt>
                <c:pt idx="7">
                  <c:v>2567410.6450399999</c:v>
                </c:pt>
                <c:pt idx="8">
                  <c:v>2216034.55804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2300388.33611</c:v>
                </c:pt>
                <c:pt idx="1">
                  <c:v>2262919.5198599999</c:v>
                </c:pt>
                <c:pt idx="2">
                  <c:v>2881665.3946099998</c:v>
                </c:pt>
                <c:pt idx="3">
                  <c:v>2382901.2787299999</c:v>
                </c:pt>
                <c:pt idx="4">
                  <c:v>2440254.7603099998</c:v>
                </c:pt>
                <c:pt idx="5">
                  <c:v>2385008.98557</c:v>
                </c:pt>
                <c:pt idx="6">
                  <c:v>2173697.1065500001</c:v>
                </c:pt>
                <c:pt idx="7">
                  <c:v>2659684.4270600001</c:v>
                </c:pt>
                <c:pt idx="8">
                  <c:v>2774831.17821</c:v>
                </c:pt>
                <c:pt idx="9">
                  <c:v>2685529.0531700002</c:v>
                </c:pt>
                <c:pt idx="10">
                  <c:v>2850305.1618300001</c:v>
                </c:pt>
                <c:pt idx="11">
                  <c:v>2696508.0218400001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823655.32539999997</c:v>
                </c:pt>
                <c:pt idx="1">
                  <c:v>910367.25092999998</c:v>
                </c:pt>
                <c:pt idx="2">
                  <c:v>1027085.97013</c:v>
                </c:pt>
                <c:pt idx="3">
                  <c:v>844874.94062000001</c:v>
                </c:pt>
                <c:pt idx="4">
                  <c:v>1066089.7231399999</c:v>
                </c:pt>
                <c:pt idx="5">
                  <c:v>764292.54336999997</c:v>
                </c:pt>
                <c:pt idx="6">
                  <c:v>946926.35242000001</c:v>
                </c:pt>
                <c:pt idx="7">
                  <c:v>976700.56421999994</c:v>
                </c:pt>
                <c:pt idx="8">
                  <c:v>929547.90549999999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841059.34158000001</c:v>
                </c:pt>
                <c:pt idx="1">
                  <c:v>847720.04781000002</c:v>
                </c:pt>
                <c:pt idx="2">
                  <c:v>1049736.4099000001</c:v>
                </c:pt>
                <c:pt idx="3">
                  <c:v>882556.79934999999</c:v>
                </c:pt>
                <c:pt idx="4">
                  <c:v>921878.11704000004</c:v>
                </c:pt>
                <c:pt idx="5">
                  <c:v>975611.08877999999</c:v>
                </c:pt>
                <c:pt idx="6">
                  <c:v>831229.86577999999</c:v>
                </c:pt>
                <c:pt idx="7">
                  <c:v>971940.71184</c:v>
                </c:pt>
                <c:pt idx="8">
                  <c:v>1005442.10755</c:v>
                </c:pt>
                <c:pt idx="9">
                  <c:v>995158.36727000005</c:v>
                </c:pt>
                <c:pt idx="10">
                  <c:v>1016192.16709</c:v>
                </c:pt>
                <c:pt idx="11">
                  <c:v>990237.74150999996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2776851.4128399999</c:v>
                </c:pt>
                <c:pt idx="1">
                  <c:v>3127982.4760099999</c:v>
                </c:pt>
                <c:pt idx="2">
                  <c:v>3221495.76291</c:v>
                </c:pt>
                <c:pt idx="3">
                  <c:v>2740110.8530199998</c:v>
                </c:pt>
                <c:pt idx="4">
                  <c:v>3211734.4347199998</c:v>
                </c:pt>
                <c:pt idx="5">
                  <c:v>2614524.81941</c:v>
                </c:pt>
                <c:pt idx="6">
                  <c:v>3120718.3648700002</c:v>
                </c:pt>
                <c:pt idx="7">
                  <c:v>2713722.7774399999</c:v>
                </c:pt>
                <c:pt idx="8">
                  <c:v>3406664.9405499999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3025829.9465200002</c:v>
                </c:pt>
                <c:pt idx="5">
                  <c:v>2985642.8599700001</c:v>
                </c:pt>
                <c:pt idx="6">
                  <c:v>2722766.4316599998</c:v>
                </c:pt>
                <c:pt idx="7">
                  <c:v>2725254.8547100001</c:v>
                </c:pt>
                <c:pt idx="8">
                  <c:v>2818492.0548800002</c:v>
                </c:pt>
                <c:pt idx="9">
                  <c:v>3077876.1182300001</c:v>
                </c:pt>
                <c:pt idx="10">
                  <c:v>3166928.9833</c:v>
                </c:pt>
                <c:pt idx="11">
                  <c:v>3170977.3119999999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1207816.74373</c:v>
                </c:pt>
                <c:pt idx="1">
                  <c:v>1286779.0153600001</c:v>
                </c:pt>
                <c:pt idx="2">
                  <c:v>1461100.4740299999</c:v>
                </c:pt>
                <c:pt idx="3">
                  <c:v>1195358.39903</c:v>
                </c:pt>
                <c:pt idx="4">
                  <c:v>1495776.3868799999</c:v>
                </c:pt>
                <c:pt idx="5">
                  <c:v>1190114.68215</c:v>
                </c:pt>
                <c:pt idx="6">
                  <c:v>1408670.80675</c:v>
                </c:pt>
                <c:pt idx="7">
                  <c:v>1477634.3857499999</c:v>
                </c:pt>
                <c:pt idx="8">
                  <c:v>1482897.09561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1511104.1445299999</c:v>
                </c:pt>
                <c:pt idx="3">
                  <c:v>1216084.5846899999</c:v>
                </c:pt>
                <c:pt idx="4">
                  <c:v>1379697.7082400001</c:v>
                </c:pt>
                <c:pt idx="5">
                  <c:v>1337226.2522100001</c:v>
                </c:pt>
                <c:pt idx="6">
                  <c:v>1262217.57552</c:v>
                </c:pt>
                <c:pt idx="7">
                  <c:v>1397591.3140199999</c:v>
                </c:pt>
                <c:pt idx="8">
                  <c:v>1396039.1788999999</c:v>
                </c:pt>
                <c:pt idx="9">
                  <c:v>1409242.56813</c:v>
                </c:pt>
                <c:pt idx="10">
                  <c:v>1384208.3796600001</c:v>
                </c:pt>
                <c:pt idx="11">
                  <c:v>1431545.65432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1418468.7215</c:v>
                </c:pt>
                <c:pt idx="1">
                  <c:v>1498261.5304</c:v>
                </c:pt>
                <c:pt idx="2">
                  <c:v>1612058.33427</c:v>
                </c:pt>
                <c:pt idx="3">
                  <c:v>1226105.5673400001</c:v>
                </c:pt>
                <c:pt idx="4">
                  <c:v>1642257.9097800001</c:v>
                </c:pt>
                <c:pt idx="5">
                  <c:v>1296131.2483600001</c:v>
                </c:pt>
                <c:pt idx="6">
                  <c:v>1659550.6367500001</c:v>
                </c:pt>
                <c:pt idx="7">
                  <c:v>1670216.58503</c:v>
                </c:pt>
                <c:pt idx="8">
                  <c:v>1586255.5103500001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1623629.97887</c:v>
                </c:pt>
                <c:pt idx="1">
                  <c:v>1576588.5662499999</c:v>
                </c:pt>
                <c:pt idx="2">
                  <c:v>1989338.2191099999</c:v>
                </c:pt>
                <c:pt idx="3">
                  <c:v>1496576.50514</c:v>
                </c:pt>
                <c:pt idx="4">
                  <c:v>1647318.03214</c:v>
                </c:pt>
                <c:pt idx="5">
                  <c:v>1651320.0962400001</c:v>
                </c:pt>
                <c:pt idx="6">
                  <c:v>1549833.90763</c:v>
                </c:pt>
                <c:pt idx="7">
                  <c:v>1668106.28238</c:v>
                </c:pt>
                <c:pt idx="8">
                  <c:v>1669000.2401999999</c:v>
                </c:pt>
                <c:pt idx="9">
                  <c:v>1492993.49538</c:v>
                </c:pt>
                <c:pt idx="10">
                  <c:v>1428517.13243</c:v>
                </c:pt>
                <c:pt idx="11">
                  <c:v>1449998.1213700001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938456.05348</c:v>
                </c:pt>
                <c:pt idx="1">
                  <c:v>983135.28185000003</c:v>
                </c:pt>
                <c:pt idx="2">
                  <c:v>1079218.6415599999</c:v>
                </c:pt>
                <c:pt idx="3">
                  <c:v>917054.03931000002</c:v>
                </c:pt>
                <c:pt idx="4">
                  <c:v>1206044.45178</c:v>
                </c:pt>
                <c:pt idx="5">
                  <c:v>935826.09576000005</c:v>
                </c:pt>
                <c:pt idx="6">
                  <c:v>1103621.81476</c:v>
                </c:pt>
                <c:pt idx="7">
                  <c:v>1079392.7459499999</c:v>
                </c:pt>
                <c:pt idx="8">
                  <c:v>1044954.39995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1050024.9969899999</c:v>
                </c:pt>
                <c:pt idx="1">
                  <c:v>1000559.00209</c:v>
                </c:pt>
                <c:pt idx="2">
                  <c:v>1224105.9145899999</c:v>
                </c:pt>
                <c:pt idx="3">
                  <c:v>997121.12098999997</c:v>
                </c:pt>
                <c:pt idx="4">
                  <c:v>1142700.7002600001</c:v>
                </c:pt>
                <c:pt idx="5">
                  <c:v>1088761.67206</c:v>
                </c:pt>
                <c:pt idx="6">
                  <c:v>987660.98254</c:v>
                </c:pt>
                <c:pt idx="7">
                  <c:v>1064594.5027300001</c:v>
                </c:pt>
                <c:pt idx="8">
                  <c:v>1015934.9633300001</c:v>
                </c:pt>
                <c:pt idx="9">
                  <c:v>970032.38087999995</c:v>
                </c:pt>
                <c:pt idx="10">
                  <c:v>974541.66752999998</c:v>
                </c:pt>
                <c:pt idx="11">
                  <c:v>949218.99063999997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322408.87533000001</c:v>
                </c:pt>
                <c:pt idx="1">
                  <c:v>348224.23749000003</c:v>
                </c:pt>
                <c:pt idx="2">
                  <c:v>385134.92330000002</c:v>
                </c:pt>
                <c:pt idx="3">
                  <c:v>334499.3248</c:v>
                </c:pt>
                <c:pt idx="4">
                  <c:v>419506.72047</c:v>
                </c:pt>
                <c:pt idx="5">
                  <c:v>332639.41227999999</c:v>
                </c:pt>
                <c:pt idx="6">
                  <c:v>381718.49378000002</c:v>
                </c:pt>
                <c:pt idx="7">
                  <c:v>363043.09311999998</c:v>
                </c:pt>
                <c:pt idx="8">
                  <c:v>377177.12450999999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360402.03336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411994.37638999999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382586.31968999997</c:v>
                </c:pt>
                <c:pt idx="9">
                  <c:v>363949.00571</c:v>
                </c:pt>
                <c:pt idx="10">
                  <c:v>345072.71172000002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468410.17022000003</c:v>
                </c:pt>
                <c:pt idx="1">
                  <c:v>481127.73648999998</c:v>
                </c:pt>
                <c:pt idx="2">
                  <c:v>544473.02948999999</c:v>
                </c:pt>
                <c:pt idx="3">
                  <c:v>342022.66044000001</c:v>
                </c:pt>
                <c:pt idx="4">
                  <c:v>571174.66460999998</c:v>
                </c:pt>
                <c:pt idx="5">
                  <c:v>402501.36067000002</c:v>
                </c:pt>
                <c:pt idx="6">
                  <c:v>942318.21513000003</c:v>
                </c:pt>
                <c:pt idx="7">
                  <c:v>962819.77754000004</c:v>
                </c:pt>
                <c:pt idx="8">
                  <c:v>673526.17932999996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414201.52295999997</c:v>
                </c:pt>
                <c:pt idx="1">
                  <c:v>523866.37258999998</c:v>
                </c:pt>
                <c:pt idx="2">
                  <c:v>737166.73338999995</c:v>
                </c:pt>
                <c:pt idx="3">
                  <c:v>477350.15331000002</c:v>
                </c:pt>
                <c:pt idx="4">
                  <c:v>461347.52409999998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463279.21194000001</c:v>
                </c:pt>
                <c:pt idx="8">
                  <c:v>694813.91943999997</c:v>
                </c:pt>
                <c:pt idx="9">
                  <c:v>994061.35886000004</c:v>
                </c:pt>
                <c:pt idx="10">
                  <c:v>1253996.5125800001</c:v>
                </c:pt>
                <c:pt idx="11">
                  <c:v>694627.24850999995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1113651.8575200001</c:v>
                </c:pt>
                <c:pt idx="1">
                  <c:v>1375430.04553</c:v>
                </c:pt>
                <c:pt idx="2">
                  <c:v>1467750.66331</c:v>
                </c:pt>
                <c:pt idx="3">
                  <c:v>1192189.3836699999</c:v>
                </c:pt>
                <c:pt idx="4">
                  <c:v>1452363.5036599999</c:v>
                </c:pt>
                <c:pt idx="5">
                  <c:v>1311847.28935</c:v>
                </c:pt>
                <c:pt idx="6">
                  <c:v>1416113.84577</c:v>
                </c:pt>
                <c:pt idx="7">
                  <c:v>1406536.39534</c:v>
                </c:pt>
                <c:pt idx="8">
                  <c:v>1474316.2217900001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1056019.5811099999</c:v>
                </c:pt>
                <c:pt idx="2">
                  <c:v>1388509.60445</c:v>
                </c:pt>
                <c:pt idx="3">
                  <c:v>1063434.2242099999</c:v>
                </c:pt>
                <c:pt idx="4">
                  <c:v>1249216.32231</c:v>
                </c:pt>
                <c:pt idx="5">
                  <c:v>1314394.5525100001</c:v>
                </c:pt>
                <c:pt idx="6">
                  <c:v>1145799.2548700001</c:v>
                </c:pt>
                <c:pt idx="7">
                  <c:v>1338791.99884</c:v>
                </c:pt>
                <c:pt idx="8">
                  <c:v>1372057.1095700001</c:v>
                </c:pt>
                <c:pt idx="9">
                  <c:v>1315201.4533899999</c:v>
                </c:pt>
                <c:pt idx="10">
                  <c:v>1162620.5457599999</c:v>
                </c:pt>
                <c:pt idx="11">
                  <c:v>1347437.55905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499307.01205000002</c:v>
                </c:pt>
                <c:pt idx="3">
                  <c:v>465822.13572000002</c:v>
                </c:pt>
                <c:pt idx="4">
                  <c:v>545518.47884999996</c:v>
                </c:pt>
                <c:pt idx="5">
                  <c:v>432291.67972999997</c:v>
                </c:pt>
                <c:pt idx="6">
                  <c:v>569539.21794999996</c:v>
                </c:pt>
                <c:pt idx="7">
                  <c:v>522273.34185000003</c:v>
                </c:pt>
                <c:pt idx="8">
                  <c:v>491697.44819000002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ser>
          <c:idx val="0"/>
          <c:order val="1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'2002_2024_AYLIK_IHR'!$C$82:$K$82</c:f>
              <c:numCache>
                <c:formatCode>#,##0</c:formatCode>
                <c:ptCount val="9"/>
                <c:pt idx="0">
                  <c:v>20002066</c:v>
                </c:pt>
                <c:pt idx="1">
                  <c:v>21091555</c:v>
                </c:pt>
                <c:pt idx="2">
                  <c:v>22652595</c:v>
                </c:pt>
                <c:pt idx="3">
                  <c:v>19300214</c:v>
                </c:pt>
                <c:pt idx="4">
                  <c:v>24179005</c:v>
                </c:pt>
                <c:pt idx="5">
                  <c:v>19032016</c:v>
                </c:pt>
                <c:pt idx="6">
                  <c:v>22495320</c:v>
                </c:pt>
                <c:pt idx="7">
                  <c:v>22048283</c:v>
                </c:pt>
                <c:pt idx="8">
                  <c:v>22007394.509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143314.95522</c:v>
                </c:pt>
                <c:pt idx="3">
                  <c:v>80867.331659999996</c:v>
                </c:pt>
                <c:pt idx="4">
                  <c:v>168227.70420000001</c:v>
                </c:pt>
                <c:pt idx="5">
                  <c:v>220068.33278999999</c:v>
                </c:pt>
                <c:pt idx="6">
                  <c:v>118317.05752</c:v>
                </c:pt>
                <c:pt idx="7">
                  <c:v>91670.812439999994</c:v>
                </c:pt>
                <c:pt idx="8">
                  <c:v>234436.51681999999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108597.92817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330211.05216999998</c:v>
                </c:pt>
                <c:pt idx="1">
                  <c:v>299894.90834000002</c:v>
                </c:pt>
                <c:pt idx="2">
                  <c:v>358223.64000999997</c:v>
                </c:pt>
                <c:pt idx="3">
                  <c:v>349873.01468999998</c:v>
                </c:pt>
                <c:pt idx="4">
                  <c:v>980497.48086999997</c:v>
                </c:pt>
                <c:pt idx="5">
                  <c:v>564426.40731000004</c:v>
                </c:pt>
                <c:pt idx="6">
                  <c:v>431428.71668999997</c:v>
                </c:pt>
                <c:pt idx="7">
                  <c:v>422947.98077000002</c:v>
                </c:pt>
                <c:pt idx="8">
                  <c:v>566800.70478999999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509976.95325999998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551154.12058999995</c:v>
                </c:pt>
                <c:pt idx="1">
                  <c:v>600442.89566000004</c:v>
                </c:pt>
                <c:pt idx="2">
                  <c:v>639352.74427000002</c:v>
                </c:pt>
                <c:pt idx="3">
                  <c:v>511950.47026999999</c:v>
                </c:pt>
                <c:pt idx="4">
                  <c:v>654912.50670000003</c:v>
                </c:pt>
                <c:pt idx="5">
                  <c:v>479582.90252</c:v>
                </c:pt>
                <c:pt idx="6">
                  <c:v>622916.56608000002</c:v>
                </c:pt>
                <c:pt idx="7">
                  <c:v>607452.22233000002</c:v>
                </c:pt>
                <c:pt idx="8">
                  <c:v>618197.04399000003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565733.09780999995</c:v>
                </c:pt>
                <c:pt idx="2">
                  <c:v>673423.66503999999</c:v>
                </c:pt>
                <c:pt idx="3">
                  <c:v>560356.62013000005</c:v>
                </c:pt>
                <c:pt idx="4">
                  <c:v>637205.03807999997</c:v>
                </c:pt>
                <c:pt idx="5">
                  <c:v>616379.50859999994</c:v>
                </c:pt>
                <c:pt idx="6">
                  <c:v>568925.15622999996</c:v>
                </c:pt>
                <c:pt idx="7">
                  <c:v>600810.21134000004</c:v>
                </c:pt>
                <c:pt idx="8">
                  <c:v>604713.45830000006</c:v>
                </c:pt>
                <c:pt idx="9">
                  <c:v>610469.31350000005</c:v>
                </c:pt>
                <c:pt idx="10">
                  <c:v>605841.18871999998</c:v>
                </c:pt>
                <c:pt idx="11">
                  <c:v>596943.94834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2858902.9200299997</c:v>
                </c:pt>
                <c:pt idx="1">
                  <c:v>2542868.0692600003</c:v>
                </c:pt>
                <c:pt idx="2">
                  <c:v>3180491.2318200003</c:v>
                </c:pt>
                <c:pt idx="3">
                  <c:v>2551563.6433000006</c:v>
                </c:pt>
                <c:pt idx="4">
                  <c:v>2885027.7231700001</c:v>
                </c:pt>
                <c:pt idx="5">
                  <c:v>2566446.5895700003</c:v>
                </c:pt>
                <c:pt idx="6">
                  <c:v>2786471.1179000004</c:v>
                </c:pt>
                <c:pt idx="7">
                  <c:v>2802310.4933799999</c:v>
                </c:pt>
                <c:pt idx="8">
                  <c:v>3025515.9145400003</c:v>
                </c:pt>
                <c:pt idx="9">
                  <c:v>3218349.72407</c:v>
                </c:pt>
                <c:pt idx="10">
                  <c:v>3301717.5773399998</c:v>
                </c:pt>
                <c:pt idx="11">
                  <c:v>3360140.8578999997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3094173.8640099997</c:v>
                </c:pt>
                <c:pt idx="1">
                  <c:v>3107481.2604099996</c:v>
                </c:pt>
                <c:pt idx="2">
                  <c:v>3070246.4530099998</c:v>
                </c:pt>
                <c:pt idx="3">
                  <c:v>2586093.8276199996</c:v>
                </c:pt>
                <c:pt idx="4">
                  <c:v>3148980.1932600001</c:v>
                </c:pt>
                <c:pt idx="5">
                  <c:v>2438826.3041599998</c:v>
                </c:pt>
                <c:pt idx="6">
                  <c:v>2854705.5134899998</c:v>
                </c:pt>
                <c:pt idx="7">
                  <c:v>2854671.8555900003</c:v>
                </c:pt>
                <c:pt idx="8">
                  <c:v>2991958.2141399994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'2002_2024_AYLIK_IHR'!$C$67:$N$67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'2002_2024_AYLIK_IHR'!$A$68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'2002_2024_AYLIK_IHR'!$C$68:$N$68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'2002_2024_AYLIK_IHR'!$A$69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'2002_2024_AYLIK_IHR'!$A$70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'2002_2024_AYLIK_IHR'!$A$72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'2002_2024_AYLIK_IHR'!$A$76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'2002_2024_AYLIK_IHR'!$A$77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'2002_2024_AYLIK_IHR'!$A$79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'2002_2024_AYLIK_IHR'!$A$80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'2002_2024_AYLIK_IHR'!$C$80:$N$80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20002066</c:v>
                </c:pt>
                <c:pt idx="1">
                  <c:v>21091555</c:v>
                </c:pt>
                <c:pt idx="2">
                  <c:v>22652595</c:v>
                </c:pt>
                <c:pt idx="3">
                  <c:v>19300214</c:v>
                </c:pt>
                <c:pt idx="4">
                  <c:v>24179005</c:v>
                </c:pt>
                <c:pt idx="5">
                  <c:v>19032016</c:v>
                </c:pt>
                <c:pt idx="6">
                  <c:v>22495320</c:v>
                </c:pt>
                <c:pt idx="7">
                  <c:v>22048283</c:v>
                </c:pt>
                <c:pt idx="8">
                  <c:v>22007394.509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2002-2024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'2002_2024_AYLIK_IHR'!$A$60:$A$82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6.7567543602346739E-3"/>
                  <c:y val="-2.33333333333332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AE-433C-A60F-62659C69F12D}"/>
                </c:ext>
              </c:extLst>
            </c:dLbl>
            <c:dLbl>
              <c:idx val="12"/>
              <c:layout>
                <c:manualLayout>
                  <c:x val="1.1261257267057791E-3"/>
                  <c:y val="-1.49999999999999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AE-433C-A60F-62659C69F12D}"/>
                </c:ext>
              </c:extLst>
            </c:dLbl>
            <c:dLbl>
              <c:idx val="17"/>
              <c:layout>
                <c:manualLayout>
                  <c:x val="0"/>
                  <c:y val="-2.5000000000000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AE-433C-A60F-62659C69F12D}"/>
                </c:ext>
              </c:extLst>
            </c:dLbl>
            <c:dLbl>
              <c:idx val="18"/>
              <c:layout>
                <c:manualLayout>
                  <c:x val="3.378377180117337E-3"/>
                  <c:y val="-0.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AE-433C-A60F-62659C69F12D}"/>
                </c:ext>
              </c:extLst>
            </c:dLbl>
            <c:dLbl>
              <c:idx val="19"/>
              <c:layout>
                <c:manualLayout>
                  <c:x val="-1.4639634447175127E-2"/>
                  <c:y val="-1.66666666666669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AE-433C-A60F-62659C69F12D}"/>
                </c:ext>
              </c:extLst>
            </c:dLbl>
            <c:dLbl>
              <c:idx val="21"/>
              <c:layout>
                <c:manualLayout>
                  <c:x val="3.378377180117337E-3"/>
                  <c:y val="-0.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AE-433C-A60F-62659C69F12D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'2002_2024_AYLIK_IHR'!$A$60:$A$82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'2002_2024_AYLIK_IHR'!$O$60:$O$82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255627431</c:v>
                </c:pt>
                <c:pt idx="22">
                  <c:v>192808448.509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1010060.52877</c:v>
                </c:pt>
                <c:pt idx="1">
                  <c:v>1047133.0978099999</c:v>
                </c:pt>
                <c:pt idx="2">
                  <c:v>1038220.33115</c:v>
                </c:pt>
                <c:pt idx="3">
                  <c:v>866188.55400999996</c:v>
                </c:pt>
                <c:pt idx="4">
                  <c:v>1060285.3046899999</c:v>
                </c:pt>
                <c:pt idx="5">
                  <c:v>809829.72230999998</c:v>
                </c:pt>
                <c:pt idx="6">
                  <c:v>949210.51757000003</c:v>
                </c:pt>
                <c:pt idx="7">
                  <c:v>971886.07695000002</c:v>
                </c:pt>
                <c:pt idx="8">
                  <c:v>966823.74162999995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981628.47013000003</c:v>
                </c:pt>
                <c:pt idx="1">
                  <c:v>822052.74999000004</c:v>
                </c:pt>
                <c:pt idx="2">
                  <c:v>1114114.7434100001</c:v>
                </c:pt>
                <c:pt idx="3">
                  <c:v>857103.11020999996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1099671.5491299999</c:v>
                </c:pt>
                <c:pt idx="7">
                  <c:v>1112478.9633599999</c:v>
                </c:pt>
                <c:pt idx="8">
                  <c:v>1162289.29957</c:v>
                </c:pt>
                <c:pt idx="9">
                  <c:v>1185777.4516700001</c:v>
                </c:pt>
                <c:pt idx="10">
                  <c:v>1164215.72596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366015.87169</c:v>
                </c:pt>
                <c:pt idx="1">
                  <c:v>319135.32643000002</c:v>
                </c:pt>
                <c:pt idx="2">
                  <c:v>276714.58095999999</c:v>
                </c:pt>
                <c:pt idx="3">
                  <c:v>211809.89347000001</c:v>
                </c:pt>
                <c:pt idx="4">
                  <c:v>283687.21376999997</c:v>
                </c:pt>
                <c:pt idx="5">
                  <c:v>259915.88063</c:v>
                </c:pt>
                <c:pt idx="6">
                  <c:v>206004.82835</c:v>
                </c:pt>
                <c:pt idx="7">
                  <c:v>213453.0773</c:v>
                </c:pt>
                <c:pt idx="8">
                  <c:v>268764.81692000001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306940.50368000002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244101.17071999999</c:v>
                </c:pt>
                <c:pt idx="9">
                  <c:v>313128.88734999998</c:v>
                </c:pt>
                <c:pt idx="10">
                  <c:v>395588.73</c:v>
                </c:pt>
                <c:pt idx="11">
                  <c:v>487143.8774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232093.38761000001</c:v>
                </c:pt>
                <c:pt idx="1">
                  <c:v>234217.73271000001</c:v>
                </c:pt>
                <c:pt idx="2">
                  <c:v>240034.60516000001</c:v>
                </c:pt>
                <c:pt idx="3">
                  <c:v>200495.03675999999</c:v>
                </c:pt>
                <c:pt idx="4">
                  <c:v>217358.68317</c:v>
                </c:pt>
                <c:pt idx="5">
                  <c:v>164411.43869000001</c:v>
                </c:pt>
                <c:pt idx="6">
                  <c:v>225525.08619</c:v>
                </c:pt>
                <c:pt idx="7">
                  <c:v>225057.80095999999</c:v>
                </c:pt>
                <c:pt idx="8">
                  <c:v>228387.71327000001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170436.51125000001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221476.891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230007.50200000001</c:v>
                </c:pt>
                <c:pt idx="11">
                  <c:v>235797.10909000001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702467</xdr:colOff>
      <xdr:row>0</xdr:row>
      <xdr:rowOff>94772</xdr:rowOff>
    </xdr:from>
    <xdr:to>
      <xdr:col>0</xdr:col>
      <xdr:colOff>2873897</xdr:colOff>
      <xdr:row>3</xdr:row>
      <xdr:rowOff>77965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62D84E-49E5-48D6-9438-CE6076AF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7" y="94772"/>
          <a:ext cx="2165715" cy="6261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83345</xdr:rowOff>
    </xdr:from>
    <xdr:to>
      <xdr:col>0</xdr:col>
      <xdr:colOff>2607675</xdr:colOff>
      <xdr:row>3</xdr:row>
      <xdr:rowOff>60823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073CB0-469A-46FF-8256-ADEA8178A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3345"/>
          <a:ext cx="2171430" cy="624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593407</xdr:colOff>
      <xdr:row>0</xdr:row>
      <xdr:rowOff>81438</xdr:rowOff>
    </xdr:from>
    <xdr:to>
      <xdr:col>0</xdr:col>
      <xdr:colOff>2764837</xdr:colOff>
      <xdr:row>3</xdr:row>
      <xdr:rowOff>98445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19C53-A114-4CF2-82F0-0E2BCE26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" y="81438"/>
          <a:ext cx="2177145" cy="616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345281</xdr:colOff>
      <xdr:row>0</xdr:row>
      <xdr:rowOff>142875</xdr:rowOff>
    </xdr:from>
    <xdr:to>
      <xdr:col>1</xdr:col>
      <xdr:colOff>302148</xdr:colOff>
      <xdr:row>3</xdr:row>
      <xdr:rowOff>129878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BBEF1D-8A37-470E-868B-FE28BCE48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1" y="142875"/>
          <a:ext cx="2171430" cy="629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167640</xdr:colOff>
      <xdr:row>0</xdr:row>
      <xdr:rowOff>114300</xdr:rowOff>
    </xdr:from>
    <xdr:to>
      <xdr:col>5</xdr:col>
      <xdr:colOff>441690</xdr:colOff>
      <xdr:row>3</xdr:row>
      <xdr:rowOff>12721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5808AA-E7AE-411E-A238-04F7C543D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14300"/>
          <a:ext cx="2160000" cy="6413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38096</xdr:colOff>
      <xdr:row>22</xdr:row>
      <xdr:rowOff>38101</xdr:rowOff>
    </xdr:from>
    <xdr:to>
      <xdr:col>18</xdr:col>
      <xdr:colOff>342900</xdr:colOff>
      <xdr:row>69</xdr:row>
      <xdr:rowOff>47626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7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O45" sqref="O45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2" t="s">
        <v>124</v>
      </c>
      <c r="C1" s="152"/>
      <c r="D1" s="152"/>
      <c r="E1" s="152"/>
      <c r="F1" s="152"/>
      <c r="G1" s="152"/>
      <c r="H1" s="152"/>
      <c r="I1" s="152"/>
      <c r="J1" s="152"/>
      <c r="K1" s="65"/>
      <c r="L1" s="65"/>
      <c r="M1" s="65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126</v>
      </c>
      <c r="C6" s="148"/>
      <c r="D6" s="148"/>
      <c r="E6" s="148"/>
      <c r="F6" s="148" t="s">
        <v>127</v>
      </c>
      <c r="G6" s="148"/>
      <c r="H6" s="148"/>
      <c r="I6" s="148"/>
      <c r="J6" s="148" t="s">
        <v>104</v>
      </c>
      <c r="K6" s="148"/>
      <c r="L6" s="148"/>
      <c r="M6" s="148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118</v>
      </c>
      <c r="E7" s="7" t="s">
        <v>119</v>
      </c>
      <c r="F7" s="5">
        <v>2023</v>
      </c>
      <c r="G7" s="6">
        <v>2024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79" t="s">
        <v>2</v>
      </c>
      <c r="B8" s="8">
        <f>B9+B18+B20</f>
        <v>3025515.9145400003</v>
      </c>
      <c r="C8" s="8">
        <f>C9+C18+C20</f>
        <v>2991958.2141399994</v>
      </c>
      <c r="D8" s="10">
        <f t="shared" ref="D8:D45" si="0">(C8-B8)/B8*100</f>
        <v>-1.109156300871847</v>
      </c>
      <c r="E8" s="10">
        <f t="shared" ref="E8:E43" si="1">C8/C$43*100</f>
        <v>15.515244657363263</v>
      </c>
      <c r="F8" s="8">
        <f>F9+F18+F20</f>
        <v>25199597.702970002</v>
      </c>
      <c r="G8" s="8">
        <f>G9+G18+G20</f>
        <v>26147137.485689998</v>
      </c>
      <c r="H8" s="10">
        <f t="shared" ref="H8:H45" si="2">(G8-F8)/F8*100</f>
        <v>3.7601385303397903</v>
      </c>
      <c r="I8" s="10">
        <f t="shared" ref="I8:I43" si="3">G8/G$43*100</f>
        <v>15.734285372272005</v>
      </c>
      <c r="J8" s="8">
        <f>J9+J18+J20</f>
        <v>34965244.154119998</v>
      </c>
      <c r="K8" s="8">
        <f>K9+K18+K20</f>
        <v>36027345.644999996</v>
      </c>
      <c r="L8" s="10">
        <f t="shared" ref="L8:L45" si="4">(K8-J8)/J8*100</f>
        <v>3.0375920905870437</v>
      </c>
      <c r="M8" s="10">
        <f t="shared" ref="M8:M43" si="5">K8/K$43*100</f>
        <v>15.998546668443172</v>
      </c>
    </row>
    <row r="9" spans="1:13" ht="15.6" x14ac:dyDescent="0.3">
      <c r="A9" s="9" t="s">
        <v>3</v>
      </c>
      <c r="B9" s="8">
        <f>B10+B11+B12+B13+B14+B15+B16+B17</f>
        <v>2051675.01186</v>
      </c>
      <c r="C9" s="8">
        <f>C10+C11+C12+C13+C14+C15+C16+C17</f>
        <v>1999069.9168299995</v>
      </c>
      <c r="D9" s="10">
        <f t="shared" si="0"/>
        <v>-2.5640072002587728</v>
      </c>
      <c r="E9" s="10">
        <f t="shared" si="1"/>
        <v>10.366474605230223</v>
      </c>
      <c r="F9" s="8">
        <f>F10+F11+F12+F13+F14+F15+F16+F17</f>
        <v>16677476.559880001</v>
      </c>
      <c r="G9" s="8">
        <f>G10+G11+G12+G13+G14+G15+G16+G17</f>
        <v>17515791.07395</v>
      </c>
      <c r="H9" s="10">
        <f t="shared" si="2"/>
        <v>5.0266268464539845</v>
      </c>
      <c r="I9" s="10">
        <f t="shared" si="3"/>
        <v>10.54029166402845</v>
      </c>
      <c r="J9" s="8">
        <f>J10+J11+J12+J13+J14+J15+J16+J17</f>
        <v>23206565.34</v>
      </c>
      <c r="K9" s="8">
        <f>K10+K11+K12+K13+K14+K15+K16+K17</f>
        <v>24454150.345559996</v>
      </c>
      <c r="L9" s="10">
        <f t="shared" si="4"/>
        <v>5.3760002278734271</v>
      </c>
      <c r="M9" s="10">
        <f t="shared" si="5"/>
        <v>10.859275323683574</v>
      </c>
    </row>
    <row r="10" spans="1:13" ht="13.8" x14ac:dyDescent="0.25">
      <c r="A10" s="11" t="s">
        <v>130</v>
      </c>
      <c r="B10" s="12">
        <v>1162289.29957</v>
      </c>
      <c r="C10" s="12">
        <v>966823.74162999995</v>
      </c>
      <c r="D10" s="13">
        <f t="shared" si="0"/>
        <v>-16.817289637985517</v>
      </c>
      <c r="E10" s="13">
        <f t="shared" si="1"/>
        <v>5.0136084190763084</v>
      </c>
      <c r="F10" s="12">
        <v>8858003.9735400006</v>
      </c>
      <c r="G10" s="12">
        <v>8719637.8748899996</v>
      </c>
      <c r="H10" s="13">
        <f t="shared" si="2"/>
        <v>-1.5620460214662168</v>
      </c>
      <c r="I10" s="13">
        <f t="shared" si="3"/>
        <v>5.2471239248073349</v>
      </c>
      <c r="J10" s="12">
        <v>12092583.2905</v>
      </c>
      <c r="K10" s="12">
        <v>12185688.99358</v>
      </c>
      <c r="L10" s="13">
        <f t="shared" si="4"/>
        <v>0.76994055648262283</v>
      </c>
      <c r="M10" s="13">
        <f t="shared" si="5"/>
        <v>5.4112594353167474</v>
      </c>
    </row>
    <row r="11" spans="1:13" ht="13.8" x14ac:dyDescent="0.25">
      <c r="A11" s="11" t="s">
        <v>131</v>
      </c>
      <c r="B11" s="12">
        <v>244101.17071999999</v>
      </c>
      <c r="C11" s="12">
        <v>268764.81692000001</v>
      </c>
      <c r="D11" s="13">
        <f t="shared" si="0"/>
        <v>10.103862315470348</v>
      </c>
      <c r="E11" s="13">
        <f t="shared" si="1"/>
        <v>1.3937199624306404</v>
      </c>
      <c r="F11" s="12">
        <v>2294202.29856</v>
      </c>
      <c r="G11" s="12">
        <v>2405501.4895199998</v>
      </c>
      <c r="H11" s="13">
        <f t="shared" si="2"/>
        <v>4.8513241848750157</v>
      </c>
      <c r="I11" s="13">
        <f t="shared" si="3"/>
        <v>1.4475330968924327</v>
      </c>
      <c r="J11" s="12">
        <v>3301885.2033199999</v>
      </c>
      <c r="K11" s="12">
        <v>3601362.9842699999</v>
      </c>
      <c r="L11" s="13">
        <f t="shared" si="4"/>
        <v>9.0699028739363587</v>
      </c>
      <c r="M11" s="13">
        <f t="shared" si="5"/>
        <v>1.5992455936548744</v>
      </c>
    </row>
    <row r="12" spans="1:13" ht="13.8" x14ac:dyDescent="0.25">
      <c r="A12" s="11" t="s">
        <v>132</v>
      </c>
      <c r="B12" s="12">
        <v>218653.61679</v>
      </c>
      <c r="C12" s="12">
        <v>228387.71327000001</v>
      </c>
      <c r="D12" s="13">
        <f t="shared" si="0"/>
        <v>4.4518341946060094</v>
      </c>
      <c r="E12" s="13">
        <f t="shared" si="1"/>
        <v>1.1843384815246534</v>
      </c>
      <c r="F12" s="12">
        <v>1698527.22548</v>
      </c>
      <c r="G12" s="12">
        <v>1967581.4845199999</v>
      </c>
      <c r="H12" s="13">
        <f t="shared" si="2"/>
        <v>15.840444298086878</v>
      </c>
      <c r="I12" s="13">
        <f t="shared" si="3"/>
        <v>1.1840106240149413</v>
      </c>
      <c r="J12" s="12">
        <v>2412978.1894299998</v>
      </c>
      <c r="K12" s="12">
        <v>2672234.2719399999</v>
      </c>
      <c r="L12" s="13">
        <f t="shared" si="4"/>
        <v>10.744236464534405</v>
      </c>
      <c r="M12" s="13">
        <f t="shared" si="5"/>
        <v>1.1866504163228193</v>
      </c>
    </row>
    <row r="13" spans="1:13" ht="13.8" x14ac:dyDescent="0.25">
      <c r="A13" s="11" t="s">
        <v>133</v>
      </c>
      <c r="B13" s="12">
        <v>134641.71098</v>
      </c>
      <c r="C13" s="12">
        <v>198227.60712999999</v>
      </c>
      <c r="D13" s="13">
        <f t="shared" si="0"/>
        <v>47.226001279384505</v>
      </c>
      <c r="E13" s="13">
        <f t="shared" si="1"/>
        <v>1.0279387619554923</v>
      </c>
      <c r="F13" s="12">
        <v>1074168.59375</v>
      </c>
      <c r="G13" s="12">
        <v>1249167.7793099999</v>
      </c>
      <c r="H13" s="13">
        <f t="shared" si="2"/>
        <v>16.291593943280834</v>
      </c>
      <c r="I13" s="13">
        <f t="shared" si="3"/>
        <v>0.75169843460943464</v>
      </c>
      <c r="J13" s="12">
        <v>1563746.6030999999</v>
      </c>
      <c r="K13" s="12">
        <v>1782588.65448</v>
      </c>
      <c r="L13" s="13">
        <f t="shared" si="4"/>
        <v>13.994725932332233</v>
      </c>
      <c r="M13" s="13">
        <f t="shared" si="5"/>
        <v>0.79158836902250529</v>
      </c>
    </row>
    <row r="14" spans="1:13" ht="13.8" x14ac:dyDescent="0.25">
      <c r="A14" s="11" t="s">
        <v>134</v>
      </c>
      <c r="B14" s="12">
        <v>151342.42512</v>
      </c>
      <c r="C14" s="12">
        <v>196036.74397000001</v>
      </c>
      <c r="D14" s="13">
        <f t="shared" si="0"/>
        <v>29.531916654937774</v>
      </c>
      <c r="E14" s="13">
        <f t="shared" si="1"/>
        <v>1.0165777149403439</v>
      </c>
      <c r="F14" s="12">
        <v>1207298.5831200001</v>
      </c>
      <c r="G14" s="12">
        <v>1740892.73661</v>
      </c>
      <c r="H14" s="13">
        <f t="shared" si="2"/>
        <v>44.197364343047781</v>
      </c>
      <c r="I14" s="13">
        <f t="shared" si="3"/>
        <v>1.0475985424916376</v>
      </c>
      <c r="J14" s="12">
        <v>1811310.0607100001</v>
      </c>
      <c r="K14" s="12">
        <v>2395990.3668900002</v>
      </c>
      <c r="L14" s="13">
        <f t="shared" si="4"/>
        <v>32.279415814143725</v>
      </c>
      <c r="M14" s="13">
        <f t="shared" si="5"/>
        <v>1.0639796803112487</v>
      </c>
    </row>
    <row r="15" spans="1:13" ht="13.8" x14ac:dyDescent="0.25">
      <c r="A15" s="11" t="s">
        <v>135</v>
      </c>
      <c r="B15" s="12">
        <v>53856.688920000001</v>
      </c>
      <c r="C15" s="12">
        <v>56122.975810000004</v>
      </c>
      <c r="D15" s="13">
        <f t="shared" si="0"/>
        <v>4.207995209966211</v>
      </c>
      <c r="E15" s="13">
        <f t="shared" si="1"/>
        <v>0.29103404468558719</v>
      </c>
      <c r="F15" s="12">
        <v>727637.71262999997</v>
      </c>
      <c r="G15" s="12">
        <v>607714.20837999997</v>
      </c>
      <c r="H15" s="13">
        <f t="shared" si="2"/>
        <v>-16.48121065860429</v>
      </c>
      <c r="I15" s="13">
        <f t="shared" si="3"/>
        <v>0.36569772827593194</v>
      </c>
      <c r="J15" s="12">
        <v>932964.54934999999</v>
      </c>
      <c r="K15" s="12">
        <v>751263.60227999999</v>
      </c>
      <c r="L15" s="13">
        <f t="shared" si="4"/>
        <v>-19.475653945971661</v>
      </c>
      <c r="M15" s="13">
        <f t="shared" si="5"/>
        <v>0.33361119411380696</v>
      </c>
    </row>
    <row r="16" spans="1:13" ht="13.8" x14ac:dyDescent="0.25">
      <c r="A16" s="11" t="s">
        <v>136</v>
      </c>
      <c r="B16" s="12">
        <v>80258.621660000004</v>
      </c>
      <c r="C16" s="12">
        <v>77068.635750000001</v>
      </c>
      <c r="D16" s="13">
        <f t="shared" si="0"/>
        <v>-3.9746333091960588</v>
      </c>
      <c r="E16" s="13">
        <f t="shared" si="1"/>
        <v>0.39965088196065024</v>
      </c>
      <c r="F16" s="12">
        <v>711289.84813000006</v>
      </c>
      <c r="G16" s="12">
        <v>719694.43541999999</v>
      </c>
      <c r="H16" s="13">
        <f t="shared" si="2"/>
        <v>1.1815980942362416</v>
      </c>
      <c r="I16" s="13">
        <f t="shared" si="3"/>
        <v>0.43308288082899649</v>
      </c>
      <c r="J16" s="12">
        <v>953483.28015000001</v>
      </c>
      <c r="K16" s="12">
        <v>930693.18897000002</v>
      </c>
      <c r="L16" s="13">
        <f t="shared" si="4"/>
        <v>-2.3901930589086682</v>
      </c>
      <c r="M16" s="13">
        <f t="shared" si="5"/>
        <v>0.41328990940539079</v>
      </c>
    </row>
    <row r="17" spans="1:13" ht="13.8" x14ac:dyDescent="0.25">
      <c r="A17" s="11" t="s">
        <v>137</v>
      </c>
      <c r="B17" s="12">
        <v>6531.4781000000003</v>
      </c>
      <c r="C17" s="12">
        <v>7637.68235</v>
      </c>
      <c r="D17" s="13">
        <f t="shared" si="0"/>
        <v>16.936507067213466</v>
      </c>
      <c r="E17" s="13">
        <f t="shared" si="1"/>
        <v>3.9606338656549944E-2</v>
      </c>
      <c r="F17" s="12">
        <v>106348.32467</v>
      </c>
      <c r="G17" s="12">
        <v>105601.0653</v>
      </c>
      <c r="H17" s="13">
        <f t="shared" si="2"/>
        <v>-0.70265269558195076</v>
      </c>
      <c r="I17" s="13">
        <f t="shared" si="3"/>
        <v>6.3546432107739539E-2</v>
      </c>
      <c r="J17" s="12">
        <v>137614.16344</v>
      </c>
      <c r="K17" s="12">
        <v>134328.28315</v>
      </c>
      <c r="L17" s="13">
        <f t="shared" si="4"/>
        <v>-2.3877486211167867</v>
      </c>
      <c r="M17" s="13">
        <f t="shared" si="5"/>
        <v>5.965072553618387E-2</v>
      </c>
    </row>
    <row r="18" spans="1:13" ht="15.6" x14ac:dyDescent="0.3">
      <c r="A18" s="9" t="s">
        <v>12</v>
      </c>
      <c r="B18" s="8">
        <f>B19</f>
        <v>294295.36132000003</v>
      </c>
      <c r="C18" s="8">
        <f>C19</f>
        <v>331069.59862</v>
      </c>
      <c r="D18" s="10">
        <f t="shared" si="0"/>
        <v>12.495690429865039</v>
      </c>
      <c r="E18" s="10">
        <f t="shared" si="1"/>
        <v>1.7168106816895548</v>
      </c>
      <c r="F18" s="8">
        <f>F19</f>
        <v>2581293.8527199998</v>
      </c>
      <c r="G18" s="8">
        <f>G19</f>
        <v>2802739.6817200002</v>
      </c>
      <c r="H18" s="10">
        <f t="shared" si="2"/>
        <v>8.5788694211104684</v>
      </c>
      <c r="I18" s="10">
        <f t="shared" si="3"/>
        <v>1.6865749071196872</v>
      </c>
      <c r="J18" s="8">
        <f>J19</f>
        <v>3597420.5208800002</v>
      </c>
      <c r="K18" s="8">
        <f>K19</f>
        <v>3707118.5734700002</v>
      </c>
      <c r="L18" s="10">
        <f t="shared" si="4"/>
        <v>3.0493530559826145</v>
      </c>
      <c r="M18" s="10">
        <f t="shared" si="5"/>
        <v>1.64620813555115</v>
      </c>
    </row>
    <row r="19" spans="1:13" ht="13.8" x14ac:dyDescent="0.25">
      <c r="A19" s="11" t="s">
        <v>138</v>
      </c>
      <c r="B19" s="12">
        <v>294295.36132000003</v>
      </c>
      <c r="C19" s="12">
        <v>331069.59862</v>
      </c>
      <c r="D19" s="13">
        <f t="shared" si="0"/>
        <v>12.495690429865039</v>
      </c>
      <c r="E19" s="13">
        <f t="shared" si="1"/>
        <v>1.7168106816895548</v>
      </c>
      <c r="F19" s="12">
        <v>2581293.8527199998</v>
      </c>
      <c r="G19" s="12">
        <v>2802739.6817200002</v>
      </c>
      <c r="H19" s="13">
        <f t="shared" si="2"/>
        <v>8.5788694211104684</v>
      </c>
      <c r="I19" s="13">
        <f t="shared" si="3"/>
        <v>1.6865749071196872</v>
      </c>
      <c r="J19" s="12">
        <v>3597420.5208800002</v>
      </c>
      <c r="K19" s="12">
        <v>3707118.5734700002</v>
      </c>
      <c r="L19" s="13">
        <f t="shared" si="4"/>
        <v>3.0493530559826145</v>
      </c>
      <c r="M19" s="13">
        <f t="shared" si="5"/>
        <v>1.64620813555115</v>
      </c>
    </row>
    <row r="20" spans="1:13" ht="15.6" x14ac:dyDescent="0.3">
      <c r="A20" s="9" t="s">
        <v>110</v>
      </c>
      <c r="B20" s="8">
        <f>B21</f>
        <v>679545.54136000003</v>
      </c>
      <c r="C20" s="8">
        <f>C21</f>
        <v>661818.69868999999</v>
      </c>
      <c r="D20" s="10">
        <f t="shared" si="0"/>
        <v>-2.6086320328910766</v>
      </c>
      <c r="E20" s="10">
        <f t="shared" si="1"/>
        <v>3.4319593704434861</v>
      </c>
      <c r="F20" s="8">
        <f>F21</f>
        <v>5940827.2903699996</v>
      </c>
      <c r="G20" s="8">
        <f>G21</f>
        <v>5828606.7300199997</v>
      </c>
      <c r="H20" s="10">
        <f t="shared" si="2"/>
        <v>-1.8889719371560916</v>
      </c>
      <c r="I20" s="10">
        <f t="shared" si="3"/>
        <v>3.5074188011238716</v>
      </c>
      <c r="J20" s="8">
        <f>J21</f>
        <v>8161258.2932399996</v>
      </c>
      <c r="K20" s="8">
        <f>K21</f>
        <v>7866076.72597</v>
      </c>
      <c r="L20" s="10">
        <f t="shared" si="4"/>
        <v>-3.6168634377679179</v>
      </c>
      <c r="M20" s="10">
        <f t="shared" si="5"/>
        <v>3.493063209208449</v>
      </c>
    </row>
    <row r="21" spans="1:13" ht="13.8" x14ac:dyDescent="0.25">
      <c r="A21" s="11" t="s">
        <v>139</v>
      </c>
      <c r="B21" s="12">
        <v>679545.54136000003</v>
      </c>
      <c r="C21" s="12">
        <v>661818.69868999999</v>
      </c>
      <c r="D21" s="13">
        <f t="shared" si="0"/>
        <v>-2.6086320328910766</v>
      </c>
      <c r="E21" s="13">
        <f t="shared" si="1"/>
        <v>3.4319593704434861</v>
      </c>
      <c r="F21" s="12">
        <v>5940827.2903699996</v>
      </c>
      <c r="G21" s="12">
        <v>5828606.7300199997</v>
      </c>
      <c r="H21" s="13">
        <f t="shared" si="2"/>
        <v>-1.8889719371560916</v>
      </c>
      <c r="I21" s="13">
        <f t="shared" si="3"/>
        <v>3.5074188011238716</v>
      </c>
      <c r="J21" s="12">
        <v>8161258.2932399996</v>
      </c>
      <c r="K21" s="12">
        <v>7866076.72597</v>
      </c>
      <c r="L21" s="13">
        <f t="shared" si="4"/>
        <v>-3.6168634377679179</v>
      </c>
      <c r="M21" s="13">
        <f t="shared" si="5"/>
        <v>3.493063209208449</v>
      </c>
    </row>
    <row r="22" spans="1:13" ht="16.8" x14ac:dyDescent="0.3">
      <c r="A22" s="79" t="s">
        <v>14</v>
      </c>
      <c r="B22" s="8">
        <f>B23+B27+B29</f>
        <v>15628589.23945</v>
      </c>
      <c r="C22" s="8">
        <f>C23+C27+C29</f>
        <v>15800334.24704</v>
      </c>
      <c r="D22" s="10">
        <f t="shared" si="0"/>
        <v>1.098915615214183</v>
      </c>
      <c r="E22" s="10">
        <f t="shared" si="1"/>
        <v>81.934985038353986</v>
      </c>
      <c r="F22" s="8">
        <f>F23+F27+F29</f>
        <v>132999559.51561999</v>
      </c>
      <c r="G22" s="8">
        <f>G23+G27+G29</f>
        <v>135608137.29763997</v>
      </c>
      <c r="H22" s="10">
        <f t="shared" si="2"/>
        <v>1.9613431740077389</v>
      </c>
      <c r="I22" s="10">
        <f t="shared" si="3"/>
        <v>81.60346929797025</v>
      </c>
      <c r="J22" s="8">
        <f>J23+J27+J29</f>
        <v>179548742.25359002</v>
      </c>
      <c r="K22" s="8">
        <f>K23+K27+K29</f>
        <v>183253685.48292002</v>
      </c>
      <c r="L22" s="10">
        <f t="shared" si="4"/>
        <v>2.0634748998114598</v>
      </c>
      <c r="M22" s="10">
        <f t="shared" si="5"/>
        <v>81.376870454223649</v>
      </c>
    </row>
    <row r="23" spans="1:13" ht="15.6" x14ac:dyDescent="0.3">
      <c r="A23" s="9" t="s">
        <v>15</v>
      </c>
      <c r="B23" s="8">
        <f>B24+B25+B26</f>
        <v>1285074.1325900001</v>
      </c>
      <c r="C23" s="8">
        <f>C24+C25+C26</f>
        <v>1189526.04581</v>
      </c>
      <c r="D23" s="10">
        <f>(C23-B23)/B23*100</f>
        <v>-7.4352198333825159</v>
      </c>
      <c r="E23" s="10">
        <f t="shared" si="1"/>
        <v>6.1684643655202027</v>
      </c>
      <c r="F23" s="8">
        <f>F24+F25+F26</f>
        <v>10587051.1929</v>
      </c>
      <c r="G23" s="8">
        <f>G24+G25+G26</f>
        <v>10275633.97081</v>
      </c>
      <c r="H23" s="10">
        <f t="shared" si="2"/>
        <v>-2.9414916053192055</v>
      </c>
      <c r="I23" s="10">
        <f t="shared" si="3"/>
        <v>6.1834591785132282</v>
      </c>
      <c r="J23" s="8">
        <f>J24+J25+J26</f>
        <v>14354570.237</v>
      </c>
      <c r="K23" s="8">
        <f>K24+K25+K26</f>
        <v>13849963.762809999</v>
      </c>
      <c r="L23" s="10">
        <f t="shared" si="4"/>
        <v>-3.5153018575877581</v>
      </c>
      <c r="M23" s="10">
        <f t="shared" si="5"/>
        <v>6.150308540599192</v>
      </c>
    </row>
    <row r="24" spans="1:13" ht="13.8" x14ac:dyDescent="0.25">
      <c r="A24" s="11" t="s">
        <v>140</v>
      </c>
      <c r="B24" s="12">
        <v>870204.42376000003</v>
      </c>
      <c r="C24" s="12">
        <v>806714.00884000002</v>
      </c>
      <c r="D24" s="13">
        <f t="shared" si="0"/>
        <v>-7.2960344933284889</v>
      </c>
      <c r="E24" s="13">
        <f t="shared" si="1"/>
        <v>4.1833355681648721</v>
      </c>
      <c r="F24" s="12">
        <v>7147686.3795499997</v>
      </c>
      <c r="G24" s="12">
        <v>7021585.2590199998</v>
      </c>
      <c r="H24" s="13">
        <f t="shared" si="2"/>
        <v>-1.7642229084194789</v>
      </c>
      <c r="I24" s="13">
        <f t="shared" si="3"/>
        <v>4.2253048270244973</v>
      </c>
      <c r="J24" s="12">
        <v>9618511.9610799998</v>
      </c>
      <c r="K24" s="12">
        <v>9425051.3084100001</v>
      </c>
      <c r="L24" s="13">
        <f t="shared" si="4"/>
        <v>-2.0113366126986372</v>
      </c>
      <c r="M24" s="13">
        <f t="shared" si="5"/>
        <v>4.1853520016675319</v>
      </c>
    </row>
    <row r="25" spans="1:13" ht="13.8" x14ac:dyDescent="0.25">
      <c r="A25" s="11" t="s">
        <v>141</v>
      </c>
      <c r="B25" s="12">
        <v>158945.01428</v>
      </c>
      <c r="C25" s="12">
        <v>132355.62065</v>
      </c>
      <c r="D25" s="13">
        <f t="shared" si="0"/>
        <v>-16.72867422136294</v>
      </c>
      <c r="E25" s="13">
        <f t="shared" si="1"/>
        <v>0.68634977134938779</v>
      </c>
      <c r="F25" s="12">
        <v>1484564.67295</v>
      </c>
      <c r="G25" s="12">
        <v>1167866.9366599999</v>
      </c>
      <c r="H25" s="13">
        <f t="shared" si="2"/>
        <v>-21.332700559328647</v>
      </c>
      <c r="I25" s="13">
        <f t="shared" si="3"/>
        <v>0.70277488953833911</v>
      </c>
      <c r="J25" s="12">
        <v>2007889.54684</v>
      </c>
      <c r="K25" s="12">
        <v>1541821.3585900001</v>
      </c>
      <c r="L25" s="13">
        <f t="shared" si="4"/>
        <v>-23.211843947466839</v>
      </c>
      <c r="M25" s="13">
        <f t="shared" si="5"/>
        <v>0.68467161591261816</v>
      </c>
    </row>
    <row r="26" spans="1:13" ht="13.8" x14ac:dyDescent="0.25">
      <c r="A26" s="11" t="s">
        <v>142</v>
      </c>
      <c r="B26" s="12">
        <v>255924.69454999999</v>
      </c>
      <c r="C26" s="12">
        <v>250456.41631999999</v>
      </c>
      <c r="D26" s="13">
        <f t="shared" si="0"/>
        <v>-2.1366747119167351</v>
      </c>
      <c r="E26" s="13">
        <f t="shared" si="1"/>
        <v>1.2987790260059429</v>
      </c>
      <c r="F26" s="12">
        <v>1954800.1403999999</v>
      </c>
      <c r="G26" s="12">
        <v>2086181.77513</v>
      </c>
      <c r="H26" s="13">
        <f t="shared" si="2"/>
        <v>6.7209753066170812</v>
      </c>
      <c r="I26" s="13">
        <f t="shared" si="3"/>
        <v>1.2553794619503911</v>
      </c>
      <c r="J26" s="12">
        <v>2728168.72908</v>
      </c>
      <c r="K26" s="12">
        <v>2883091.0958099999</v>
      </c>
      <c r="L26" s="13">
        <f t="shared" si="4"/>
        <v>5.6786211599985315</v>
      </c>
      <c r="M26" s="13">
        <f t="shared" si="5"/>
        <v>1.2802849230190423</v>
      </c>
    </row>
    <row r="27" spans="1:13" ht="15.6" x14ac:dyDescent="0.3">
      <c r="A27" s="9" t="s">
        <v>19</v>
      </c>
      <c r="B27" s="8">
        <f>B28</f>
        <v>2774831.17821</v>
      </c>
      <c r="C27" s="8">
        <f>C28</f>
        <v>2216034.55804</v>
      </c>
      <c r="D27" s="10">
        <f t="shared" si="0"/>
        <v>-20.138040272794935</v>
      </c>
      <c r="E27" s="10">
        <f t="shared" si="1"/>
        <v>11.491577046320895</v>
      </c>
      <c r="F27" s="8">
        <f>F28</f>
        <v>22261350.987009998</v>
      </c>
      <c r="G27" s="8">
        <f>G28</f>
        <v>23187332.228300001</v>
      </c>
      <c r="H27" s="10">
        <f t="shared" si="2"/>
        <v>4.159591400496466</v>
      </c>
      <c r="I27" s="10">
        <f t="shared" si="3"/>
        <v>13.95319478093624</v>
      </c>
      <c r="J27" s="8">
        <f>J28</f>
        <v>30170193.706909999</v>
      </c>
      <c r="K27" s="8">
        <f>K28</f>
        <v>31419674.46514</v>
      </c>
      <c r="L27" s="10">
        <f t="shared" si="4"/>
        <v>4.14144095450016</v>
      </c>
      <c r="M27" s="10">
        <f t="shared" si="5"/>
        <v>13.952433054351223</v>
      </c>
    </row>
    <row r="28" spans="1:13" ht="13.8" x14ac:dyDescent="0.25">
      <c r="A28" s="11" t="s">
        <v>143</v>
      </c>
      <c r="B28" s="12">
        <v>2774831.17821</v>
      </c>
      <c r="C28" s="12">
        <v>2216034.55804</v>
      </c>
      <c r="D28" s="13">
        <f t="shared" si="0"/>
        <v>-20.138040272794935</v>
      </c>
      <c r="E28" s="13">
        <f t="shared" si="1"/>
        <v>11.491577046320895</v>
      </c>
      <c r="F28" s="12">
        <v>22261350.987009998</v>
      </c>
      <c r="G28" s="12">
        <v>23187332.228300001</v>
      </c>
      <c r="H28" s="13">
        <f t="shared" si="2"/>
        <v>4.159591400496466</v>
      </c>
      <c r="I28" s="13">
        <f t="shared" si="3"/>
        <v>13.95319478093624</v>
      </c>
      <c r="J28" s="12">
        <v>30170193.706909999</v>
      </c>
      <c r="K28" s="12">
        <v>31419674.46514</v>
      </c>
      <c r="L28" s="13">
        <f t="shared" si="4"/>
        <v>4.14144095450016</v>
      </c>
      <c r="M28" s="13">
        <f t="shared" si="5"/>
        <v>13.952433054351223</v>
      </c>
    </row>
    <row r="29" spans="1:13" ht="15.6" x14ac:dyDescent="0.3">
      <c r="A29" s="9" t="s">
        <v>21</v>
      </c>
      <c r="B29" s="8">
        <f>B30+B31+B32+B33+B34+B35+B36+B37+B38+B39+B40</f>
        <v>11568683.928649999</v>
      </c>
      <c r="C29" s="8">
        <f>C30+C31+C32+C33+C34+C35+C36+C37+C38+C39+C40</f>
        <v>12394773.64319</v>
      </c>
      <c r="D29" s="10">
        <f t="shared" si="0"/>
        <v>7.1407406376984586</v>
      </c>
      <c r="E29" s="10">
        <f t="shared" si="1"/>
        <v>64.274943626512894</v>
      </c>
      <c r="F29" s="8">
        <f>F30+F31+F32+F33+F34+F35+F36+F37+F38+F39+F40</f>
        <v>100151157.33570999</v>
      </c>
      <c r="G29" s="8">
        <f>G30+G31+G32+G33+G34+G35+G36+G37+G38+G39+G40</f>
        <v>102145171.09852998</v>
      </c>
      <c r="H29" s="10">
        <f t="shared" si="2"/>
        <v>1.9910042138963913</v>
      </c>
      <c r="I29" s="10">
        <f t="shared" si="3"/>
        <v>61.466815338520775</v>
      </c>
      <c r="J29" s="8">
        <f>J30+J31+J32+J33+J34+J35+J36+J37+J38+J39+J40</f>
        <v>135023978.30968001</v>
      </c>
      <c r="K29" s="8">
        <f>K30+K31+K32+K33+K34+K35+K36+K37+K38+K39+K40</f>
        <v>137984047.25497001</v>
      </c>
      <c r="L29" s="10">
        <f t="shared" si="4"/>
        <v>2.192254281310706</v>
      </c>
      <c r="M29" s="10">
        <f t="shared" si="5"/>
        <v>61.274128859273226</v>
      </c>
    </row>
    <row r="30" spans="1:13" ht="13.8" x14ac:dyDescent="0.25">
      <c r="A30" s="11" t="s">
        <v>144</v>
      </c>
      <c r="B30" s="12">
        <v>1669000.2401999999</v>
      </c>
      <c r="C30" s="12">
        <v>1586255.5103500001</v>
      </c>
      <c r="D30" s="13">
        <f t="shared" si="0"/>
        <v>-4.9577422373578743</v>
      </c>
      <c r="E30" s="13">
        <f t="shared" si="1"/>
        <v>8.2257640550789031</v>
      </c>
      <c r="F30" s="12">
        <v>14871711.827959999</v>
      </c>
      <c r="G30" s="12">
        <v>13609306.043780001</v>
      </c>
      <c r="H30" s="13">
        <f t="shared" si="2"/>
        <v>-8.4886380181639574</v>
      </c>
      <c r="I30" s="13">
        <f t="shared" si="3"/>
        <v>8.1895276348553576</v>
      </c>
      <c r="J30" s="12">
        <v>19907692.236650001</v>
      </c>
      <c r="K30" s="12">
        <v>17980814.792959999</v>
      </c>
      <c r="L30" s="13">
        <f t="shared" si="4"/>
        <v>-9.6790598366928062</v>
      </c>
      <c r="M30" s="13">
        <f t="shared" si="5"/>
        <v>7.9846821754887554</v>
      </c>
    </row>
    <row r="31" spans="1:13" ht="13.8" x14ac:dyDescent="0.25">
      <c r="A31" s="11" t="s">
        <v>145</v>
      </c>
      <c r="B31" s="12">
        <v>2818492.0548800002</v>
      </c>
      <c r="C31" s="12">
        <v>3406664.9405499999</v>
      </c>
      <c r="D31" s="13">
        <f t="shared" si="0"/>
        <v>20.868353510226296</v>
      </c>
      <c r="E31" s="13">
        <f t="shared" si="1"/>
        <v>17.665768114173915</v>
      </c>
      <c r="F31" s="12">
        <v>25574639.043779999</v>
      </c>
      <c r="G31" s="12">
        <v>26933805.841770001</v>
      </c>
      <c r="H31" s="13">
        <f t="shared" si="2"/>
        <v>5.3145101898146407</v>
      </c>
      <c r="I31" s="13">
        <f t="shared" si="3"/>
        <v>16.207670438406797</v>
      </c>
      <c r="J31" s="12">
        <v>34235765.816880003</v>
      </c>
      <c r="K31" s="12">
        <v>36349588.2553</v>
      </c>
      <c r="L31" s="13">
        <f t="shared" si="4"/>
        <v>6.174310368070616</v>
      </c>
      <c r="M31" s="13">
        <f t="shared" si="5"/>
        <v>16.141643900480336</v>
      </c>
    </row>
    <row r="32" spans="1:13" ht="13.8" x14ac:dyDescent="0.25">
      <c r="A32" s="11" t="s">
        <v>146</v>
      </c>
      <c r="B32" s="12">
        <v>179322.18877000001</v>
      </c>
      <c r="C32" s="12">
        <v>234436.51681999999</v>
      </c>
      <c r="D32" s="13">
        <f t="shared" si="0"/>
        <v>30.734806678436229</v>
      </c>
      <c r="E32" s="13">
        <f t="shared" si="1"/>
        <v>1.2157054526671807</v>
      </c>
      <c r="F32" s="12">
        <v>1361484.21633</v>
      </c>
      <c r="G32" s="12">
        <v>1365476.54057</v>
      </c>
      <c r="H32" s="13">
        <f t="shared" si="2"/>
        <v>0.2932332370889798</v>
      </c>
      <c r="I32" s="13">
        <f t="shared" si="3"/>
        <v>0.82168832325257379</v>
      </c>
      <c r="J32" s="12">
        <v>1815451.0054500001</v>
      </c>
      <c r="K32" s="12">
        <v>1943901.20419</v>
      </c>
      <c r="L32" s="13">
        <f t="shared" si="4"/>
        <v>7.0753877881799765</v>
      </c>
      <c r="M32" s="13">
        <f t="shared" si="5"/>
        <v>0.86322191039329887</v>
      </c>
    </row>
    <row r="33" spans="1:13" ht="13.8" x14ac:dyDescent="0.25">
      <c r="A33" s="11" t="s">
        <v>147</v>
      </c>
      <c r="B33" s="12">
        <v>1396039.1788999999</v>
      </c>
      <c r="C33" s="12">
        <v>1482897.09561</v>
      </c>
      <c r="D33" s="13">
        <f t="shared" si="0"/>
        <v>6.2217391906177841</v>
      </c>
      <c r="E33" s="13">
        <f t="shared" si="1"/>
        <v>7.6897836110641578</v>
      </c>
      <c r="F33" s="12">
        <v>11976365.404920001</v>
      </c>
      <c r="G33" s="12">
        <v>12206147.989290001</v>
      </c>
      <c r="H33" s="13">
        <f t="shared" si="2"/>
        <v>1.9186337139947611</v>
      </c>
      <c r="I33" s="13">
        <f t="shared" si="3"/>
        <v>7.3451641069613203</v>
      </c>
      <c r="J33" s="12">
        <v>16193594.287660001</v>
      </c>
      <c r="K33" s="12">
        <v>16431144.591399999</v>
      </c>
      <c r="L33" s="13">
        <f t="shared" si="4"/>
        <v>1.4669399487241623</v>
      </c>
      <c r="M33" s="13">
        <f t="shared" si="5"/>
        <v>7.296525149305114</v>
      </c>
    </row>
    <row r="34" spans="1:13" ht="13.8" x14ac:dyDescent="0.25">
      <c r="A34" s="11" t="s">
        <v>148</v>
      </c>
      <c r="B34" s="12">
        <v>1005442.10755</v>
      </c>
      <c r="C34" s="12">
        <v>929547.90549999999</v>
      </c>
      <c r="D34" s="13">
        <f t="shared" si="0"/>
        <v>-7.5483413197140043</v>
      </c>
      <c r="E34" s="13">
        <f t="shared" si="1"/>
        <v>4.8203090225033627</v>
      </c>
      <c r="F34" s="12">
        <v>8327174.4896299997</v>
      </c>
      <c r="G34" s="12">
        <v>8289540.5757299997</v>
      </c>
      <c r="H34" s="13">
        <f t="shared" si="2"/>
        <v>-0.45194097886223378</v>
      </c>
      <c r="I34" s="13">
        <f t="shared" si="3"/>
        <v>4.9883088385849694</v>
      </c>
      <c r="J34" s="12">
        <v>11212276.38064</v>
      </c>
      <c r="K34" s="12">
        <v>11291128.851600001</v>
      </c>
      <c r="L34" s="13">
        <f t="shared" si="4"/>
        <v>0.70326906225887742</v>
      </c>
      <c r="M34" s="13">
        <f t="shared" si="5"/>
        <v>5.0140150110336501</v>
      </c>
    </row>
    <row r="35" spans="1:13" ht="13.8" x14ac:dyDescent="0.25">
      <c r="A35" s="11" t="s">
        <v>149</v>
      </c>
      <c r="B35" s="12">
        <v>1015934.9633300001</v>
      </c>
      <c r="C35" s="12">
        <v>1044954.39995</v>
      </c>
      <c r="D35" s="13">
        <f t="shared" si="0"/>
        <v>2.8564266087349655</v>
      </c>
      <c r="E35" s="13">
        <f t="shared" si="1"/>
        <v>5.4187665771504152</v>
      </c>
      <c r="F35" s="12">
        <v>9571463.8555800002</v>
      </c>
      <c r="G35" s="12">
        <v>9287703.5243999995</v>
      </c>
      <c r="H35" s="13">
        <f t="shared" si="2"/>
        <v>-2.9646492476129787</v>
      </c>
      <c r="I35" s="13">
        <f t="shared" si="3"/>
        <v>5.5889627606824703</v>
      </c>
      <c r="J35" s="12">
        <v>12842966.843699999</v>
      </c>
      <c r="K35" s="12">
        <v>12181496.563449999</v>
      </c>
      <c r="L35" s="13">
        <f t="shared" si="4"/>
        <v>-5.150447620866343</v>
      </c>
      <c r="M35" s="13">
        <f t="shared" si="5"/>
        <v>5.4093977164504752</v>
      </c>
    </row>
    <row r="36" spans="1:13" ht="13.8" x14ac:dyDescent="0.25">
      <c r="A36" s="11" t="s">
        <v>150</v>
      </c>
      <c r="B36" s="12">
        <v>1372057.1095700001</v>
      </c>
      <c r="C36" s="12">
        <v>1474316.2217900001</v>
      </c>
      <c r="D36" s="13">
        <f t="shared" si="0"/>
        <v>7.4529778320997009</v>
      </c>
      <c r="E36" s="13">
        <f t="shared" si="1"/>
        <v>7.6452862126506131</v>
      </c>
      <c r="F36" s="12">
        <v>11033936.301899999</v>
      </c>
      <c r="G36" s="12">
        <v>12210199.205940001</v>
      </c>
      <c r="H36" s="13">
        <f t="shared" si="2"/>
        <v>10.660410499537265</v>
      </c>
      <c r="I36" s="13">
        <f t="shared" si="3"/>
        <v>7.3476019646010293</v>
      </c>
      <c r="J36" s="12">
        <v>15075440.00639</v>
      </c>
      <c r="K36" s="12">
        <v>16035458.764140001</v>
      </c>
      <c r="L36" s="13">
        <f t="shared" si="4"/>
        <v>6.3680977626064603</v>
      </c>
      <c r="M36" s="13">
        <f t="shared" si="5"/>
        <v>7.1208142258349802</v>
      </c>
    </row>
    <row r="37" spans="1:13" ht="13.8" x14ac:dyDescent="0.25">
      <c r="A37" s="14" t="s">
        <v>151</v>
      </c>
      <c r="B37" s="12">
        <v>382586.31968999997</v>
      </c>
      <c r="C37" s="12">
        <v>377177.12450999999</v>
      </c>
      <c r="D37" s="13">
        <f t="shared" si="0"/>
        <v>-1.4138496076866822</v>
      </c>
      <c r="E37" s="13">
        <f t="shared" si="1"/>
        <v>1.9559081200656068</v>
      </c>
      <c r="F37" s="12">
        <v>3537820.75238</v>
      </c>
      <c r="G37" s="12">
        <v>3264352.2050800002</v>
      </c>
      <c r="H37" s="13">
        <f t="shared" si="2"/>
        <v>-7.7298587588426892</v>
      </c>
      <c r="I37" s="13">
        <f t="shared" si="3"/>
        <v>1.964354575274025</v>
      </c>
      <c r="J37" s="12">
        <v>4807901.29959</v>
      </c>
      <c r="K37" s="12">
        <v>4325377.2515099999</v>
      </c>
      <c r="L37" s="13">
        <f t="shared" si="4"/>
        <v>-10.036063929206449</v>
      </c>
      <c r="M37" s="13">
        <f t="shared" si="5"/>
        <v>1.9207562638328586</v>
      </c>
    </row>
    <row r="38" spans="1:13" ht="13.8" x14ac:dyDescent="0.25">
      <c r="A38" s="11" t="s">
        <v>152</v>
      </c>
      <c r="B38" s="12">
        <v>694813.91943999997</v>
      </c>
      <c r="C38" s="12">
        <v>673526.17932999996</v>
      </c>
      <c r="D38" s="13">
        <f t="shared" si="0"/>
        <v>-3.0638044970597766</v>
      </c>
      <c r="E38" s="13">
        <f t="shared" si="1"/>
        <v>3.4926702539018488</v>
      </c>
      <c r="F38" s="12">
        <v>4709110.2125599999</v>
      </c>
      <c r="G38" s="12">
        <v>5388373.7939200001</v>
      </c>
      <c r="H38" s="13">
        <f t="shared" si="2"/>
        <v>14.424457077863423</v>
      </c>
      <c r="I38" s="13">
        <f t="shared" si="3"/>
        <v>3.2425045002501527</v>
      </c>
      <c r="J38" s="12">
        <v>6394000.1839399999</v>
      </c>
      <c r="K38" s="12">
        <v>8331058.9138700003</v>
      </c>
      <c r="L38" s="13">
        <f t="shared" si="4"/>
        <v>30.294943293798589</v>
      </c>
      <c r="M38" s="13">
        <f t="shared" si="5"/>
        <v>3.6995463430594544</v>
      </c>
    </row>
    <row r="39" spans="1:13" ht="13.8" x14ac:dyDescent="0.25">
      <c r="A39" s="11" t="s">
        <v>153</v>
      </c>
      <c r="B39" s="12">
        <v>430282.38802000001</v>
      </c>
      <c r="C39" s="12">
        <v>566800.70478999999</v>
      </c>
      <c r="D39" s="13">
        <f>(C39-B39)/B39*100</f>
        <v>31.72760972118953</v>
      </c>
      <c r="E39" s="13">
        <f t="shared" si="1"/>
        <v>2.9392294201242777</v>
      </c>
      <c r="F39" s="12">
        <v>3834681.8047600002</v>
      </c>
      <c r="G39" s="12">
        <v>4304303.9056399995</v>
      </c>
      <c r="H39" s="13">
        <f t="shared" si="2"/>
        <v>12.246703241376018</v>
      </c>
      <c r="I39" s="13">
        <f t="shared" si="3"/>
        <v>2.5901552710077667</v>
      </c>
      <c r="J39" s="12">
        <v>5449868.5407699998</v>
      </c>
      <c r="K39" s="12">
        <v>6014862.1435799999</v>
      </c>
      <c r="L39" s="13">
        <f t="shared" si="4"/>
        <v>10.367105161956317</v>
      </c>
      <c r="M39" s="13">
        <f t="shared" si="5"/>
        <v>2.6710003466955881</v>
      </c>
    </row>
    <row r="40" spans="1:13" ht="13.8" x14ac:dyDescent="0.25">
      <c r="A40" s="11" t="s">
        <v>154</v>
      </c>
      <c r="B40" s="12">
        <v>604713.45830000006</v>
      </c>
      <c r="C40" s="12">
        <v>618197.04399000003</v>
      </c>
      <c r="D40" s="13">
        <f>(C40-B40)/B40*100</f>
        <v>2.22974790868814</v>
      </c>
      <c r="E40" s="13">
        <f t="shared" si="1"/>
        <v>3.2057527871326106</v>
      </c>
      <c r="F40" s="12">
        <v>5352769.4259099998</v>
      </c>
      <c r="G40" s="12">
        <v>5285961.4724099999</v>
      </c>
      <c r="H40" s="13">
        <f t="shared" si="2"/>
        <v>-1.2481007154281096</v>
      </c>
      <c r="I40" s="13">
        <f t="shared" si="3"/>
        <v>3.1808769246443291</v>
      </c>
      <c r="J40" s="12">
        <v>7089021.7080100002</v>
      </c>
      <c r="K40" s="12">
        <v>7099215.9229699997</v>
      </c>
      <c r="L40" s="13">
        <f t="shared" si="4"/>
        <v>0.14380284586349817</v>
      </c>
      <c r="M40" s="13">
        <f t="shared" si="5"/>
        <v>3.1525258166987125</v>
      </c>
    </row>
    <row r="41" spans="1:13" ht="15.6" x14ac:dyDescent="0.3">
      <c r="A41" s="9" t="s">
        <v>31</v>
      </c>
      <c r="B41" s="8">
        <f>B42</f>
        <v>487012.36570000002</v>
      </c>
      <c r="C41" s="8">
        <f>C42</f>
        <v>491697.44819000002</v>
      </c>
      <c r="D41" s="10">
        <f t="shared" si="0"/>
        <v>0.96200483190318309</v>
      </c>
      <c r="E41" s="10">
        <f t="shared" si="1"/>
        <v>2.5497703042827595</v>
      </c>
      <c r="F41" s="8">
        <f>F42</f>
        <v>4258134.0158200003</v>
      </c>
      <c r="G41" s="8">
        <f>G42</f>
        <v>4424102.7165099997</v>
      </c>
      <c r="H41" s="10">
        <f t="shared" si="2"/>
        <v>3.8976861712991049</v>
      </c>
      <c r="I41" s="10">
        <f t="shared" si="3"/>
        <v>2.6622453297577553</v>
      </c>
      <c r="J41" s="8">
        <f>J42</f>
        <v>5738857.4752799999</v>
      </c>
      <c r="K41" s="8">
        <f>K42</f>
        <v>5910334.0106600001</v>
      </c>
      <c r="L41" s="10">
        <f t="shared" si="4"/>
        <v>2.9879908347372552</v>
      </c>
      <c r="M41" s="10">
        <f t="shared" si="5"/>
        <v>2.6245828773331752</v>
      </c>
    </row>
    <row r="42" spans="1:13" ht="13.8" x14ac:dyDescent="0.25">
      <c r="A42" s="11" t="s">
        <v>155</v>
      </c>
      <c r="B42" s="12">
        <v>487012.36570000002</v>
      </c>
      <c r="C42" s="12">
        <v>491697.44819000002</v>
      </c>
      <c r="D42" s="13">
        <f t="shared" si="0"/>
        <v>0.96200483190318309</v>
      </c>
      <c r="E42" s="13">
        <f t="shared" si="1"/>
        <v>2.5497703042827595</v>
      </c>
      <c r="F42" s="12">
        <v>4258134.0158200003</v>
      </c>
      <c r="G42" s="12">
        <v>4424102.7165099997</v>
      </c>
      <c r="H42" s="13">
        <f t="shared" si="2"/>
        <v>3.8976861712991049</v>
      </c>
      <c r="I42" s="13">
        <f t="shared" si="3"/>
        <v>2.6622453297577553</v>
      </c>
      <c r="J42" s="12">
        <v>5738857.4752799999</v>
      </c>
      <c r="K42" s="12">
        <v>5910334.0106600001</v>
      </c>
      <c r="L42" s="13">
        <f t="shared" si="4"/>
        <v>2.9879908347372552</v>
      </c>
      <c r="M42" s="13">
        <f t="shared" si="5"/>
        <v>2.6245828773331752</v>
      </c>
    </row>
    <row r="43" spans="1:13" ht="15.6" x14ac:dyDescent="0.3">
      <c r="A43" s="9" t="s">
        <v>33</v>
      </c>
      <c r="B43" s="8">
        <f>B8+B22+B41</f>
        <v>19141117.51969</v>
      </c>
      <c r="C43" s="8">
        <f>C8+C22+C41</f>
        <v>19283989.909369998</v>
      </c>
      <c r="D43" s="10">
        <f t="shared" si="0"/>
        <v>0.7464161354896276</v>
      </c>
      <c r="E43" s="10">
        <f t="shared" si="1"/>
        <v>100</v>
      </c>
      <c r="F43" s="15">
        <f>F8+F22+F41</f>
        <v>162457291.23440999</v>
      </c>
      <c r="G43" s="15">
        <f>G8+G22+G41</f>
        <v>166179377.49983996</v>
      </c>
      <c r="H43" s="16">
        <f t="shared" si="2"/>
        <v>2.2911167834624098</v>
      </c>
      <c r="I43" s="16">
        <f t="shared" si="3"/>
        <v>100</v>
      </c>
      <c r="J43" s="15">
        <f>J8+J22+J41</f>
        <v>220252843.88299</v>
      </c>
      <c r="K43" s="15">
        <f>K8+K22+K41</f>
        <v>225191365.13858002</v>
      </c>
      <c r="L43" s="16">
        <f t="shared" si="4"/>
        <v>2.2422054437642704</v>
      </c>
      <c r="M43" s="16">
        <f t="shared" si="5"/>
        <v>100</v>
      </c>
    </row>
    <row r="44" spans="1:13" ht="30" x14ac:dyDescent="0.25">
      <c r="A44" s="131" t="s">
        <v>222</v>
      </c>
      <c r="B44" s="132">
        <f>B45-B43</f>
        <v>3270268.323309999</v>
      </c>
      <c r="C44" s="132">
        <f>C45-C43</f>
        <v>2723404.5996300019</v>
      </c>
      <c r="D44" s="133">
        <f t="shared" si="0"/>
        <v>-16.722289109490852</v>
      </c>
      <c r="E44" s="133">
        <f t="shared" ref="E44" si="6">C44/C$45*100</f>
        <v>12.374952421179419</v>
      </c>
      <c r="F44" s="132">
        <f>F45-F43</f>
        <v>24406816.377590001</v>
      </c>
      <c r="G44" s="132">
        <f>G45-G43</f>
        <v>26629071.060160041</v>
      </c>
      <c r="H44" s="134">
        <f t="shared" si="2"/>
        <v>9.1050575715826803</v>
      </c>
      <c r="I44" s="133">
        <f t="shared" ref="I44" si="7">G44/G$45*100</f>
        <v>13.811153639293639</v>
      </c>
      <c r="J44" s="132">
        <f>J45-J43</f>
        <v>32681836.098010004</v>
      </c>
      <c r="K44" s="132">
        <f>K45-K43</f>
        <v>36380404.820419967</v>
      </c>
      <c r="L44" s="134">
        <f t="shared" si="4"/>
        <v>11.31689392027509</v>
      </c>
      <c r="M44" s="133">
        <f t="shared" ref="M44" si="8">K44/K$45*100</f>
        <v>13.908383472009387</v>
      </c>
    </row>
    <row r="45" spans="1:13" ht="21" x14ac:dyDescent="0.25">
      <c r="A45" s="135" t="s">
        <v>223</v>
      </c>
      <c r="B45" s="136">
        <v>22411385.842999998</v>
      </c>
      <c r="C45" s="136">
        <v>22007394.509</v>
      </c>
      <c r="D45" s="137">
        <f t="shared" si="0"/>
        <v>-1.8026164773125</v>
      </c>
      <c r="E45" s="138">
        <f>C45/C$45*100</f>
        <v>100</v>
      </c>
      <c r="F45" s="136">
        <v>186864107.61199999</v>
      </c>
      <c r="G45" s="136">
        <v>192808448.56</v>
      </c>
      <c r="H45" s="137">
        <f t="shared" si="2"/>
        <v>3.1811036501149257</v>
      </c>
      <c r="I45" s="138">
        <f>G45/G$45*100</f>
        <v>100</v>
      </c>
      <c r="J45" s="136">
        <v>252934679.98100001</v>
      </c>
      <c r="K45" s="136">
        <v>261571769.95899999</v>
      </c>
      <c r="L45" s="137">
        <f t="shared" si="4"/>
        <v>3.4147511834473581</v>
      </c>
      <c r="M45" s="138">
        <f>K45/K$45*100</f>
        <v>100</v>
      </c>
    </row>
    <row r="46" spans="1:13" ht="14.4" x14ac:dyDescent="0.25">
      <c r="C46" s="66"/>
    </row>
    <row r="47" spans="1:13" ht="14.4" x14ac:dyDescent="0.25">
      <c r="C47" s="67"/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J4" sqref="J4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J2" sqref="J2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I2" sqref="I2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3" sqref="I3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2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3" width="11.5546875" style="33" customWidth="1"/>
    <col min="4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0"/>
      <c r="B1" s="104" t="s">
        <v>60</v>
      </c>
      <c r="C1" s="105" t="s">
        <v>44</v>
      </c>
      <c r="D1" s="105" t="s">
        <v>45</v>
      </c>
      <c r="E1" s="105" t="s">
        <v>46</v>
      </c>
      <c r="F1" s="105" t="s">
        <v>47</v>
      </c>
      <c r="G1" s="105" t="s">
        <v>48</v>
      </c>
      <c r="H1" s="105" t="s">
        <v>49</v>
      </c>
      <c r="I1" s="105" t="s">
        <v>0</v>
      </c>
      <c r="J1" s="105" t="s">
        <v>61</v>
      </c>
      <c r="K1" s="105" t="s">
        <v>50</v>
      </c>
      <c r="L1" s="105" t="s">
        <v>51</v>
      </c>
      <c r="M1" s="105" t="s">
        <v>52</v>
      </c>
      <c r="N1" s="105" t="s">
        <v>53</v>
      </c>
      <c r="O1" s="106" t="s">
        <v>42</v>
      </c>
    </row>
    <row r="2" spans="1:15" s="36" customFormat="1" ht="15" thickTop="1" thickBot="1" x14ac:dyDescent="0.3">
      <c r="A2" s="81">
        <v>2024</v>
      </c>
      <c r="B2" s="107" t="s">
        <v>2</v>
      </c>
      <c r="C2" s="108">
        <f>C4+C6+C8+C10+C12+C14+C16+C18+C20+C22</f>
        <v>3094173.8640099997</v>
      </c>
      <c r="D2" s="108">
        <f t="shared" ref="D2:O2" si="0">D4+D6+D8+D10+D12+D14+D16+D18+D20+D22</f>
        <v>3107481.2604099996</v>
      </c>
      <c r="E2" s="108">
        <f t="shared" si="0"/>
        <v>3070246.4530099998</v>
      </c>
      <c r="F2" s="108">
        <f t="shared" si="0"/>
        <v>2586093.8276199996</v>
      </c>
      <c r="G2" s="108">
        <f t="shared" si="0"/>
        <v>3148980.1932600001</v>
      </c>
      <c r="H2" s="108">
        <f t="shared" si="0"/>
        <v>2438826.3041599998</v>
      </c>
      <c r="I2" s="108">
        <f t="shared" si="0"/>
        <v>2854705.5134899998</v>
      </c>
      <c r="J2" s="108">
        <f t="shared" si="0"/>
        <v>2854671.8555900003</v>
      </c>
      <c r="K2" s="108">
        <f t="shared" si="0"/>
        <v>2991958.2141399994</v>
      </c>
      <c r="L2" s="108"/>
      <c r="M2" s="108"/>
      <c r="N2" s="108"/>
      <c r="O2" s="139">
        <f t="shared" si="0"/>
        <v>26147137.485689998</v>
      </c>
    </row>
    <row r="3" spans="1:15" ht="14.4" thickTop="1" x14ac:dyDescent="0.25">
      <c r="A3" s="80">
        <v>2023</v>
      </c>
      <c r="B3" s="107" t="s">
        <v>2</v>
      </c>
      <c r="C3" s="108">
        <f>C5+C7+C9+C11+C13+C15+C17+C19+C21+C23</f>
        <v>2858902.9200299997</v>
      </c>
      <c r="D3" s="108">
        <f t="shared" ref="D3:O3" si="1">D5+D7+D9+D11+D13+D15+D17+D19+D21+D23</f>
        <v>2542868.0692600003</v>
      </c>
      <c r="E3" s="108">
        <f t="shared" si="1"/>
        <v>3180491.2318200003</v>
      </c>
      <c r="F3" s="108">
        <f t="shared" si="1"/>
        <v>2551563.6433000006</v>
      </c>
      <c r="G3" s="108">
        <f t="shared" si="1"/>
        <v>2885027.7231700001</v>
      </c>
      <c r="H3" s="108">
        <f t="shared" si="1"/>
        <v>2566446.5895700003</v>
      </c>
      <c r="I3" s="108">
        <f t="shared" si="1"/>
        <v>2786471.1179000004</v>
      </c>
      <c r="J3" s="108">
        <f t="shared" si="1"/>
        <v>2802310.4933799999</v>
      </c>
      <c r="K3" s="108">
        <f t="shared" si="1"/>
        <v>3025515.9145400003</v>
      </c>
      <c r="L3" s="108">
        <f t="shared" si="1"/>
        <v>3218349.72407</v>
      </c>
      <c r="M3" s="108">
        <f t="shared" si="1"/>
        <v>3301717.5773399998</v>
      </c>
      <c r="N3" s="108">
        <f t="shared" si="1"/>
        <v>3360140.8578999997</v>
      </c>
      <c r="O3" s="139">
        <f t="shared" si="1"/>
        <v>35079805.862279996</v>
      </c>
    </row>
    <row r="4" spans="1:15" s="36" customFormat="1" ht="13.8" x14ac:dyDescent="0.25">
      <c r="A4" s="81">
        <v>2024</v>
      </c>
      <c r="B4" s="109" t="s">
        <v>130</v>
      </c>
      <c r="C4" s="110">
        <v>1010060.52877</v>
      </c>
      <c r="D4" s="110">
        <v>1047133.0978099999</v>
      </c>
      <c r="E4" s="110">
        <v>1038220.33115</v>
      </c>
      <c r="F4" s="110">
        <v>866188.55400999996</v>
      </c>
      <c r="G4" s="110">
        <v>1060285.3046899999</v>
      </c>
      <c r="H4" s="110">
        <v>809829.72230999998</v>
      </c>
      <c r="I4" s="110">
        <v>949210.51757000003</v>
      </c>
      <c r="J4" s="110">
        <v>971886.07695000002</v>
      </c>
      <c r="K4" s="110">
        <v>966823.74162999995</v>
      </c>
      <c r="L4" s="110"/>
      <c r="M4" s="110"/>
      <c r="N4" s="110"/>
      <c r="O4" s="111">
        <v>8719637.8748899996</v>
      </c>
    </row>
    <row r="5" spans="1:15" ht="13.8" x14ac:dyDescent="0.25">
      <c r="A5" s="80">
        <v>2023</v>
      </c>
      <c r="B5" s="109" t="s">
        <v>130</v>
      </c>
      <c r="C5" s="110">
        <v>981628.47013000003</v>
      </c>
      <c r="D5" s="110">
        <v>822052.74999000004</v>
      </c>
      <c r="E5" s="110">
        <v>1114114.7434100001</v>
      </c>
      <c r="F5" s="110">
        <v>857103.11020999996</v>
      </c>
      <c r="G5" s="110">
        <v>936747.82698000001</v>
      </c>
      <c r="H5" s="110">
        <v>771917.26075999998</v>
      </c>
      <c r="I5" s="110">
        <v>1099671.5491299999</v>
      </c>
      <c r="J5" s="110">
        <v>1112478.9633599999</v>
      </c>
      <c r="K5" s="110">
        <v>1162289.29957</v>
      </c>
      <c r="L5" s="110">
        <v>1185777.4516700001</v>
      </c>
      <c r="M5" s="110">
        <v>1164215.72596</v>
      </c>
      <c r="N5" s="110">
        <v>1116057.9410600001</v>
      </c>
      <c r="O5" s="111">
        <v>12324055.09223</v>
      </c>
    </row>
    <row r="6" spans="1:15" s="36" customFormat="1" ht="13.8" x14ac:dyDescent="0.25">
      <c r="A6" s="81">
        <v>2024</v>
      </c>
      <c r="B6" s="109" t="s">
        <v>131</v>
      </c>
      <c r="C6" s="110">
        <v>366015.87169</v>
      </c>
      <c r="D6" s="110">
        <v>319135.32643000002</v>
      </c>
      <c r="E6" s="110">
        <v>276714.58095999999</v>
      </c>
      <c r="F6" s="110">
        <v>211809.89347000001</v>
      </c>
      <c r="G6" s="110">
        <v>283687.21376999997</v>
      </c>
      <c r="H6" s="110">
        <v>259915.88063</v>
      </c>
      <c r="I6" s="110">
        <v>206004.82835</v>
      </c>
      <c r="J6" s="110">
        <v>213453.0773</v>
      </c>
      <c r="K6" s="110">
        <v>268764.81692000001</v>
      </c>
      <c r="L6" s="110"/>
      <c r="M6" s="110"/>
      <c r="N6" s="110"/>
      <c r="O6" s="111">
        <v>2405501.4895199998</v>
      </c>
    </row>
    <row r="7" spans="1:15" ht="13.8" x14ac:dyDescent="0.25">
      <c r="A7" s="80">
        <v>2023</v>
      </c>
      <c r="B7" s="109" t="s">
        <v>131</v>
      </c>
      <c r="C7" s="110">
        <v>324176.46178999997</v>
      </c>
      <c r="D7" s="110">
        <v>307939.05497</v>
      </c>
      <c r="E7" s="110">
        <v>306940.50368000002</v>
      </c>
      <c r="F7" s="110">
        <v>234938.64133000001</v>
      </c>
      <c r="G7" s="110">
        <v>248942.20541</v>
      </c>
      <c r="H7" s="110">
        <v>272478.71665000002</v>
      </c>
      <c r="I7" s="110">
        <v>197102.69247000001</v>
      </c>
      <c r="J7" s="110">
        <v>157582.85154</v>
      </c>
      <c r="K7" s="110">
        <v>244101.17071999999</v>
      </c>
      <c r="L7" s="110">
        <v>313128.88734999998</v>
      </c>
      <c r="M7" s="110">
        <v>395588.73</v>
      </c>
      <c r="N7" s="110">
        <v>487143.8774</v>
      </c>
      <c r="O7" s="111">
        <v>3490063.7933100001</v>
      </c>
    </row>
    <row r="8" spans="1:15" s="36" customFormat="1" ht="13.8" x14ac:dyDescent="0.25">
      <c r="A8" s="81">
        <v>2024</v>
      </c>
      <c r="B8" s="109" t="s">
        <v>132</v>
      </c>
      <c r="C8" s="110">
        <v>232093.38761000001</v>
      </c>
      <c r="D8" s="110">
        <v>234217.73271000001</v>
      </c>
      <c r="E8" s="110">
        <v>240034.60516000001</v>
      </c>
      <c r="F8" s="110">
        <v>200495.03675999999</v>
      </c>
      <c r="G8" s="110">
        <v>217358.68317</v>
      </c>
      <c r="H8" s="110">
        <v>164411.43869000001</v>
      </c>
      <c r="I8" s="110">
        <v>225525.08619</v>
      </c>
      <c r="J8" s="110">
        <v>225057.80095999999</v>
      </c>
      <c r="K8" s="110">
        <v>228387.71327000001</v>
      </c>
      <c r="L8" s="110"/>
      <c r="M8" s="110"/>
      <c r="N8" s="110"/>
      <c r="O8" s="111">
        <v>1967581.4845199999</v>
      </c>
    </row>
    <row r="9" spans="1:15" ht="13.8" x14ac:dyDescent="0.25">
      <c r="A9" s="80">
        <v>2023</v>
      </c>
      <c r="B9" s="109" t="s">
        <v>132</v>
      </c>
      <c r="C9" s="110">
        <v>170441.55046999999</v>
      </c>
      <c r="D9" s="110">
        <v>170436.51125000001</v>
      </c>
      <c r="E9" s="110">
        <v>208485.47463000001</v>
      </c>
      <c r="F9" s="110">
        <v>168426.20799</v>
      </c>
      <c r="G9" s="110">
        <v>185263.85227</v>
      </c>
      <c r="H9" s="110">
        <v>169810.66354000001</v>
      </c>
      <c r="I9" s="110">
        <v>185532.45754</v>
      </c>
      <c r="J9" s="110">
        <v>221476.891</v>
      </c>
      <c r="K9" s="110">
        <v>218653.61679</v>
      </c>
      <c r="L9" s="110">
        <v>238848.17632999999</v>
      </c>
      <c r="M9" s="110">
        <v>230007.50200000001</v>
      </c>
      <c r="N9" s="110">
        <v>235797.10909000001</v>
      </c>
      <c r="O9" s="111">
        <v>2403180.0129</v>
      </c>
    </row>
    <row r="10" spans="1:15" s="36" customFormat="1" ht="13.8" x14ac:dyDescent="0.25">
      <c r="A10" s="81">
        <v>2024</v>
      </c>
      <c r="B10" s="109" t="s">
        <v>133</v>
      </c>
      <c r="C10" s="110">
        <v>160466.94917000001</v>
      </c>
      <c r="D10" s="110">
        <v>170127.56894</v>
      </c>
      <c r="E10" s="110">
        <v>157757.54418999999</v>
      </c>
      <c r="F10" s="110">
        <v>114505.54708</v>
      </c>
      <c r="G10" s="110">
        <v>136479.6139</v>
      </c>
      <c r="H10" s="110">
        <v>88658.169429999994</v>
      </c>
      <c r="I10" s="110">
        <v>103895.27615999999</v>
      </c>
      <c r="J10" s="110">
        <v>119049.50331</v>
      </c>
      <c r="K10" s="110">
        <v>198227.60712999999</v>
      </c>
      <c r="L10" s="110"/>
      <c r="M10" s="110"/>
      <c r="N10" s="110"/>
      <c r="O10" s="111">
        <v>1249167.7793099999</v>
      </c>
    </row>
    <row r="11" spans="1:15" ht="13.8" x14ac:dyDescent="0.25">
      <c r="A11" s="80">
        <v>2023</v>
      </c>
      <c r="B11" s="109" t="s">
        <v>133</v>
      </c>
      <c r="C11" s="110">
        <v>127489.76995</v>
      </c>
      <c r="D11" s="110">
        <v>106463.87293</v>
      </c>
      <c r="E11" s="110">
        <v>149165.60537</v>
      </c>
      <c r="F11" s="110">
        <v>108965.90999</v>
      </c>
      <c r="G11" s="110">
        <v>119540.6828</v>
      </c>
      <c r="H11" s="110">
        <v>111223.91093</v>
      </c>
      <c r="I11" s="110">
        <v>101224.41344999999</v>
      </c>
      <c r="J11" s="110">
        <v>115452.71735000001</v>
      </c>
      <c r="K11" s="110">
        <v>134641.71098</v>
      </c>
      <c r="L11" s="110">
        <v>183336.02726</v>
      </c>
      <c r="M11" s="110">
        <v>181030.31938999999</v>
      </c>
      <c r="N11" s="110">
        <v>169054.52851999999</v>
      </c>
      <c r="O11" s="111">
        <v>1607589.4689199999</v>
      </c>
    </row>
    <row r="12" spans="1:15" s="36" customFormat="1" ht="13.8" x14ac:dyDescent="0.25">
      <c r="A12" s="81">
        <v>2024</v>
      </c>
      <c r="B12" s="109" t="s">
        <v>134</v>
      </c>
      <c r="C12" s="110">
        <v>206128.32986999999</v>
      </c>
      <c r="D12" s="110">
        <v>196795.17116</v>
      </c>
      <c r="E12" s="110">
        <v>200908.41013999999</v>
      </c>
      <c r="F12" s="110">
        <v>176677.92543999999</v>
      </c>
      <c r="G12" s="110">
        <v>234750.70319</v>
      </c>
      <c r="H12" s="110">
        <v>151645.65641</v>
      </c>
      <c r="I12" s="110">
        <v>215632.77499999999</v>
      </c>
      <c r="J12" s="110">
        <v>162317.02142999999</v>
      </c>
      <c r="K12" s="110">
        <v>196036.74397000001</v>
      </c>
      <c r="L12" s="110"/>
      <c r="M12" s="110"/>
      <c r="N12" s="110"/>
      <c r="O12" s="111">
        <v>1740892.73661</v>
      </c>
    </row>
    <row r="13" spans="1:15" ht="13.8" x14ac:dyDescent="0.25">
      <c r="A13" s="80">
        <v>2023</v>
      </c>
      <c r="B13" s="109" t="s">
        <v>134</v>
      </c>
      <c r="C13" s="110">
        <v>141954.89616</v>
      </c>
      <c r="D13" s="110">
        <v>155574.24458</v>
      </c>
      <c r="E13" s="110">
        <v>155777.83470000001</v>
      </c>
      <c r="F13" s="110">
        <v>123926.16894</v>
      </c>
      <c r="G13" s="110">
        <v>142783.85787000001</v>
      </c>
      <c r="H13" s="110">
        <v>118585.45311</v>
      </c>
      <c r="I13" s="110">
        <v>125970.1995</v>
      </c>
      <c r="J13" s="110">
        <v>91383.503140000001</v>
      </c>
      <c r="K13" s="110">
        <v>151342.42512</v>
      </c>
      <c r="L13" s="110">
        <v>204689.82402</v>
      </c>
      <c r="M13" s="110">
        <v>211908.38204999999</v>
      </c>
      <c r="N13" s="110">
        <v>238499.42421</v>
      </c>
      <c r="O13" s="111">
        <v>1862396.2134</v>
      </c>
    </row>
    <row r="14" spans="1:15" s="36" customFormat="1" ht="13.8" x14ac:dyDescent="0.25">
      <c r="A14" s="81">
        <v>2024</v>
      </c>
      <c r="B14" s="109" t="s">
        <v>135</v>
      </c>
      <c r="C14" s="110">
        <v>83436.900699999998</v>
      </c>
      <c r="D14" s="110">
        <v>82661.999620000002</v>
      </c>
      <c r="E14" s="110">
        <v>78426.065130000003</v>
      </c>
      <c r="F14" s="110">
        <v>49173.907709999999</v>
      </c>
      <c r="G14" s="110">
        <v>69796.724189999994</v>
      </c>
      <c r="H14" s="110">
        <v>71150.676439999996</v>
      </c>
      <c r="I14" s="110">
        <v>61457.602709999999</v>
      </c>
      <c r="J14" s="110">
        <v>55487.356070000002</v>
      </c>
      <c r="K14" s="110">
        <v>56122.975810000004</v>
      </c>
      <c r="L14" s="110"/>
      <c r="M14" s="110"/>
      <c r="N14" s="110"/>
      <c r="O14" s="111">
        <v>607714.20837999997</v>
      </c>
    </row>
    <row r="15" spans="1:15" ht="13.8" x14ac:dyDescent="0.25">
      <c r="A15" s="80">
        <v>2023</v>
      </c>
      <c r="B15" s="109" t="s">
        <v>135</v>
      </c>
      <c r="C15" s="110">
        <v>119104.41473999999</v>
      </c>
      <c r="D15" s="110">
        <v>81393.866899999994</v>
      </c>
      <c r="E15" s="110">
        <v>91928.388930000001</v>
      </c>
      <c r="F15" s="110">
        <v>84225.148029999997</v>
      </c>
      <c r="G15" s="110">
        <v>103626.08791</v>
      </c>
      <c r="H15" s="110">
        <v>79520.73646</v>
      </c>
      <c r="I15" s="110">
        <v>71697.434299999994</v>
      </c>
      <c r="J15" s="110">
        <v>42284.94644</v>
      </c>
      <c r="K15" s="110">
        <v>53856.688920000001</v>
      </c>
      <c r="L15" s="110">
        <v>41785.951780000003</v>
      </c>
      <c r="M15" s="110">
        <v>47730.163439999997</v>
      </c>
      <c r="N15" s="110">
        <v>54033.278680000003</v>
      </c>
      <c r="O15" s="111">
        <v>871187.10652999999</v>
      </c>
    </row>
    <row r="16" spans="1:15" ht="13.8" x14ac:dyDescent="0.25">
      <c r="A16" s="81">
        <v>2024</v>
      </c>
      <c r="B16" s="109" t="s">
        <v>136</v>
      </c>
      <c r="C16" s="110">
        <v>64406.00015</v>
      </c>
      <c r="D16" s="110">
        <v>76260.280750000005</v>
      </c>
      <c r="E16" s="110">
        <v>83673.392269999997</v>
      </c>
      <c r="F16" s="110">
        <v>67073.502160000004</v>
      </c>
      <c r="G16" s="110">
        <v>77033.595369999995</v>
      </c>
      <c r="H16" s="110">
        <v>82525.515249999997</v>
      </c>
      <c r="I16" s="110">
        <v>93554.62242</v>
      </c>
      <c r="J16" s="110">
        <v>98098.891300000003</v>
      </c>
      <c r="K16" s="110">
        <v>77068.635750000001</v>
      </c>
      <c r="L16" s="110"/>
      <c r="M16" s="110"/>
      <c r="N16" s="110"/>
      <c r="O16" s="111">
        <v>719694.43541999999</v>
      </c>
    </row>
    <row r="17" spans="1:15" ht="13.8" x14ac:dyDescent="0.25">
      <c r="A17" s="80">
        <v>2023</v>
      </c>
      <c r="B17" s="109" t="s">
        <v>136</v>
      </c>
      <c r="C17" s="110">
        <v>86086.110459999996</v>
      </c>
      <c r="D17" s="110">
        <v>64822.363810000003</v>
      </c>
      <c r="E17" s="110">
        <v>71187.896110000001</v>
      </c>
      <c r="F17" s="110">
        <v>58280.474829999999</v>
      </c>
      <c r="G17" s="110">
        <v>94991.992450000005</v>
      </c>
      <c r="H17" s="110">
        <v>80637.588019999996</v>
      </c>
      <c r="I17" s="110">
        <v>91732.632410000006</v>
      </c>
      <c r="J17" s="110">
        <v>83292.168380000003</v>
      </c>
      <c r="K17" s="110">
        <v>80258.621660000004</v>
      </c>
      <c r="L17" s="110">
        <v>75327.552849999993</v>
      </c>
      <c r="M17" s="110">
        <v>68137.909379999997</v>
      </c>
      <c r="N17" s="110">
        <v>67533.291320000004</v>
      </c>
      <c r="O17" s="111">
        <v>922288.60167999996</v>
      </c>
    </row>
    <row r="18" spans="1:15" ht="13.8" x14ac:dyDescent="0.25">
      <c r="A18" s="81">
        <v>2024</v>
      </c>
      <c r="B18" s="109" t="s">
        <v>137</v>
      </c>
      <c r="C18" s="110">
        <v>13984.519</v>
      </c>
      <c r="D18" s="110">
        <v>17475.448970000001</v>
      </c>
      <c r="E18" s="110">
        <v>17466.657169999999</v>
      </c>
      <c r="F18" s="110">
        <v>14415.68665</v>
      </c>
      <c r="G18" s="110">
        <v>14684.50734</v>
      </c>
      <c r="H18" s="110">
        <v>7954.6204200000002</v>
      </c>
      <c r="I18" s="110">
        <v>6293.0091000000002</v>
      </c>
      <c r="J18" s="110">
        <v>5688.9342999999999</v>
      </c>
      <c r="K18" s="110">
        <v>7637.68235</v>
      </c>
      <c r="L18" s="110"/>
      <c r="M18" s="110"/>
      <c r="N18" s="110"/>
      <c r="O18" s="111">
        <v>105601.0653</v>
      </c>
    </row>
    <row r="19" spans="1:15" ht="13.8" x14ac:dyDescent="0.25">
      <c r="A19" s="80">
        <v>2023</v>
      </c>
      <c r="B19" s="109" t="s">
        <v>137</v>
      </c>
      <c r="C19" s="110">
        <v>13942.906209999999</v>
      </c>
      <c r="D19" s="110">
        <v>16068.542299999999</v>
      </c>
      <c r="E19" s="110">
        <v>18032.499930000002</v>
      </c>
      <c r="F19" s="110">
        <v>14477.681780000001</v>
      </c>
      <c r="G19" s="110">
        <v>13997.55701</v>
      </c>
      <c r="H19" s="110">
        <v>8514.9922299999998</v>
      </c>
      <c r="I19" s="110">
        <v>7353.5853699999998</v>
      </c>
      <c r="J19" s="110">
        <v>7429.0817399999996</v>
      </c>
      <c r="K19" s="110">
        <v>6531.4781000000003</v>
      </c>
      <c r="L19" s="110">
        <v>7631.6759300000003</v>
      </c>
      <c r="M19" s="110">
        <v>9334.0265299999992</v>
      </c>
      <c r="N19" s="110">
        <v>11761.51539</v>
      </c>
      <c r="O19" s="111">
        <v>135075.54251999999</v>
      </c>
    </row>
    <row r="20" spans="1:15" ht="13.8" x14ac:dyDescent="0.25">
      <c r="A20" s="81">
        <v>2024</v>
      </c>
      <c r="B20" s="109" t="s">
        <v>138</v>
      </c>
      <c r="C20" s="112">
        <v>355961.11881999997</v>
      </c>
      <c r="D20" s="112">
        <v>311356.38655</v>
      </c>
      <c r="E20" s="112">
        <v>301716.02964999998</v>
      </c>
      <c r="F20" s="112">
        <v>302215.78762999998</v>
      </c>
      <c r="G20" s="112">
        <v>317842.67952000001</v>
      </c>
      <c r="H20" s="110">
        <v>257704.96958999999</v>
      </c>
      <c r="I20" s="110">
        <v>286568.20783999999</v>
      </c>
      <c r="J20" s="110">
        <v>338304.90350000001</v>
      </c>
      <c r="K20" s="110">
        <v>331069.59862</v>
      </c>
      <c r="L20" s="110"/>
      <c r="M20" s="110"/>
      <c r="N20" s="110"/>
      <c r="O20" s="111">
        <v>2802739.6817200002</v>
      </c>
    </row>
    <row r="21" spans="1:15" ht="13.8" x14ac:dyDescent="0.25">
      <c r="A21" s="80">
        <v>2023</v>
      </c>
      <c r="B21" s="109" t="s">
        <v>138</v>
      </c>
      <c r="C21" s="110">
        <v>270948.65119</v>
      </c>
      <c r="D21" s="110">
        <v>242539.37667</v>
      </c>
      <c r="E21" s="110">
        <v>306367.79639999999</v>
      </c>
      <c r="F21" s="110">
        <v>274546.70837000001</v>
      </c>
      <c r="G21" s="110">
        <v>310016.05894999998</v>
      </c>
      <c r="H21" s="110">
        <v>289588.08308000001</v>
      </c>
      <c r="I21" s="110">
        <v>299245.19647000002</v>
      </c>
      <c r="J21" s="110">
        <v>293746.62027000001</v>
      </c>
      <c r="K21" s="110">
        <v>294295.36132000003</v>
      </c>
      <c r="L21" s="110">
        <v>291710.90834999998</v>
      </c>
      <c r="M21" s="110">
        <v>306873.67138999997</v>
      </c>
      <c r="N21" s="110">
        <v>305794.31200999999</v>
      </c>
      <c r="O21" s="111">
        <v>3485672.7444699998</v>
      </c>
    </row>
    <row r="22" spans="1:15" ht="13.8" x14ac:dyDescent="0.25">
      <c r="A22" s="81">
        <v>2024</v>
      </c>
      <c r="B22" s="109" t="s">
        <v>139</v>
      </c>
      <c r="C22" s="112">
        <v>601620.25823000004</v>
      </c>
      <c r="D22" s="112">
        <v>652318.24746999994</v>
      </c>
      <c r="E22" s="112">
        <v>675328.83718999999</v>
      </c>
      <c r="F22" s="112">
        <v>583537.98670999997</v>
      </c>
      <c r="G22" s="112">
        <v>737061.16812000005</v>
      </c>
      <c r="H22" s="110">
        <v>545029.65498999995</v>
      </c>
      <c r="I22" s="110">
        <v>706563.58814999997</v>
      </c>
      <c r="J22" s="110">
        <v>665328.29047000001</v>
      </c>
      <c r="K22" s="110">
        <v>661818.69868999999</v>
      </c>
      <c r="L22" s="110"/>
      <c r="M22" s="110"/>
      <c r="N22" s="110"/>
      <c r="O22" s="111">
        <v>5828606.7300199997</v>
      </c>
    </row>
    <row r="23" spans="1:15" ht="13.8" x14ac:dyDescent="0.25">
      <c r="A23" s="80">
        <v>2023</v>
      </c>
      <c r="B23" s="109" t="s">
        <v>139</v>
      </c>
      <c r="C23" s="110">
        <v>623129.68892999995</v>
      </c>
      <c r="D23" s="112">
        <v>575577.48586000002</v>
      </c>
      <c r="E23" s="110">
        <v>758490.48866000003</v>
      </c>
      <c r="F23" s="110">
        <v>626673.59183000005</v>
      </c>
      <c r="G23" s="110">
        <v>729117.60152000003</v>
      </c>
      <c r="H23" s="110">
        <v>664169.18478999997</v>
      </c>
      <c r="I23" s="110">
        <v>606940.95726000005</v>
      </c>
      <c r="J23" s="110">
        <v>677182.75016000005</v>
      </c>
      <c r="K23" s="110">
        <v>679545.54136000003</v>
      </c>
      <c r="L23" s="110">
        <v>676113.26853</v>
      </c>
      <c r="M23" s="110">
        <v>686891.14720000001</v>
      </c>
      <c r="N23" s="110">
        <v>674465.58022</v>
      </c>
      <c r="O23" s="111">
        <v>7978297.28632</v>
      </c>
    </row>
    <row r="24" spans="1:15" ht="13.8" x14ac:dyDescent="0.25">
      <c r="A24" s="81">
        <v>2024</v>
      </c>
      <c r="B24" s="107" t="s">
        <v>14</v>
      </c>
      <c r="C24" s="113">
        <f t="shared" ref="C24:K24" si="2">C26+C28+C30+C32+C34+C36+C38+C40+C42+C44+C46+C48+C50+C52+C54</f>
        <v>13630607.523249999</v>
      </c>
      <c r="D24" s="113">
        <f t="shared" si="2"/>
        <v>14885318.25952</v>
      </c>
      <c r="E24" s="113">
        <f t="shared" si="2"/>
        <v>16227248.693870001</v>
      </c>
      <c r="F24" s="113">
        <f t="shared" si="2"/>
        <v>13225555.921880001</v>
      </c>
      <c r="G24" s="113">
        <f t="shared" si="2"/>
        <v>17146116.53184</v>
      </c>
      <c r="H24" s="113">
        <f t="shared" si="2"/>
        <v>13270226.71345</v>
      </c>
      <c r="I24" s="113">
        <f t="shared" si="2"/>
        <v>15904827.32753</v>
      </c>
      <c r="J24" s="113">
        <f t="shared" si="2"/>
        <v>15517902.079259999</v>
      </c>
      <c r="K24" s="113">
        <f t="shared" si="2"/>
        <v>15800334.24704</v>
      </c>
      <c r="L24" s="113"/>
      <c r="M24" s="113"/>
      <c r="N24" s="113"/>
      <c r="O24" s="111">
        <f>O26+O28+O30+O32+O34+O36+O38+O40+O42+O44+O46+O48+O50+O52+O54</f>
        <v>135608137.29764</v>
      </c>
    </row>
    <row r="25" spans="1:15" ht="13.8" x14ac:dyDescent="0.25">
      <c r="A25" s="80">
        <v>2023</v>
      </c>
      <c r="B25" s="107" t="s">
        <v>14</v>
      </c>
      <c r="C25" s="113">
        <f t="shared" ref="C25:K25" si="3">C27+C29+C31+C33+C35+C37+C39+C41+C43+C45+C47+C49+C51+C53+C55</f>
        <v>13607553.370480001</v>
      </c>
      <c r="D25" s="113">
        <f t="shared" si="3"/>
        <v>13453721.502459999</v>
      </c>
      <c r="E25" s="113">
        <f t="shared" si="3"/>
        <v>17173704.788410001</v>
      </c>
      <c r="F25" s="113">
        <f t="shared" si="3"/>
        <v>13783754.844740003</v>
      </c>
      <c r="G25" s="113">
        <f t="shared" si="3"/>
        <v>15338597.329020001</v>
      </c>
      <c r="H25" s="113">
        <f t="shared" si="3"/>
        <v>14879211.327170001</v>
      </c>
      <c r="I25" s="113">
        <f t="shared" si="3"/>
        <v>13986544.116039999</v>
      </c>
      <c r="J25" s="113">
        <f t="shared" si="3"/>
        <v>15147882.997850003</v>
      </c>
      <c r="K25" s="113">
        <f t="shared" si="3"/>
        <v>15628589.23945</v>
      </c>
      <c r="L25" s="113">
        <f>L27+L29+L31+L33+L35+L37+L39+L41+L43+L45+L47+L49+L51+L53+L55</f>
        <v>15770028.529840002</v>
      </c>
      <c r="M25" s="113">
        <f>M27+M29+M31+M33+M35+M37+M39+M41+M43+M45+M47+M49+M51+M53+M55</f>
        <v>16121008.350420006</v>
      </c>
      <c r="N25" s="113">
        <f>N27+N29+N31+N33+N35+N37+N39+N41+N43+N45+N47+N49+N51+N53+N55</f>
        <v>15754511.305019997</v>
      </c>
      <c r="O25" s="111">
        <f>O27+O29+O31+O33+O35+O37+O39+O41+O43+O45+O47+O49+O51+O53+O55</f>
        <v>180645107.70089999</v>
      </c>
    </row>
    <row r="26" spans="1:15" ht="13.8" x14ac:dyDescent="0.25">
      <c r="A26" s="81">
        <v>2024</v>
      </c>
      <c r="B26" s="109" t="s">
        <v>140</v>
      </c>
      <c r="C26" s="110">
        <v>784455.68851999997</v>
      </c>
      <c r="D26" s="110">
        <v>810043.46151000005</v>
      </c>
      <c r="E26" s="110">
        <v>816146.43235999998</v>
      </c>
      <c r="F26" s="110">
        <v>698221.30182000005</v>
      </c>
      <c r="G26" s="110">
        <v>863643.61743999994</v>
      </c>
      <c r="H26" s="110">
        <v>645211.02901000006</v>
      </c>
      <c r="I26" s="110">
        <v>797977.14847999997</v>
      </c>
      <c r="J26" s="110">
        <v>799172.57103999995</v>
      </c>
      <c r="K26" s="110">
        <v>806714.00884000002</v>
      </c>
      <c r="L26" s="110"/>
      <c r="M26" s="110"/>
      <c r="N26" s="110"/>
      <c r="O26" s="111">
        <v>7021585.2590199998</v>
      </c>
    </row>
    <row r="27" spans="1:15" ht="13.8" x14ac:dyDescent="0.25">
      <c r="A27" s="80">
        <v>2023</v>
      </c>
      <c r="B27" s="109" t="s">
        <v>140</v>
      </c>
      <c r="C27" s="110">
        <v>815689.71943000006</v>
      </c>
      <c r="D27" s="110">
        <v>714481.29041999998</v>
      </c>
      <c r="E27" s="110">
        <v>899945.59476999997</v>
      </c>
      <c r="F27" s="110">
        <v>756364.97519999999</v>
      </c>
      <c r="G27" s="110">
        <v>846688.24088000006</v>
      </c>
      <c r="H27" s="110">
        <v>768950.07249000005</v>
      </c>
      <c r="I27" s="110">
        <v>694164.33979</v>
      </c>
      <c r="J27" s="110">
        <v>781197.72280999995</v>
      </c>
      <c r="K27" s="110">
        <v>870204.42376000003</v>
      </c>
      <c r="L27" s="110">
        <v>839392.18039999995</v>
      </c>
      <c r="M27" s="110">
        <v>801050.48152000003</v>
      </c>
      <c r="N27" s="110">
        <v>763023.38746999996</v>
      </c>
      <c r="O27" s="111">
        <v>9551152.42894</v>
      </c>
    </row>
    <row r="28" spans="1:15" ht="13.8" x14ac:dyDescent="0.25">
      <c r="A28" s="81">
        <v>2024</v>
      </c>
      <c r="B28" s="109" t="s">
        <v>141</v>
      </c>
      <c r="C28" s="110">
        <v>120228.99159000001</v>
      </c>
      <c r="D28" s="110">
        <v>142931.22516999999</v>
      </c>
      <c r="E28" s="110">
        <v>145758.83126000001</v>
      </c>
      <c r="F28" s="110">
        <v>105409.62944</v>
      </c>
      <c r="G28" s="110">
        <v>135786.41432000001</v>
      </c>
      <c r="H28" s="110">
        <v>98750.661649999995</v>
      </c>
      <c r="I28" s="110">
        <v>138779.23074</v>
      </c>
      <c r="J28" s="110">
        <v>147866.33184</v>
      </c>
      <c r="K28" s="110">
        <v>132355.62065</v>
      </c>
      <c r="L28" s="110"/>
      <c r="M28" s="110"/>
      <c r="N28" s="110"/>
      <c r="O28" s="111">
        <v>1167866.9366599999</v>
      </c>
    </row>
    <row r="29" spans="1:15" ht="13.8" x14ac:dyDescent="0.25">
      <c r="A29" s="80">
        <v>2023</v>
      </c>
      <c r="B29" s="109" t="s">
        <v>141</v>
      </c>
      <c r="C29" s="110">
        <v>177671.04209999999</v>
      </c>
      <c r="D29" s="110">
        <v>171390.31322000001</v>
      </c>
      <c r="E29" s="110">
        <v>219443.00297999999</v>
      </c>
      <c r="F29" s="110">
        <v>145812.13454</v>
      </c>
      <c r="G29" s="110">
        <v>149190.87628</v>
      </c>
      <c r="H29" s="110">
        <v>160182.64859</v>
      </c>
      <c r="I29" s="110">
        <v>134405.72516999999</v>
      </c>
      <c r="J29" s="110">
        <v>167523.91579</v>
      </c>
      <c r="K29" s="110">
        <v>158945.01428</v>
      </c>
      <c r="L29" s="110">
        <v>134581.27085999999</v>
      </c>
      <c r="M29" s="110">
        <v>123845.19396</v>
      </c>
      <c r="N29" s="110">
        <v>115527.95711</v>
      </c>
      <c r="O29" s="111">
        <v>1858519.09488</v>
      </c>
    </row>
    <row r="30" spans="1:15" s="36" customFormat="1" ht="13.8" x14ac:dyDescent="0.25">
      <c r="A30" s="81">
        <v>2024</v>
      </c>
      <c r="B30" s="109" t="s">
        <v>142</v>
      </c>
      <c r="C30" s="110">
        <v>238938.0986</v>
      </c>
      <c r="D30" s="110">
        <v>260242.26157999999</v>
      </c>
      <c r="E30" s="110">
        <v>247082.64809999999</v>
      </c>
      <c r="F30" s="110">
        <v>190122.02384000001</v>
      </c>
      <c r="G30" s="110">
        <v>260319.20451000001</v>
      </c>
      <c r="H30" s="110">
        <v>177574.38837999999</v>
      </c>
      <c r="I30" s="110">
        <v>230131.54238999999</v>
      </c>
      <c r="J30" s="110">
        <v>231315.19141</v>
      </c>
      <c r="K30" s="110">
        <v>250456.41631999999</v>
      </c>
      <c r="L30" s="110"/>
      <c r="M30" s="110"/>
      <c r="N30" s="110"/>
      <c r="O30" s="111">
        <v>2086181.77513</v>
      </c>
    </row>
    <row r="31" spans="1:15" ht="13.8" x14ac:dyDescent="0.25">
      <c r="A31" s="80">
        <v>2023</v>
      </c>
      <c r="B31" s="109" t="s">
        <v>142</v>
      </c>
      <c r="C31" s="110">
        <v>209097.58167000001</v>
      </c>
      <c r="D31" s="110">
        <v>130946.01363</v>
      </c>
      <c r="E31" s="110">
        <v>262145.53516000003</v>
      </c>
      <c r="F31" s="110">
        <v>216365.99752999999</v>
      </c>
      <c r="G31" s="110">
        <v>233538.61155999999</v>
      </c>
      <c r="H31" s="110">
        <v>225469.65090000001</v>
      </c>
      <c r="I31" s="110">
        <v>187517.20712000001</v>
      </c>
      <c r="J31" s="110">
        <v>233794.84828000001</v>
      </c>
      <c r="K31" s="110">
        <v>255924.69454999999</v>
      </c>
      <c r="L31" s="110">
        <v>274601.19212999998</v>
      </c>
      <c r="M31" s="110">
        <v>266849.06537000003</v>
      </c>
      <c r="N31" s="110">
        <v>255459.06318</v>
      </c>
      <c r="O31" s="111">
        <v>2751709.4610799998</v>
      </c>
    </row>
    <row r="32" spans="1:15" ht="13.8" x14ac:dyDescent="0.25">
      <c r="A32" s="81">
        <v>2024</v>
      </c>
      <c r="B32" s="109" t="s">
        <v>143</v>
      </c>
      <c r="C32" s="112">
        <v>2368616.2318600002</v>
      </c>
      <c r="D32" s="112">
        <v>2619166.2831799998</v>
      </c>
      <c r="E32" s="112">
        <v>3079051.64365</v>
      </c>
      <c r="F32" s="112">
        <v>2496896.9819299998</v>
      </c>
      <c r="G32" s="112">
        <v>3017781.8087599999</v>
      </c>
      <c r="H32" s="112">
        <v>2236735.5404400001</v>
      </c>
      <c r="I32" s="112">
        <v>2585638.5353999999</v>
      </c>
      <c r="J32" s="112">
        <v>2567410.6450399999</v>
      </c>
      <c r="K32" s="112">
        <v>2216034.55804</v>
      </c>
      <c r="L32" s="112"/>
      <c r="M32" s="112"/>
      <c r="N32" s="112"/>
      <c r="O32" s="111">
        <v>23187332.228300001</v>
      </c>
    </row>
    <row r="33" spans="1:15" ht="13.8" x14ac:dyDescent="0.25">
      <c r="A33" s="80">
        <v>2023</v>
      </c>
      <c r="B33" s="109" t="s">
        <v>143</v>
      </c>
      <c r="C33" s="110">
        <v>2300388.33611</v>
      </c>
      <c r="D33" s="110">
        <v>2262919.5198599999</v>
      </c>
      <c r="E33" s="110">
        <v>2881665.3946099998</v>
      </c>
      <c r="F33" s="112">
        <v>2382901.2787299999</v>
      </c>
      <c r="G33" s="112">
        <v>2440254.7603099998</v>
      </c>
      <c r="H33" s="112">
        <v>2385008.98557</v>
      </c>
      <c r="I33" s="112">
        <v>2173697.1065500001</v>
      </c>
      <c r="J33" s="112">
        <v>2659684.4270600001</v>
      </c>
      <c r="K33" s="112">
        <v>2774831.17821</v>
      </c>
      <c r="L33" s="112">
        <v>2685529.0531700002</v>
      </c>
      <c r="M33" s="112">
        <v>2850305.1618300001</v>
      </c>
      <c r="N33" s="112">
        <v>2696508.0218400001</v>
      </c>
      <c r="O33" s="111">
        <v>30493693.223850001</v>
      </c>
    </row>
    <row r="34" spans="1:15" ht="13.8" x14ac:dyDescent="0.25">
      <c r="A34" s="81">
        <v>2024</v>
      </c>
      <c r="B34" s="109" t="s">
        <v>144</v>
      </c>
      <c r="C34" s="110">
        <v>1418468.7215</v>
      </c>
      <c r="D34" s="110">
        <v>1498261.5304</v>
      </c>
      <c r="E34" s="110">
        <v>1612058.33427</v>
      </c>
      <c r="F34" s="110">
        <v>1226105.5673400001</v>
      </c>
      <c r="G34" s="110">
        <v>1642257.9097800001</v>
      </c>
      <c r="H34" s="110">
        <v>1296131.2483600001</v>
      </c>
      <c r="I34" s="110">
        <v>1659550.6367500001</v>
      </c>
      <c r="J34" s="110">
        <v>1670216.58503</v>
      </c>
      <c r="K34" s="110">
        <v>1586255.5103500001</v>
      </c>
      <c r="L34" s="110"/>
      <c r="M34" s="110"/>
      <c r="N34" s="110"/>
      <c r="O34" s="111">
        <v>13609306.043780001</v>
      </c>
    </row>
    <row r="35" spans="1:15" ht="13.8" x14ac:dyDescent="0.25">
      <c r="A35" s="80">
        <v>2023</v>
      </c>
      <c r="B35" s="109" t="s">
        <v>144</v>
      </c>
      <c r="C35" s="110">
        <v>1623629.97887</v>
      </c>
      <c r="D35" s="110">
        <v>1576588.5662499999</v>
      </c>
      <c r="E35" s="110">
        <v>1989338.2191099999</v>
      </c>
      <c r="F35" s="110">
        <v>1496576.50514</v>
      </c>
      <c r="G35" s="110">
        <v>1647318.03214</v>
      </c>
      <c r="H35" s="110">
        <v>1651320.0962400001</v>
      </c>
      <c r="I35" s="110">
        <v>1549833.90763</v>
      </c>
      <c r="J35" s="110">
        <v>1668106.28238</v>
      </c>
      <c r="K35" s="110">
        <v>1669000.2401999999</v>
      </c>
      <c r="L35" s="110">
        <v>1492993.49538</v>
      </c>
      <c r="M35" s="110">
        <v>1428517.13243</v>
      </c>
      <c r="N35" s="110">
        <v>1449998.1213700001</v>
      </c>
      <c r="O35" s="111">
        <v>19243220.57714</v>
      </c>
    </row>
    <row r="36" spans="1:15" ht="13.8" x14ac:dyDescent="0.25">
      <c r="A36" s="81">
        <v>2024</v>
      </c>
      <c r="B36" s="109" t="s">
        <v>145</v>
      </c>
      <c r="C36" s="110">
        <v>2776851.4128399999</v>
      </c>
      <c r="D36" s="110">
        <v>3127982.4760099999</v>
      </c>
      <c r="E36" s="110">
        <v>3221495.76291</v>
      </c>
      <c r="F36" s="110">
        <v>2740110.8530199998</v>
      </c>
      <c r="G36" s="110">
        <v>3211734.4347199998</v>
      </c>
      <c r="H36" s="110">
        <v>2614524.81941</v>
      </c>
      <c r="I36" s="110">
        <v>3120718.3648700002</v>
      </c>
      <c r="J36" s="110">
        <v>2713722.7774399999</v>
      </c>
      <c r="K36" s="110">
        <v>3406664.9405499999</v>
      </c>
      <c r="L36" s="110"/>
      <c r="M36" s="110"/>
      <c r="N36" s="110"/>
      <c r="O36" s="111">
        <v>26933805.841770001</v>
      </c>
    </row>
    <row r="37" spans="1:15" ht="13.8" x14ac:dyDescent="0.25">
      <c r="A37" s="80">
        <v>2023</v>
      </c>
      <c r="B37" s="109" t="s">
        <v>145</v>
      </c>
      <c r="C37" s="110">
        <v>2711692.4749500002</v>
      </c>
      <c r="D37" s="110">
        <v>2610306.6373399999</v>
      </c>
      <c r="E37" s="110">
        <v>3284629.86993</v>
      </c>
      <c r="F37" s="110">
        <v>2690023.9138199999</v>
      </c>
      <c r="G37" s="110">
        <v>3025829.9465200002</v>
      </c>
      <c r="H37" s="110">
        <v>2985642.8599700001</v>
      </c>
      <c r="I37" s="110">
        <v>2722766.4316599998</v>
      </c>
      <c r="J37" s="110">
        <v>2725254.8547100001</v>
      </c>
      <c r="K37" s="110">
        <v>2818492.0548800002</v>
      </c>
      <c r="L37" s="110">
        <v>3077876.1182300001</v>
      </c>
      <c r="M37" s="110">
        <v>3166928.9833</v>
      </c>
      <c r="N37" s="110">
        <v>3170977.3119999999</v>
      </c>
      <c r="O37" s="111">
        <v>34990421.457309999</v>
      </c>
    </row>
    <row r="38" spans="1:15" ht="13.8" x14ac:dyDescent="0.25">
      <c r="A38" s="81">
        <v>2024</v>
      </c>
      <c r="B38" s="109" t="s">
        <v>146</v>
      </c>
      <c r="C38" s="110">
        <v>167284.17989999999</v>
      </c>
      <c r="D38" s="110">
        <v>141289.65002</v>
      </c>
      <c r="E38" s="110">
        <v>143314.95522</v>
      </c>
      <c r="F38" s="110">
        <v>80867.331659999996</v>
      </c>
      <c r="G38" s="110">
        <v>168227.70420000001</v>
      </c>
      <c r="H38" s="110">
        <v>220068.33278999999</v>
      </c>
      <c r="I38" s="110">
        <v>118317.05752</v>
      </c>
      <c r="J38" s="110">
        <v>91670.812439999994</v>
      </c>
      <c r="K38" s="110">
        <v>234436.51681999999</v>
      </c>
      <c r="L38" s="110"/>
      <c r="M38" s="110"/>
      <c r="N38" s="110"/>
      <c r="O38" s="111">
        <v>1365476.54057</v>
      </c>
    </row>
    <row r="39" spans="1:15" ht="13.8" x14ac:dyDescent="0.25">
      <c r="A39" s="80">
        <v>2023</v>
      </c>
      <c r="B39" s="109" t="s">
        <v>146</v>
      </c>
      <c r="C39" s="110">
        <v>20511.080989999999</v>
      </c>
      <c r="D39" s="110">
        <v>48988.009310000001</v>
      </c>
      <c r="E39" s="110">
        <v>108597.92817</v>
      </c>
      <c r="F39" s="110">
        <v>107987.69313</v>
      </c>
      <c r="G39" s="110">
        <v>203809.47146</v>
      </c>
      <c r="H39" s="110">
        <v>185343.29347</v>
      </c>
      <c r="I39" s="110">
        <v>202576.08718999999</v>
      </c>
      <c r="J39" s="110">
        <v>304348.46383999998</v>
      </c>
      <c r="K39" s="110">
        <v>179322.18877000001</v>
      </c>
      <c r="L39" s="110">
        <v>96963.818669999993</v>
      </c>
      <c r="M39" s="110">
        <v>259258.75424000001</v>
      </c>
      <c r="N39" s="110">
        <v>222202.09070999999</v>
      </c>
      <c r="O39" s="111">
        <v>1939908.87995</v>
      </c>
    </row>
    <row r="40" spans="1:15" ht="13.8" x14ac:dyDescent="0.25">
      <c r="A40" s="81">
        <v>2024</v>
      </c>
      <c r="B40" s="109" t="s">
        <v>147</v>
      </c>
      <c r="C40" s="110">
        <v>1207816.74373</v>
      </c>
      <c r="D40" s="110">
        <v>1286779.0153600001</v>
      </c>
      <c r="E40" s="110">
        <v>1461100.4740299999</v>
      </c>
      <c r="F40" s="110">
        <v>1195358.39903</v>
      </c>
      <c r="G40" s="110">
        <v>1495776.3868799999</v>
      </c>
      <c r="H40" s="110">
        <v>1190114.68215</v>
      </c>
      <c r="I40" s="110">
        <v>1408670.80675</v>
      </c>
      <c r="J40" s="110">
        <v>1477634.3857499999</v>
      </c>
      <c r="K40" s="110">
        <v>1482897.09561</v>
      </c>
      <c r="L40" s="110"/>
      <c r="M40" s="110"/>
      <c r="N40" s="110"/>
      <c r="O40" s="111">
        <v>12206147.989290001</v>
      </c>
    </row>
    <row r="41" spans="1:15" ht="13.8" x14ac:dyDescent="0.25">
      <c r="A41" s="80">
        <v>2023</v>
      </c>
      <c r="B41" s="109" t="s">
        <v>147</v>
      </c>
      <c r="C41" s="110">
        <v>1173363.98835</v>
      </c>
      <c r="D41" s="110">
        <v>1303040.6584600001</v>
      </c>
      <c r="E41" s="110">
        <v>1511104.1445299999</v>
      </c>
      <c r="F41" s="110">
        <v>1216084.5846899999</v>
      </c>
      <c r="G41" s="110">
        <v>1379697.7082400001</v>
      </c>
      <c r="H41" s="110">
        <v>1337226.2522100001</v>
      </c>
      <c r="I41" s="110">
        <v>1262217.57552</v>
      </c>
      <c r="J41" s="110">
        <v>1397591.3140199999</v>
      </c>
      <c r="K41" s="110">
        <v>1396039.1788999999</v>
      </c>
      <c r="L41" s="110">
        <v>1409242.56813</v>
      </c>
      <c r="M41" s="110">
        <v>1384208.3796600001</v>
      </c>
      <c r="N41" s="110">
        <v>1431545.65432</v>
      </c>
      <c r="O41" s="111">
        <v>16201362.007030001</v>
      </c>
    </row>
    <row r="42" spans="1:15" ht="13.8" x14ac:dyDescent="0.25">
      <c r="A42" s="81">
        <v>2024</v>
      </c>
      <c r="B42" s="109" t="s">
        <v>148</v>
      </c>
      <c r="C42" s="110">
        <v>823655.32539999997</v>
      </c>
      <c r="D42" s="110">
        <v>910367.25092999998</v>
      </c>
      <c r="E42" s="110">
        <v>1027085.97013</v>
      </c>
      <c r="F42" s="110">
        <v>844874.94062000001</v>
      </c>
      <c r="G42" s="110">
        <v>1066089.7231399999</v>
      </c>
      <c r="H42" s="110">
        <v>764292.54336999997</v>
      </c>
      <c r="I42" s="110">
        <v>946926.35242000001</v>
      </c>
      <c r="J42" s="110">
        <v>976700.56421999994</v>
      </c>
      <c r="K42" s="110">
        <v>929547.90549999999</v>
      </c>
      <c r="L42" s="110"/>
      <c r="M42" s="110"/>
      <c r="N42" s="110"/>
      <c r="O42" s="111">
        <v>8289540.5757299997</v>
      </c>
    </row>
    <row r="43" spans="1:15" ht="13.8" x14ac:dyDescent="0.25">
      <c r="A43" s="80">
        <v>2023</v>
      </c>
      <c r="B43" s="109" t="s">
        <v>148</v>
      </c>
      <c r="C43" s="110">
        <v>841059.34158000001</v>
      </c>
      <c r="D43" s="110">
        <v>847720.04781000002</v>
      </c>
      <c r="E43" s="110">
        <v>1049736.4099000001</v>
      </c>
      <c r="F43" s="110">
        <v>882556.79934999999</v>
      </c>
      <c r="G43" s="110">
        <v>921878.11704000004</v>
      </c>
      <c r="H43" s="110">
        <v>975611.08877999999</v>
      </c>
      <c r="I43" s="110">
        <v>831229.86577999999</v>
      </c>
      <c r="J43" s="110">
        <v>971940.71184</v>
      </c>
      <c r="K43" s="110">
        <v>1005442.10755</v>
      </c>
      <c r="L43" s="110">
        <v>995158.36727000005</v>
      </c>
      <c r="M43" s="110">
        <v>1016192.16709</v>
      </c>
      <c r="N43" s="110">
        <v>990237.74150999996</v>
      </c>
      <c r="O43" s="111">
        <v>11328762.7655</v>
      </c>
    </row>
    <row r="44" spans="1:15" ht="13.8" x14ac:dyDescent="0.25">
      <c r="A44" s="81">
        <v>2024</v>
      </c>
      <c r="B44" s="109" t="s">
        <v>149</v>
      </c>
      <c r="C44" s="110">
        <v>938456.05348</v>
      </c>
      <c r="D44" s="110">
        <v>983135.28185000003</v>
      </c>
      <c r="E44" s="110">
        <v>1079218.6415599999</v>
      </c>
      <c r="F44" s="110">
        <v>917054.03931000002</v>
      </c>
      <c r="G44" s="110">
        <v>1206044.45178</v>
      </c>
      <c r="H44" s="110">
        <v>935826.09576000005</v>
      </c>
      <c r="I44" s="110">
        <v>1103621.81476</v>
      </c>
      <c r="J44" s="110">
        <v>1079392.7459499999</v>
      </c>
      <c r="K44" s="110">
        <v>1044954.39995</v>
      </c>
      <c r="L44" s="110"/>
      <c r="M44" s="110"/>
      <c r="N44" s="110"/>
      <c r="O44" s="111">
        <v>9287703.5243999995</v>
      </c>
    </row>
    <row r="45" spans="1:15" ht="13.8" x14ac:dyDescent="0.25">
      <c r="A45" s="80">
        <v>2023</v>
      </c>
      <c r="B45" s="109" t="s">
        <v>149</v>
      </c>
      <c r="C45" s="110">
        <v>1050024.9969899999</v>
      </c>
      <c r="D45" s="110">
        <v>1000559.00209</v>
      </c>
      <c r="E45" s="110">
        <v>1224105.9145899999</v>
      </c>
      <c r="F45" s="110">
        <v>997121.12098999997</v>
      </c>
      <c r="G45" s="110">
        <v>1142700.7002600001</v>
      </c>
      <c r="H45" s="110">
        <v>1088761.67206</v>
      </c>
      <c r="I45" s="110">
        <v>987660.98254</v>
      </c>
      <c r="J45" s="110">
        <v>1064594.5027300001</v>
      </c>
      <c r="K45" s="110">
        <v>1015934.9633300001</v>
      </c>
      <c r="L45" s="110">
        <v>970032.38087999995</v>
      </c>
      <c r="M45" s="110">
        <v>974541.66752999998</v>
      </c>
      <c r="N45" s="110">
        <v>949218.99063999997</v>
      </c>
      <c r="O45" s="111">
        <v>12465256.89463</v>
      </c>
    </row>
    <row r="46" spans="1:15" ht="13.8" x14ac:dyDescent="0.25">
      <c r="A46" s="81">
        <v>2024</v>
      </c>
      <c r="B46" s="109" t="s">
        <v>150</v>
      </c>
      <c r="C46" s="110">
        <v>1113651.8575200001</v>
      </c>
      <c r="D46" s="110">
        <v>1375430.04553</v>
      </c>
      <c r="E46" s="110">
        <v>1467750.66331</v>
      </c>
      <c r="F46" s="110">
        <v>1192189.3836699999</v>
      </c>
      <c r="G46" s="110">
        <v>1452363.5036599999</v>
      </c>
      <c r="H46" s="110">
        <v>1311847.28935</v>
      </c>
      <c r="I46" s="110">
        <v>1416113.84577</v>
      </c>
      <c r="J46" s="110">
        <v>1406536.39534</v>
      </c>
      <c r="K46" s="110">
        <v>1474316.2217900001</v>
      </c>
      <c r="L46" s="110"/>
      <c r="M46" s="110"/>
      <c r="N46" s="110"/>
      <c r="O46" s="111">
        <v>12210199.205940001</v>
      </c>
    </row>
    <row r="47" spans="1:15" ht="13.8" x14ac:dyDescent="0.25">
      <c r="A47" s="80">
        <v>2023</v>
      </c>
      <c r="B47" s="109" t="s">
        <v>150</v>
      </c>
      <c r="C47" s="110">
        <v>1105713.6540300001</v>
      </c>
      <c r="D47" s="110">
        <v>1056019.5811099999</v>
      </c>
      <c r="E47" s="110">
        <v>1388509.60445</v>
      </c>
      <c r="F47" s="110">
        <v>1063434.2242099999</v>
      </c>
      <c r="G47" s="110">
        <v>1249216.32231</v>
      </c>
      <c r="H47" s="110">
        <v>1314394.5525100001</v>
      </c>
      <c r="I47" s="110">
        <v>1145799.2548700001</v>
      </c>
      <c r="J47" s="110">
        <v>1338791.99884</v>
      </c>
      <c r="K47" s="110">
        <v>1372057.1095700001</v>
      </c>
      <c r="L47" s="110">
        <v>1315201.4533899999</v>
      </c>
      <c r="M47" s="110">
        <v>1162620.5457599999</v>
      </c>
      <c r="N47" s="110">
        <v>1347437.55905</v>
      </c>
      <c r="O47" s="111">
        <v>14859195.860099999</v>
      </c>
    </row>
    <row r="48" spans="1:15" ht="13.8" x14ac:dyDescent="0.25">
      <c r="A48" s="81">
        <v>2024</v>
      </c>
      <c r="B48" s="109" t="s">
        <v>151</v>
      </c>
      <c r="C48" s="110">
        <v>322408.87533000001</v>
      </c>
      <c r="D48" s="110">
        <v>348224.23749000003</v>
      </c>
      <c r="E48" s="110">
        <v>385134.92330000002</v>
      </c>
      <c r="F48" s="110">
        <v>334499.3248</v>
      </c>
      <c r="G48" s="110">
        <v>419506.72047</v>
      </c>
      <c r="H48" s="110">
        <v>332639.41227999999</v>
      </c>
      <c r="I48" s="110">
        <v>381718.49378000002</v>
      </c>
      <c r="J48" s="110">
        <v>363043.09311999998</v>
      </c>
      <c r="K48" s="110">
        <v>377177.12450999999</v>
      </c>
      <c r="L48" s="110"/>
      <c r="M48" s="110"/>
      <c r="N48" s="110"/>
      <c r="O48" s="111">
        <v>3264352.2050800002</v>
      </c>
    </row>
    <row r="49" spans="1:15" ht="13.8" x14ac:dyDescent="0.25">
      <c r="A49" s="80">
        <v>2023</v>
      </c>
      <c r="B49" s="109" t="s">
        <v>151</v>
      </c>
      <c r="C49" s="110">
        <v>360402.03336</v>
      </c>
      <c r="D49" s="110">
        <v>354058.61192</v>
      </c>
      <c r="E49" s="110">
        <v>438195.22230000002</v>
      </c>
      <c r="F49" s="110">
        <v>373566.96041</v>
      </c>
      <c r="G49" s="110">
        <v>450029.71503000002</v>
      </c>
      <c r="H49" s="110">
        <v>411994.37638999999</v>
      </c>
      <c r="I49" s="110">
        <v>371785.77756000002</v>
      </c>
      <c r="J49" s="110">
        <v>395201.73572</v>
      </c>
      <c r="K49" s="110">
        <v>382586.31968999997</v>
      </c>
      <c r="L49" s="110">
        <v>363949.00571</v>
      </c>
      <c r="M49" s="110">
        <v>345072.71172000002</v>
      </c>
      <c r="N49" s="110">
        <v>352003.32900000003</v>
      </c>
      <c r="O49" s="111">
        <v>4598845.7988099996</v>
      </c>
    </row>
    <row r="50" spans="1:15" ht="13.8" x14ac:dyDescent="0.25">
      <c r="A50" s="81">
        <v>2024</v>
      </c>
      <c r="B50" s="109" t="s">
        <v>152</v>
      </c>
      <c r="C50" s="110">
        <v>468410.17022000003</v>
      </c>
      <c r="D50" s="110">
        <v>481127.73648999998</v>
      </c>
      <c r="E50" s="110">
        <v>544473.02948999999</v>
      </c>
      <c r="F50" s="110">
        <v>342022.66044000001</v>
      </c>
      <c r="G50" s="110">
        <v>571174.66460999998</v>
      </c>
      <c r="H50" s="110">
        <v>402501.36067000002</v>
      </c>
      <c r="I50" s="110">
        <v>942318.21513000003</v>
      </c>
      <c r="J50" s="110">
        <v>962819.77754000004</v>
      </c>
      <c r="K50" s="110">
        <v>673526.17932999996</v>
      </c>
      <c r="L50" s="110"/>
      <c r="M50" s="110"/>
      <c r="N50" s="110"/>
      <c r="O50" s="111">
        <v>5388373.7939200001</v>
      </c>
    </row>
    <row r="51" spans="1:15" ht="13.8" x14ac:dyDescent="0.25">
      <c r="A51" s="80">
        <v>2023</v>
      </c>
      <c r="B51" s="109" t="s">
        <v>152</v>
      </c>
      <c r="C51" s="110">
        <v>414201.52295999997</v>
      </c>
      <c r="D51" s="110">
        <v>523866.37258999998</v>
      </c>
      <c r="E51" s="110">
        <v>737166.73338999995</v>
      </c>
      <c r="F51" s="110">
        <v>477350.15331000002</v>
      </c>
      <c r="G51" s="110">
        <v>461347.52409999998</v>
      </c>
      <c r="H51" s="110">
        <v>440293.05599999998</v>
      </c>
      <c r="I51" s="110">
        <v>496791.71883000003</v>
      </c>
      <c r="J51" s="110">
        <v>463279.21194000001</v>
      </c>
      <c r="K51" s="110">
        <v>694813.91943999997</v>
      </c>
      <c r="L51" s="110">
        <v>994061.35886000004</v>
      </c>
      <c r="M51" s="110">
        <v>1253996.5125800001</v>
      </c>
      <c r="N51" s="110">
        <v>694627.24850999995</v>
      </c>
      <c r="O51" s="111">
        <v>7651795.3325100001</v>
      </c>
    </row>
    <row r="52" spans="1:15" ht="13.8" x14ac:dyDescent="0.25">
      <c r="A52" s="81">
        <v>2024</v>
      </c>
      <c r="B52" s="109" t="s">
        <v>153</v>
      </c>
      <c r="C52" s="110">
        <v>330211.05216999998</v>
      </c>
      <c r="D52" s="110">
        <v>299894.90834000002</v>
      </c>
      <c r="E52" s="110">
        <v>358223.64000999997</v>
      </c>
      <c r="F52" s="110">
        <v>349873.01468999998</v>
      </c>
      <c r="G52" s="110">
        <v>980497.48086999997</v>
      </c>
      <c r="H52" s="110">
        <v>564426.40731000004</v>
      </c>
      <c r="I52" s="110">
        <v>431428.71668999997</v>
      </c>
      <c r="J52" s="110">
        <v>422947.98077000002</v>
      </c>
      <c r="K52" s="110">
        <v>566800.70478999999</v>
      </c>
      <c r="L52" s="110"/>
      <c r="M52" s="110"/>
      <c r="N52" s="110"/>
      <c r="O52" s="111">
        <v>4304303.9056399995</v>
      </c>
    </row>
    <row r="53" spans="1:15" ht="13.8" x14ac:dyDescent="0.25">
      <c r="A53" s="80">
        <v>2023</v>
      </c>
      <c r="B53" s="109" t="s">
        <v>153</v>
      </c>
      <c r="C53" s="110">
        <v>278884.94871000003</v>
      </c>
      <c r="D53" s="110">
        <v>287103.78064000001</v>
      </c>
      <c r="E53" s="110">
        <v>505697.54947999999</v>
      </c>
      <c r="F53" s="110">
        <v>417251.88355999999</v>
      </c>
      <c r="G53" s="110">
        <v>549892.26480999996</v>
      </c>
      <c r="H53" s="110">
        <v>332633.21338999999</v>
      </c>
      <c r="I53" s="110">
        <v>657172.97959999996</v>
      </c>
      <c r="J53" s="110">
        <v>375762.79655000003</v>
      </c>
      <c r="K53" s="110">
        <v>430282.38802000001</v>
      </c>
      <c r="L53" s="110">
        <v>509976.95325999998</v>
      </c>
      <c r="M53" s="110">
        <v>481780.40470999997</v>
      </c>
      <c r="N53" s="110">
        <v>718800.87997000001</v>
      </c>
      <c r="O53" s="111">
        <v>5545240.0427000001</v>
      </c>
    </row>
    <row r="54" spans="1:15" ht="13.8" x14ac:dyDescent="0.25">
      <c r="A54" s="81">
        <v>2024</v>
      </c>
      <c r="B54" s="109" t="s">
        <v>154</v>
      </c>
      <c r="C54" s="110">
        <v>551154.12058999995</v>
      </c>
      <c r="D54" s="110">
        <v>600442.89566000004</v>
      </c>
      <c r="E54" s="110">
        <v>639352.74427000002</v>
      </c>
      <c r="F54" s="110">
        <v>511950.47026999999</v>
      </c>
      <c r="G54" s="110">
        <v>654912.50670000003</v>
      </c>
      <c r="H54" s="110">
        <v>479582.90252</v>
      </c>
      <c r="I54" s="110">
        <v>622916.56608000002</v>
      </c>
      <c r="J54" s="110">
        <v>607452.22233000002</v>
      </c>
      <c r="K54" s="110">
        <v>618197.04399000003</v>
      </c>
      <c r="L54" s="110"/>
      <c r="M54" s="110"/>
      <c r="N54" s="110"/>
      <c r="O54" s="111">
        <v>5285961.4724099999</v>
      </c>
    </row>
    <row r="55" spans="1:15" ht="13.8" x14ac:dyDescent="0.25">
      <c r="A55" s="80">
        <v>2023</v>
      </c>
      <c r="B55" s="109" t="s">
        <v>154</v>
      </c>
      <c r="C55" s="110">
        <v>525222.67038000003</v>
      </c>
      <c r="D55" s="110">
        <v>565733.09780999995</v>
      </c>
      <c r="E55" s="110">
        <v>673423.66503999999</v>
      </c>
      <c r="F55" s="110">
        <v>560356.62013000005</v>
      </c>
      <c r="G55" s="110">
        <v>637205.03807999997</v>
      </c>
      <c r="H55" s="110">
        <v>616379.50859999994</v>
      </c>
      <c r="I55" s="110">
        <v>568925.15622999996</v>
      </c>
      <c r="J55" s="110">
        <v>600810.21134000004</v>
      </c>
      <c r="K55" s="110">
        <v>604713.45830000006</v>
      </c>
      <c r="L55" s="110">
        <v>610469.31350000005</v>
      </c>
      <c r="M55" s="110">
        <v>605841.18871999998</v>
      </c>
      <c r="N55" s="110">
        <v>596943.94834</v>
      </c>
      <c r="O55" s="111">
        <v>7166023.8764699996</v>
      </c>
    </row>
    <row r="56" spans="1:15" ht="13.8" x14ac:dyDescent="0.25">
      <c r="A56" s="81">
        <v>2024</v>
      </c>
      <c r="B56" s="107" t="s">
        <v>31</v>
      </c>
      <c r="C56" s="113">
        <f>C58</f>
        <v>445643.85941999999</v>
      </c>
      <c r="D56" s="113">
        <f t="shared" ref="D56:O56" si="4">D58</f>
        <v>452009.54275000002</v>
      </c>
      <c r="E56" s="113">
        <f t="shared" si="4"/>
        <v>499307.01205000002</v>
      </c>
      <c r="F56" s="113">
        <f t="shared" si="4"/>
        <v>465822.13572000002</v>
      </c>
      <c r="G56" s="113">
        <f t="shared" si="4"/>
        <v>545518.47884999996</v>
      </c>
      <c r="H56" s="113">
        <f t="shared" si="4"/>
        <v>432291.67972999997</v>
      </c>
      <c r="I56" s="113">
        <f t="shared" si="4"/>
        <v>569539.21794999996</v>
      </c>
      <c r="J56" s="113">
        <f t="shared" si="4"/>
        <v>522273.34185000003</v>
      </c>
      <c r="K56" s="113">
        <f t="shared" si="4"/>
        <v>491697.44819000002</v>
      </c>
      <c r="L56" s="113"/>
      <c r="M56" s="113"/>
      <c r="N56" s="113"/>
      <c r="O56" s="111">
        <f t="shared" si="4"/>
        <v>4424102.7165099997</v>
      </c>
    </row>
    <row r="57" spans="1:15" ht="13.8" x14ac:dyDescent="0.25">
      <c r="A57" s="80">
        <v>2023</v>
      </c>
      <c r="B57" s="107" t="s">
        <v>31</v>
      </c>
      <c r="C57" s="113">
        <f>C59</f>
        <v>441308.16873999999</v>
      </c>
      <c r="D57" s="113">
        <f t="shared" ref="D57:O57" si="5">D59</f>
        <v>397254.84522000002</v>
      </c>
      <c r="E57" s="113">
        <f t="shared" si="5"/>
        <v>478536.44981999998</v>
      </c>
      <c r="F57" s="113">
        <f t="shared" si="5"/>
        <v>467161.27383999998</v>
      </c>
      <c r="G57" s="113">
        <f t="shared" si="5"/>
        <v>546008.65578000003</v>
      </c>
      <c r="H57" s="113">
        <f t="shared" si="5"/>
        <v>482324.97353999998</v>
      </c>
      <c r="I57" s="113">
        <f t="shared" si="5"/>
        <v>462881.67216000002</v>
      </c>
      <c r="J57" s="113">
        <f t="shared" si="5"/>
        <v>495645.61102000001</v>
      </c>
      <c r="K57" s="113">
        <f t="shared" si="5"/>
        <v>487012.36570000002</v>
      </c>
      <c r="L57" s="113">
        <f t="shared" si="5"/>
        <v>498694.43229999999</v>
      </c>
      <c r="M57" s="113">
        <f t="shared" si="5"/>
        <v>480883.13955999998</v>
      </c>
      <c r="N57" s="113">
        <f t="shared" si="5"/>
        <v>506653.72229000001</v>
      </c>
      <c r="O57" s="111">
        <f t="shared" si="5"/>
        <v>5744365.3099699998</v>
      </c>
    </row>
    <row r="58" spans="1:15" ht="13.8" x14ac:dyDescent="0.25">
      <c r="A58" s="81">
        <v>2024</v>
      </c>
      <c r="B58" s="109" t="s">
        <v>155</v>
      </c>
      <c r="C58" s="110">
        <v>445643.85941999999</v>
      </c>
      <c r="D58" s="110">
        <v>452009.54275000002</v>
      </c>
      <c r="E58" s="110">
        <v>499307.01205000002</v>
      </c>
      <c r="F58" s="110">
        <v>465822.13572000002</v>
      </c>
      <c r="G58" s="110">
        <v>545518.47884999996</v>
      </c>
      <c r="H58" s="110">
        <v>432291.67972999997</v>
      </c>
      <c r="I58" s="110">
        <v>569539.21794999996</v>
      </c>
      <c r="J58" s="110">
        <v>522273.34185000003</v>
      </c>
      <c r="K58" s="110">
        <v>491697.44819000002</v>
      </c>
      <c r="L58" s="110"/>
      <c r="M58" s="110"/>
      <c r="N58" s="110"/>
      <c r="O58" s="111">
        <v>4424102.7165099997</v>
      </c>
    </row>
    <row r="59" spans="1:15" ht="14.4" thickBot="1" x14ac:dyDescent="0.3">
      <c r="A59" s="80">
        <v>2023</v>
      </c>
      <c r="B59" s="109" t="s">
        <v>155</v>
      </c>
      <c r="C59" s="110">
        <v>441308.16873999999</v>
      </c>
      <c r="D59" s="110">
        <v>397254.84522000002</v>
      </c>
      <c r="E59" s="110">
        <v>478536.44981999998</v>
      </c>
      <c r="F59" s="110">
        <v>467161.27383999998</v>
      </c>
      <c r="G59" s="110">
        <v>546008.65578000003</v>
      </c>
      <c r="H59" s="110">
        <v>482324.97353999998</v>
      </c>
      <c r="I59" s="110">
        <v>462881.67216000002</v>
      </c>
      <c r="J59" s="110">
        <v>495645.61102000001</v>
      </c>
      <c r="K59" s="110">
        <v>487012.36570000002</v>
      </c>
      <c r="L59" s="110">
        <v>498694.43229999999</v>
      </c>
      <c r="M59" s="110">
        <v>480883.13955999998</v>
      </c>
      <c r="N59" s="110">
        <v>506653.72229000001</v>
      </c>
      <c r="O59" s="111">
        <v>5744365.3099699998</v>
      </c>
    </row>
    <row r="60" spans="1:15" s="32" customFormat="1" ht="15" customHeight="1" thickBot="1" x14ac:dyDescent="0.25">
      <c r="A60" s="114">
        <v>2002</v>
      </c>
      <c r="B60" s="115" t="s">
        <v>40</v>
      </c>
      <c r="C60" s="116">
        <v>2607319.6609999998</v>
      </c>
      <c r="D60" s="116">
        <v>2383772.9539999999</v>
      </c>
      <c r="E60" s="116">
        <v>2918943.5210000002</v>
      </c>
      <c r="F60" s="116">
        <v>2742857.9219999998</v>
      </c>
      <c r="G60" s="116">
        <v>3000325.2429999998</v>
      </c>
      <c r="H60" s="116">
        <v>2770693.8810000001</v>
      </c>
      <c r="I60" s="116">
        <v>3103851.8620000002</v>
      </c>
      <c r="J60" s="116">
        <v>2975888.9739999999</v>
      </c>
      <c r="K60" s="116">
        <v>3218206.861</v>
      </c>
      <c r="L60" s="116">
        <v>3501128.02</v>
      </c>
      <c r="M60" s="116">
        <v>3593604.8960000002</v>
      </c>
      <c r="N60" s="116">
        <v>3242495.2340000002</v>
      </c>
      <c r="O60" s="117">
        <f>SUM(C60:N60)</f>
        <v>36059089.028999999</v>
      </c>
    </row>
    <row r="61" spans="1:15" s="32" customFormat="1" ht="15" customHeight="1" thickBot="1" x14ac:dyDescent="0.25">
      <c r="A61" s="114">
        <v>2003</v>
      </c>
      <c r="B61" s="115" t="s">
        <v>40</v>
      </c>
      <c r="C61" s="116">
        <v>3533705.5819999999</v>
      </c>
      <c r="D61" s="116">
        <v>2923460.39</v>
      </c>
      <c r="E61" s="116">
        <v>3908255.9909999999</v>
      </c>
      <c r="F61" s="116">
        <v>3662183.449</v>
      </c>
      <c r="G61" s="116">
        <v>3860471.3</v>
      </c>
      <c r="H61" s="116">
        <v>3796113.5219999999</v>
      </c>
      <c r="I61" s="116">
        <v>4236114.2640000004</v>
      </c>
      <c r="J61" s="116">
        <v>3828726.17</v>
      </c>
      <c r="K61" s="116">
        <v>4114677.523</v>
      </c>
      <c r="L61" s="116">
        <v>4824388.2589999996</v>
      </c>
      <c r="M61" s="116">
        <v>3969697.4580000001</v>
      </c>
      <c r="N61" s="116">
        <v>4595042.3940000003</v>
      </c>
      <c r="O61" s="117">
        <f t="shared" ref="O61:O79" si="6">SUM(C61:N61)</f>
        <v>47252836.302000001</v>
      </c>
    </row>
    <row r="62" spans="1:15" s="32" customFormat="1" ht="15" customHeight="1" thickBot="1" x14ac:dyDescent="0.25">
      <c r="A62" s="114">
        <v>2004</v>
      </c>
      <c r="B62" s="115" t="s">
        <v>40</v>
      </c>
      <c r="C62" s="116">
        <v>4619660.84</v>
      </c>
      <c r="D62" s="116">
        <v>3664503.0430000001</v>
      </c>
      <c r="E62" s="116">
        <v>5218042.1770000001</v>
      </c>
      <c r="F62" s="116">
        <v>5072462.9939999999</v>
      </c>
      <c r="G62" s="116">
        <v>5170061.6050000004</v>
      </c>
      <c r="H62" s="116">
        <v>5284383.2860000003</v>
      </c>
      <c r="I62" s="116">
        <v>5632138.7980000004</v>
      </c>
      <c r="J62" s="116">
        <v>4707491.284</v>
      </c>
      <c r="K62" s="116">
        <v>5656283.5209999997</v>
      </c>
      <c r="L62" s="116">
        <v>5867342.1210000003</v>
      </c>
      <c r="M62" s="116">
        <v>5733908.9759999998</v>
      </c>
      <c r="N62" s="116">
        <v>6540874.1749999998</v>
      </c>
      <c r="O62" s="117">
        <f t="shared" si="6"/>
        <v>63167152.819999993</v>
      </c>
    </row>
    <row r="63" spans="1:15" s="32" customFormat="1" ht="15" customHeight="1" thickBot="1" x14ac:dyDescent="0.25">
      <c r="A63" s="114">
        <v>2005</v>
      </c>
      <c r="B63" s="115" t="s">
        <v>40</v>
      </c>
      <c r="C63" s="116">
        <v>4997279.7240000004</v>
      </c>
      <c r="D63" s="116">
        <v>5651741.2520000003</v>
      </c>
      <c r="E63" s="116">
        <v>6591859.2180000003</v>
      </c>
      <c r="F63" s="116">
        <v>6128131.8779999996</v>
      </c>
      <c r="G63" s="116">
        <v>5977226.2170000002</v>
      </c>
      <c r="H63" s="116">
        <v>6038534.3669999996</v>
      </c>
      <c r="I63" s="116">
        <v>5763466.3530000001</v>
      </c>
      <c r="J63" s="116">
        <v>5552867.2120000003</v>
      </c>
      <c r="K63" s="116">
        <v>6814268.9409999996</v>
      </c>
      <c r="L63" s="116">
        <v>6772178.5690000001</v>
      </c>
      <c r="M63" s="116">
        <v>5942575.7819999997</v>
      </c>
      <c r="N63" s="116">
        <v>7246278.6299999999</v>
      </c>
      <c r="O63" s="117">
        <f t="shared" si="6"/>
        <v>73476408.142999992</v>
      </c>
    </row>
    <row r="64" spans="1:15" s="32" customFormat="1" ht="15" customHeight="1" thickBot="1" x14ac:dyDescent="0.25">
      <c r="A64" s="114">
        <v>2006</v>
      </c>
      <c r="B64" s="115" t="s">
        <v>40</v>
      </c>
      <c r="C64" s="116">
        <v>5133048.8810000001</v>
      </c>
      <c r="D64" s="116">
        <v>6058251.2790000001</v>
      </c>
      <c r="E64" s="116">
        <v>7411101.659</v>
      </c>
      <c r="F64" s="116">
        <v>6456090.2609999999</v>
      </c>
      <c r="G64" s="116">
        <v>7041543.2470000004</v>
      </c>
      <c r="H64" s="116">
        <v>7815434.6220000004</v>
      </c>
      <c r="I64" s="116">
        <v>7067411.4790000003</v>
      </c>
      <c r="J64" s="116">
        <v>6811202.4100000001</v>
      </c>
      <c r="K64" s="116">
        <v>7606551.0949999997</v>
      </c>
      <c r="L64" s="116">
        <v>6888812.5489999996</v>
      </c>
      <c r="M64" s="116">
        <v>8641474.5559999999</v>
      </c>
      <c r="N64" s="116">
        <v>8603753.4800000004</v>
      </c>
      <c r="O64" s="117">
        <f t="shared" si="6"/>
        <v>85534675.517999992</v>
      </c>
    </row>
    <row r="65" spans="1:15" s="32" customFormat="1" ht="15" customHeight="1" thickBot="1" x14ac:dyDescent="0.25">
      <c r="A65" s="114">
        <v>2007</v>
      </c>
      <c r="B65" s="115" t="s">
        <v>40</v>
      </c>
      <c r="C65" s="116">
        <v>6564559.7929999996</v>
      </c>
      <c r="D65" s="116">
        <v>7656951.608</v>
      </c>
      <c r="E65" s="116">
        <v>8957851.6209999993</v>
      </c>
      <c r="F65" s="116">
        <v>8313312.0049999999</v>
      </c>
      <c r="G65" s="116">
        <v>9147620.0419999994</v>
      </c>
      <c r="H65" s="116">
        <v>8980247.4370000008</v>
      </c>
      <c r="I65" s="116">
        <v>8937741.591</v>
      </c>
      <c r="J65" s="116">
        <v>8736689.0920000002</v>
      </c>
      <c r="K65" s="116">
        <v>9038743.8959999997</v>
      </c>
      <c r="L65" s="116">
        <v>9895216.6219999995</v>
      </c>
      <c r="M65" s="116">
        <v>11318798.220000001</v>
      </c>
      <c r="N65" s="116">
        <v>9724017.977</v>
      </c>
      <c r="O65" s="117">
        <f t="shared" si="6"/>
        <v>107271749.90399998</v>
      </c>
    </row>
    <row r="66" spans="1:15" s="32" customFormat="1" ht="15" customHeight="1" thickBot="1" x14ac:dyDescent="0.25">
      <c r="A66" s="114">
        <v>2008</v>
      </c>
      <c r="B66" s="115" t="s">
        <v>40</v>
      </c>
      <c r="C66" s="116">
        <v>10632207.040999999</v>
      </c>
      <c r="D66" s="116">
        <v>11077899.119999999</v>
      </c>
      <c r="E66" s="116">
        <v>11428587.233999999</v>
      </c>
      <c r="F66" s="116">
        <v>11363963.503</v>
      </c>
      <c r="G66" s="116">
        <v>12477968.699999999</v>
      </c>
      <c r="H66" s="116">
        <v>11770634.384</v>
      </c>
      <c r="I66" s="116">
        <v>12595426.863</v>
      </c>
      <c r="J66" s="116">
        <v>11046830.085999999</v>
      </c>
      <c r="K66" s="116">
        <v>12793148.034</v>
      </c>
      <c r="L66" s="116">
        <v>9722708.7899999991</v>
      </c>
      <c r="M66" s="116">
        <v>9395872.8969999999</v>
      </c>
      <c r="N66" s="116">
        <v>7721948.9740000004</v>
      </c>
      <c r="O66" s="117">
        <f t="shared" si="6"/>
        <v>132027195.626</v>
      </c>
    </row>
    <row r="67" spans="1:15" s="32" customFormat="1" ht="15" customHeight="1" thickBot="1" x14ac:dyDescent="0.25">
      <c r="A67" s="114">
        <v>2009</v>
      </c>
      <c r="B67" s="115" t="s">
        <v>40</v>
      </c>
      <c r="C67" s="116">
        <v>7884493.5240000002</v>
      </c>
      <c r="D67" s="116">
        <v>8435115.8340000007</v>
      </c>
      <c r="E67" s="116">
        <v>8155485.0810000002</v>
      </c>
      <c r="F67" s="116">
        <v>7561696.2829999998</v>
      </c>
      <c r="G67" s="116">
        <v>7346407.5279999999</v>
      </c>
      <c r="H67" s="116">
        <v>8329692.7829999998</v>
      </c>
      <c r="I67" s="116">
        <v>9055733.6710000001</v>
      </c>
      <c r="J67" s="116">
        <v>7839908.8420000002</v>
      </c>
      <c r="K67" s="116">
        <v>8480708.3870000001</v>
      </c>
      <c r="L67" s="116">
        <v>10095768.029999999</v>
      </c>
      <c r="M67" s="116">
        <v>8903010.773</v>
      </c>
      <c r="N67" s="116">
        <v>10054591.867000001</v>
      </c>
      <c r="O67" s="117">
        <f t="shared" si="6"/>
        <v>102142612.603</v>
      </c>
    </row>
    <row r="68" spans="1:15" s="32" customFormat="1" ht="15" customHeight="1" thickBot="1" x14ac:dyDescent="0.25">
      <c r="A68" s="114">
        <v>2010</v>
      </c>
      <c r="B68" s="115" t="s">
        <v>40</v>
      </c>
      <c r="C68" s="116">
        <v>7828748.0580000002</v>
      </c>
      <c r="D68" s="116">
        <v>8263237.8140000002</v>
      </c>
      <c r="E68" s="116">
        <v>9886488.1710000001</v>
      </c>
      <c r="F68" s="116">
        <v>9396006.6539999992</v>
      </c>
      <c r="G68" s="116">
        <v>9799958.1170000006</v>
      </c>
      <c r="H68" s="116">
        <v>9542907.6439999994</v>
      </c>
      <c r="I68" s="116">
        <v>9564682.5449999999</v>
      </c>
      <c r="J68" s="116">
        <v>8523451.9729999993</v>
      </c>
      <c r="K68" s="116">
        <v>8909230.5209999997</v>
      </c>
      <c r="L68" s="116">
        <v>10963586.27</v>
      </c>
      <c r="M68" s="116">
        <v>9382369.7180000003</v>
      </c>
      <c r="N68" s="116">
        <v>11822551.698999999</v>
      </c>
      <c r="O68" s="117">
        <f t="shared" si="6"/>
        <v>113883219.18399999</v>
      </c>
    </row>
    <row r="69" spans="1:15" s="32" customFormat="1" ht="15" customHeight="1" thickBot="1" x14ac:dyDescent="0.25">
      <c r="A69" s="114">
        <v>2011</v>
      </c>
      <c r="B69" s="115" t="s">
        <v>40</v>
      </c>
      <c r="C69" s="116">
        <v>9551084.6390000004</v>
      </c>
      <c r="D69" s="116">
        <v>10059126.307</v>
      </c>
      <c r="E69" s="116">
        <v>11811085.16</v>
      </c>
      <c r="F69" s="116">
        <v>11873269.447000001</v>
      </c>
      <c r="G69" s="116">
        <v>10943364.372</v>
      </c>
      <c r="H69" s="116">
        <v>11349953.558</v>
      </c>
      <c r="I69" s="116">
        <v>11860004.271</v>
      </c>
      <c r="J69" s="116">
        <v>11245124.657</v>
      </c>
      <c r="K69" s="116">
        <v>10750626.098999999</v>
      </c>
      <c r="L69" s="116">
        <v>11907219.297</v>
      </c>
      <c r="M69" s="116">
        <v>11078524.743000001</v>
      </c>
      <c r="N69" s="116">
        <v>12477486.279999999</v>
      </c>
      <c r="O69" s="117">
        <f t="shared" si="6"/>
        <v>134906868.83000001</v>
      </c>
    </row>
    <row r="70" spans="1:15" ht="13.8" thickBot="1" x14ac:dyDescent="0.3">
      <c r="A70" s="114">
        <v>2012</v>
      </c>
      <c r="B70" s="115" t="s">
        <v>40</v>
      </c>
      <c r="C70" s="116">
        <v>10348187.165999999</v>
      </c>
      <c r="D70" s="116">
        <v>11748000.124</v>
      </c>
      <c r="E70" s="116">
        <v>13208572.977</v>
      </c>
      <c r="F70" s="116">
        <v>12630226.718</v>
      </c>
      <c r="G70" s="116">
        <v>13131530.960999999</v>
      </c>
      <c r="H70" s="116">
        <v>13231198.687999999</v>
      </c>
      <c r="I70" s="116">
        <v>12830675.307</v>
      </c>
      <c r="J70" s="116">
        <v>12831394.572000001</v>
      </c>
      <c r="K70" s="116">
        <v>12952651.721999999</v>
      </c>
      <c r="L70" s="116">
        <v>13190769.654999999</v>
      </c>
      <c r="M70" s="116">
        <v>13753052.493000001</v>
      </c>
      <c r="N70" s="116">
        <v>12605476.173</v>
      </c>
      <c r="O70" s="117">
        <f t="shared" si="6"/>
        <v>152461736.55599999</v>
      </c>
    </row>
    <row r="71" spans="1:15" ht="13.8" thickBot="1" x14ac:dyDescent="0.3">
      <c r="A71" s="114">
        <v>2013</v>
      </c>
      <c r="B71" s="115" t="s">
        <v>40</v>
      </c>
      <c r="C71" s="116">
        <v>11481521.079</v>
      </c>
      <c r="D71" s="116">
        <v>12385690.909</v>
      </c>
      <c r="E71" s="116">
        <v>13122058.141000001</v>
      </c>
      <c r="F71" s="116">
        <v>12468202.903000001</v>
      </c>
      <c r="G71" s="116">
        <v>13277209.017000001</v>
      </c>
      <c r="H71" s="116">
        <v>12399973.961999999</v>
      </c>
      <c r="I71" s="116">
        <v>13059519.685000001</v>
      </c>
      <c r="J71" s="116">
        <v>11118300.903000001</v>
      </c>
      <c r="K71" s="116">
        <v>13060371.039000001</v>
      </c>
      <c r="L71" s="116">
        <v>12053704.638</v>
      </c>
      <c r="M71" s="116">
        <v>14201227.351</v>
      </c>
      <c r="N71" s="116">
        <v>13174857.460000001</v>
      </c>
      <c r="O71" s="117">
        <f t="shared" si="6"/>
        <v>151802637.08700001</v>
      </c>
    </row>
    <row r="72" spans="1:15" ht="13.8" thickBot="1" x14ac:dyDescent="0.3">
      <c r="A72" s="114">
        <v>2014</v>
      </c>
      <c r="B72" s="115" t="s">
        <v>40</v>
      </c>
      <c r="C72" s="116">
        <v>12399761.948000001</v>
      </c>
      <c r="D72" s="116">
        <v>13053292.493000001</v>
      </c>
      <c r="E72" s="116">
        <v>14680110.779999999</v>
      </c>
      <c r="F72" s="116">
        <v>13371185.664000001</v>
      </c>
      <c r="G72" s="116">
        <v>13681906.159</v>
      </c>
      <c r="H72" s="116">
        <v>12880924.245999999</v>
      </c>
      <c r="I72" s="116">
        <v>13344776.958000001</v>
      </c>
      <c r="J72" s="116">
        <v>11386828.925000001</v>
      </c>
      <c r="K72" s="116">
        <v>13583120.905999999</v>
      </c>
      <c r="L72" s="116">
        <v>12891630.102</v>
      </c>
      <c r="M72" s="116">
        <v>13067348.107000001</v>
      </c>
      <c r="N72" s="116">
        <v>13269271.402000001</v>
      </c>
      <c r="O72" s="117">
        <f t="shared" si="6"/>
        <v>157610157.69</v>
      </c>
    </row>
    <row r="73" spans="1:15" ht="13.8" thickBot="1" x14ac:dyDescent="0.3">
      <c r="A73" s="114">
        <v>2015</v>
      </c>
      <c r="B73" s="115" t="s">
        <v>40</v>
      </c>
      <c r="C73" s="116">
        <v>12301766.75</v>
      </c>
      <c r="D73" s="116">
        <v>12231860.140000001</v>
      </c>
      <c r="E73" s="116">
        <v>12519910.437999999</v>
      </c>
      <c r="F73" s="116">
        <v>13349346.866</v>
      </c>
      <c r="G73" s="116">
        <v>11080385.127</v>
      </c>
      <c r="H73" s="116">
        <v>11949647.085999999</v>
      </c>
      <c r="I73" s="116">
        <v>11129358.973999999</v>
      </c>
      <c r="J73" s="116">
        <v>11022045.344000001</v>
      </c>
      <c r="K73" s="116">
        <v>11581703.842</v>
      </c>
      <c r="L73" s="116">
        <v>13240039.088</v>
      </c>
      <c r="M73" s="116">
        <v>11681989.013</v>
      </c>
      <c r="N73" s="116">
        <v>11750818.76</v>
      </c>
      <c r="O73" s="117">
        <f t="shared" si="6"/>
        <v>143838871.428</v>
      </c>
    </row>
    <row r="74" spans="1:15" ht="13.8" thickBot="1" x14ac:dyDescent="0.3">
      <c r="A74" s="114">
        <v>2016</v>
      </c>
      <c r="B74" s="115" t="s">
        <v>40</v>
      </c>
      <c r="C74" s="116">
        <v>9546115.4000000004</v>
      </c>
      <c r="D74" s="116">
        <v>12366388.057</v>
      </c>
      <c r="E74" s="116">
        <v>12757672.093</v>
      </c>
      <c r="F74" s="116">
        <v>11950497.685000001</v>
      </c>
      <c r="G74" s="116">
        <v>12098611.067</v>
      </c>
      <c r="H74" s="116">
        <v>12864154.060000001</v>
      </c>
      <c r="I74" s="116">
        <v>9850124.8719999995</v>
      </c>
      <c r="J74" s="116">
        <v>11830762.82</v>
      </c>
      <c r="K74" s="116">
        <v>10901638.452</v>
      </c>
      <c r="L74" s="116">
        <v>12796159.91</v>
      </c>
      <c r="M74" s="116">
        <v>12786936.247</v>
      </c>
      <c r="N74" s="116">
        <v>12780523.145</v>
      </c>
      <c r="O74" s="117">
        <f t="shared" si="6"/>
        <v>142529583.80799997</v>
      </c>
    </row>
    <row r="75" spans="1:15" ht="13.8" thickBot="1" x14ac:dyDescent="0.3">
      <c r="A75" s="114">
        <v>2017</v>
      </c>
      <c r="B75" s="115" t="s">
        <v>40</v>
      </c>
      <c r="C75" s="116">
        <v>11247585.677000133</v>
      </c>
      <c r="D75" s="116">
        <v>12089908.933999483</v>
      </c>
      <c r="E75" s="116">
        <v>14470814.05899963</v>
      </c>
      <c r="F75" s="116">
        <v>12859938.790999187</v>
      </c>
      <c r="G75" s="116">
        <v>13582079.73099998</v>
      </c>
      <c r="H75" s="116">
        <v>13125306.943999315</v>
      </c>
      <c r="I75" s="116">
        <v>12612074.05599888</v>
      </c>
      <c r="J75" s="116">
        <v>13248462.990000026</v>
      </c>
      <c r="K75" s="116">
        <v>11810080.804999635</v>
      </c>
      <c r="L75" s="116">
        <v>13912699.49399944</v>
      </c>
      <c r="M75" s="116">
        <v>14188323.115998682</v>
      </c>
      <c r="N75" s="116">
        <v>13845665.816998869</v>
      </c>
      <c r="O75" s="117">
        <f t="shared" si="6"/>
        <v>156992940.41399324</v>
      </c>
    </row>
    <row r="76" spans="1:15" ht="13.8" thickBot="1" x14ac:dyDescent="0.3">
      <c r="A76" s="114">
        <v>2018</v>
      </c>
      <c r="B76" s="115" t="s">
        <v>40</v>
      </c>
      <c r="C76" s="116">
        <v>13080096.762</v>
      </c>
      <c r="D76" s="116">
        <v>13827132.654999999</v>
      </c>
      <c r="E76" s="116">
        <v>16338253.918</v>
      </c>
      <c r="F76" s="116">
        <v>14530822.873</v>
      </c>
      <c r="G76" s="116">
        <v>15166648.044</v>
      </c>
      <c r="H76" s="116">
        <v>13657091.159</v>
      </c>
      <c r="I76" s="116">
        <v>14771360.698000001</v>
      </c>
      <c r="J76" s="116">
        <v>12926754.198999999</v>
      </c>
      <c r="K76" s="116">
        <v>15247368.846000001</v>
      </c>
      <c r="L76" s="116">
        <v>16590652.49</v>
      </c>
      <c r="M76" s="116">
        <v>16386878.392999999</v>
      </c>
      <c r="N76" s="116">
        <v>14645696.251</v>
      </c>
      <c r="O76" s="117">
        <f t="shared" si="6"/>
        <v>177168756.28799999</v>
      </c>
    </row>
    <row r="77" spans="1:15" ht="13.8" thickBot="1" x14ac:dyDescent="0.3">
      <c r="A77" s="114">
        <v>2019</v>
      </c>
      <c r="B77" s="115" t="s">
        <v>40</v>
      </c>
      <c r="C77" s="116">
        <v>13874826.012</v>
      </c>
      <c r="D77" s="116">
        <v>14323043.041999999</v>
      </c>
      <c r="E77" s="116">
        <v>16335862.397</v>
      </c>
      <c r="F77" s="116">
        <v>15340619.824999999</v>
      </c>
      <c r="G77" s="116">
        <v>16855105.096999999</v>
      </c>
      <c r="H77" s="116">
        <v>11634653.880999999</v>
      </c>
      <c r="I77" s="116">
        <v>15932004.723999999</v>
      </c>
      <c r="J77" s="116">
        <v>13222876.222999999</v>
      </c>
      <c r="K77" s="116">
        <v>15273579.960999999</v>
      </c>
      <c r="L77" s="116">
        <v>16410781.68</v>
      </c>
      <c r="M77" s="116">
        <v>16242650.391000001</v>
      </c>
      <c r="N77" s="116">
        <v>15386718.469000001</v>
      </c>
      <c r="O77" s="117">
        <f t="shared" si="6"/>
        <v>180832721.70199999</v>
      </c>
    </row>
    <row r="78" spans="1:15" ht="13.8" thickBot="1" x14ac:dyDescent="0.3">
      <c r="A78" s="114">
        <v>2020</v>
      </c>
      <c r="B78" s="115" t="s">
        <v>40</v>
      </c>
      <c r="C78" s="116">
        <v>14701346.982000001</v>
      </c>
      <c r="D78" s="116">
        <v>14608289.785</v>
      </c>
      <c r="E78" s="116">
        <v>13353075.963</v>
      </c>
      <c r="F78" s="116">
        <v>8978290.7589999996</v>
      </c>
      <c r="G78" s="116">
        <v>9957512.1809999999</v>
      </c>
      <c r="H78" s="116">
        <v>13460251.822000001</v>
      </c>
      <c r="I78" s="116">
        <v>14890653.468</v>
      </c>
      <c r="J78" s="116">
        <v>12456453.472999999</v>
      </c>
      <c r="K78" s="116">
        <v>15990797.705</v>
      </c>
      <c r="L78" s="116">
        <v>17315266.203000002</v>
      </c>
      <c r="M78" s="116">
        <v>16088682.231000001</v>
      </c>
      <c r="N78" s="116">
        <v>17837134.738000002</v>
      </c>
      <c r="O78" s="117">
        <f t="shared" si="6"/>
        <v>169637755.31000003</v>
      </c>
    </row>
    <row r="79" spans="1:15" ht="13.8" thickBot="1" x14ac:dyDescent="0.3">
      <c r="A79" s="114">
        <v>2021</v>
      </c>
      <c r="B79" s="115" t="s">
        <v>40</v>
      </c>
      <c r="C79" s="116">
        <v>15306487.643915899</v>
      </c>
      <c r="D79" s="116">
        <v>15777151.373676499</v>
      </c>
      <c r="E79" s="116">
        <v>18125533.345878098</v>
      </c>
      <c r="F79" s="116">
        <v>18106582.520971801</v>
      </c>
      <c r="G79" s="116">
        <v>18587253.5966384</v>
      </c>
      <c r="H79" s="116">
        <v>19036800.670268498</v>
      </c>
      <c r="I79" s="116">
        <v>19020902.292177301</v>
      </c>
      <c r="J79" s="116">
        <v>18681996.8976386</v>
      </c>
      <c r="K79" s="116">
        <v>19984264.497713201</v>
      </c>
      <c r="L79" s="116">
        <v>21100833.1277362</v>
      </c>
      <c r="M79" s="116">
        <v>20749365.9948617</v>
      </c>
      <c r="N79" s="116">
        <v>21316881.481321499</v>
      </c>
      <c r="O79" s="117">
        <f t="shared" si="6"/>
        <v>225794053.44279772</v>
      </c>
    </row>
    <row r="80" spans="1:15" ht="13.8" thickBot="1" x14ac:dyDescent="0.3">
      <c r="A80" s="114">
        <v>2022</v>
      </c>
      <c r="B80" s="115" t="s">
        <v>40</v>
      </c>
      <c r="C80" s="116">
        <v>17553745.067000002</v>
      </c>
      <c r="D80" s="116">
        <v>19904331.120000001</v>
      </c>
      <c r="E80" s="116">
        <v>22609642.478</v>
      </c>
      <c r="F80" s="116">
        <v>23330991.125</v>
      </c>
      <c r="G80" s="116">
        <v>18931811.633000001</v>
      </c>
      <c r="H80" s="116">
        <v>23359482.375999998</v>
      </c>
      <c r="I80" s="116">
        <v>18536547.530999999</v>
      </c>
      <c r="J80" s="116">
        <v>21275849.662</v>
      </c>
      <c r="K80" s="116">
        <v>22596774.302000001</v>
      </c>
      <c r="L80" s="116">
        <v>21300785.131999999</v>
      </c>
      <c r="M80" s="116">
        <v>21871038.612</v>
      </c>
      <c r="N80" s="116">
        <v>22898748.625</v>
      </c>
      <c r="O80" s="117">
        <f t="shared" ref="O80" si="7">SUM(C80:N80)</f>
        <v>254169747.66300002</v>
      </c>
    </row>
    <row r="81" spans="1:15" ht="13.8" thickBot="1" x14ac:dyDescent="0.3">
      <c r="A81" s="114">
        <v>2023</v>
      </c>
      <c r="B81" s="115" t="s">
        <v>40</v>
      </c>
      <c r="C81" s="116">
        <v>19331709</v>
      </c>
      <c r="D81" s="116">
        <v>18565678</v>
      </c>
      <c r="E81" s="116">
        <v>23562970</v>
      </c>
      <c r="F81" s="116">
        <v>19250045</v>
      </c>
      <c r="G81" s="116">
        <v>21633012</v>
      </c>
      <c r="H81" s="116">
        <v>20773219</v>
      </c>
      <c r="I81" s="116">
        <v>19779817</v>
      </c>
      <c r="J81" s="116">
        <v>21556273</v>
      </c>
      <c r="K81" s="116">
        <v>22411386</v>
      </c>
      <c r="L81" s="116">
        <v>22804541</v>
      </c>
      <c r="M81" s="116">
        <v>23000730</v>
      </c>
      <c r="N81" s="116">
        <v>22958051</v>
      </c>
      <c r="O81" s="117">
        <f t="shared" ref="O81" si="8">SUM(C81:N81)</f>
        <v>255627431</v>
      </c>
    </row>
    <row r="82" spans="1:15" x14ac:dyDescent="0.25">
      <c r="A82" s="114">
        <v>2024</v>
      </c>
      <c r="B82" s="140" t="s">
        <v>40</v>
      </c>
      <c r="C82" s="141">
        <v>20002066</v>
      </c>
      <c r="D82" s="141">
        <v>21091555</v>
      </c>
      <c r="E82" s="141">
        <v>22652595</v>
      </c>
      <c r="F82" s="141">
        <v>19300214</v>
      </c>
      <c r="G82" s="141">
        <v>24179005</v>
      </c>
      <c r="H82" s="141">
        <v>19032016</v>
      </c>
      <c r="I82" s="141">
        <v>22495320</v>
      </c>
      <c r="J82" s="141">
        <v>22048283</v>
      </c>
      <c r="K82" s="142">
        <v>22007394.509</v>
      </c>
      <c r="L82" s="141"/>
      <c r="M82" s="141"/>
      <c r="N82" s="141"/>
      <c r="O82" s="143">
        <f t="shared" ref="O82" si="9">SUM(C82:N82)</f>
        <v>192808448.509</v>
      </c>
    </row>
  </sheetData>
  <autoFilter ref="A1:O82" xr:uid="{61F6F268-981B-40F3-80DD-2CEA1C48C8D0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F2" sqref="F2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54" t="s">
        <v>62</v>
      </c>
      <c r="B2" s="154"/>
      <c r="C2" s="154"/>
      <c r="D2" s="154"/>
    </row>
    <row r="3" spans="1:4" ht="15.6" x14ac:dyDescent="0.3">
      <c r="A3" s="153" t="s">
        <v>63</v>
      </c>
      <c r="B3" s="153"/>
      <c r="C3" s="153"/>
      <c r="D3" s="153"/>
    </row>
    <row r="4" spans="1:4" x14ac:dyDescent="0.25">
      <c r="A4" s="118"/>
      <c r="B4" s="119"/>
      <c r="C4" s="119"/>
      <c r="D4" s="118"/>
    </row>
    <row r="5" spans="1:4" x14ac:dyDescent="0.25">
      <c r="A5" s="120" t="s">
        <v>64</v>
      </c>
      <c r="B5" s="121" t="s">
        <v>156</v>
      </c>
      <c r="C5" s="121" t="s">
        <v>157</v>
      </c>
      <c r="D5" s="122" t="s">
        <v>65</v>
      </c>
    </row>
    <row r="6" spans="1:4" x14ac:dyDescent="0.25">
      <c r="A6" s="123" t="s">
        <v>158</v>
      </c>
      <c r="B6" s="124">
        <v>111.17386</v>
      </c>
      <c r="C6" s="124">
        <v>10165.981019999999</v>
      </c>
      <c r="D6" s="130">
        <f t="shared" ref="D6:D15" si="0">(C6-B6)/B6</f>
        <v>90.442188118681841</v>
      </c>
    </row>
    <row r="7" spans="1:4" x14ac:dyDescent="0.25">
      <c r="A7" s="123" t="s">
        <v>159</v>
      </c>
      <c r="B7" s="124">
        <v>3.052</v>
      </c>
      <c r="C7" s="124">
        <v>132.98972000000001</v>
      </c>
      <c r="D7" s="130">
        <f t="shared" si="0"/>
        <v>42.574613368283096</v>
      </c>
    </row>
    <row r="8" spans="1:4" x14ac:dyDescent="0.25">
      <c r="A8" s="123" t="s">
        <v>160</v>
      </c>
      <c r="B8" s="124">
        <v>4.7802899999999999</v>
      </c>
      <c r="C8" s="124">
        <v>125.33672</v>
      </c>
      <c r="D8" s="130">
        <f t="shared" si="0"/>
        <v>25.219480408092398</v>
      </c>
    </row>
    <row r="9" spans="1:4" x14ac:dyDescent="0.25">
      <c r="A9" s="123" t="s">
        <v>161</v>
      </c>
      <c r="B9" s="124">
        <v>7.3017000000000003</v>
      </c>
      <c r="C9" s="124">
        <v>126.25788</v>
      </c>
      <c r="D9" s="130">
        <f t="shared" si="0"/>
        <v>16.291573195283291</v>
      </c>
    </row>
    <row r="10" spans="1:4" x14ac:dyDescent="0.25">
      <c r="A10" s="123" t="s">
        <v>162</v>
      </c>
      <c r="B10" s="124">
        <v>13824.250739999999</v>
      </c>
      <c r="C10" s="124">
        <v>167685.09327000001</v>
      </c>
      <c r="D10" s="130">
        <f t="shared" si="0"/>
        <v>11.129778056239164</v>
      </c>
    </row>
    <row r="11" spans="1:4" x14ac:dyDescent="0.25">
      <c r="A11" s="123" t="s">
        <v>163</v>
      </c>
      <c r="B11" s="124">
        <v>11.273849999999999</v>
      </c>
      <c r="C11" s="124">
        <v>103.74311</v>
      </c>
      <c r="D11" s="130">
        <f t="shared" si="0"/>
        <v>8.2021013229730766</v>
      </c>
    </row>
    <row r="12" spans="1:4" x14ac:dyDescent="0.25">
      <c r="A12" s="123" t="s">
        <v>164</v>
      </c>
      <c r="B12" s="124">
        <v>191.05516</v>
      </c>
      <c r="C12" s="124">
        <v>981.36729000000003</v>
      </c>
      <c r="D12" s="130">
        <f t="shared" si="0"/>
        <v>4.1365652202222645</v>
      </c>
    </row>
    <row r="13" spans="1:4" x14ac:dyDescent="0.25">
      <c r="A13" s="123" t="s">
        <v>165</v>
      </c>
      <c r="B13" s="124">
        <v>716.37287000000003</v>
      </c>
      <c r="C13" s="124">
        <v>3517.91437</v>
      </c>
      <c r="D13" s="130">
        <f t="shared" si="0"/>
        <v>3.9107308739930362</v>
      </c>
    </row>
    <row r="14" spans="1:4" x14ac:dyDescent="0.25">
      <c r="A14" s="123" t="s">
        <v>166</v>
      </c>
      <c r="B14" s="124">
        <v>660.77584999999999</v>
      </c>
      <c r="C14" s="124">
        <v>2569.4264499999999</v>
      </c>
      <c r="D14" s="130">
        <f t="shared" si="0"/>
        <v>2.8884993299921597</v>
      </c>
    </row>
    <row r="15" spans="1:4" x14ac:dyDescent="0.25">
      <c r="A15" s="123" t="s">
        <v>167</v>
      </c>
      <c r="B15" s="124">
        <v>2679.5386600000002</v>
      </c>
      <c r="C15" s="124">
        <v>9767.24388</v>
      </c>
      <c r="D15" s="130">
        <f t="shared" si="0"/>
        <v>2.6451214628118107</v>
      </c>
    </row>
    <row r="16" spans="1:4" x14ac:dyDescent="0.25">
      <c r="A16" s="125"/>
      <c r="B16" s="119"/>
      <c r="C16" s="119"/>
      <c r="D16" s="126"/>
    </row>
    <row r="17" spans="1:4" x14ac:dyDescent="0.25">
      <c r="A17" s="127"/>
      <c r="B17" s="119"/>
      <c r="C17" s="119"/>
      <c r="D17" s="118"/>
    </row>
    <row r="18" spans="1:4" ht="19.2" x14ac:dyDescent="0.35">
      <c r="A18" s="154" t="s">
        <v>66</v>
      </c>
      <c r="B18" s="154"/>
      <c r="C18" s="154"/>
      <c r="D18" s="154"/>
    </row>
    <row r="19" spans="1:4" ht="15.6" x14ac:dyDescent="0.3">
      <c r="A19" s="153" t="s">
        <v>67</v>
      </c>
      <c r="B19" s="153"/>
      <c r="C19" s="153"/>
      <c r="D19" s="153"/>
    </row>
    <row r="20" spans="1:4" x14ac:dyDescent="0.25">
      <c r="A20" s="128"/>
      <c r="B20" s="119"/>
      <c r="C20" s="119"/>
      <c r="D20" s="118"/>
    </row>
    <row r="21" spans="1:4" x14ac:dyDescent="0.25">
      <c r="A21" s="120" t="s">
        <v>64</v>
      </c>
      <c r="B21" s="121" t="s">
        <v>156</v>
      </c>
      <c r="C21" s="121" t="s">
        <v>157</v>
      </c>
      <c r="D21" s="122" t="s">
        <v>65</v>
      </c>
    </row>
    <row r="22" spans="1:4" x14ac:dyDescent="0.25">
      <c r="A22" s="123" t="s">
        <v>168</v>
      </c>
      <c r="B22" s="124">
        <v>1536406.3594599999</v>
      </c>
      <c r="C22" s="124">
        <v>1521983.6022399999</v>
      </c>
      <c r="D22" s="130">
        <f t="shared" ref="D22:D31" si="1">(C22-B22)/B22</f>
        <v>-9.3873324144981979E-3</v>
      </c>
    </row>
    <row r="23" spans="1:4" x14ac:dyDescent="0.25">
      <c r="A23" s="123" t="s">
        <v>169</v>
      </c>
      <c r="B23" s="124">
        <v>987583.55425000004</v>
      </c>
      <c r="C23" s="124">
        <v>1232868.04006</v>
      </c>
      <c r="D23" s="130">
        <f t="shared" si="1"/>
        <v>0.24836833780234041</v>
      </c>
    </row>
    <row r="24" spans="1:4" x14ac:dyDescent="0.25">
      <c r="A24" s="123" t="s">
        <v>170</v>
      </c>
      <c r="B24" s="124">
        <v>966226.79764</v>
      </c>
      <c r="C24" s="124">
        <v>1018390.07099</v>
      </c>
      <c r="D24" s="130">
        <f t="shared" si="1"/>
        <v>5.3986572797823804E-2</v>
      </c>
    </row>
    <row r="25" spans="1:4" x14ac:dyDescent="0.25">
      <c r="A25" s="123" t="s">
        <v>171</v>
      </c>
      <c r="B25" s="124">
        <v>892545.01058999996</v>
      </c>
      <c r="C25" s="124">
        <v>994455.32742999995</v>
      </c>
      <c r="D25" s="130">
        <f t="shared" si="1"/>
        <v>0.11417947064947918</v>
      </c>
    </row>
    <row r="26" spans="1:4" x14ac:dyDescent="0.25">
      <c r="A26" s="123" t="s">
        <v>172</v>
      </c>
      <c r="B26" s="124">
        <v>1008230.39312</v>
      </c>
      <c r="C26" s="124">
        <v>980163.63827999996</v>
      </c>
      <c r="D26" s="130">
        <f t="shared" si="1"/>
        <v>-2.7837640118293427E-2</v>
      </c>
    </row>
    <row r="27" spans="1:4" x14ac:dyDescent="0.25">
      <c r="A27" s="123" t="s">
        <v>173</v>
      </c>
      <c r="B27" s="124">
        <v>787194.86725999997</v>
      </c>
      <c r="C27" s="124">
        <v>766403.31246000004</v>
      </c>
      <c r="D27" s="130">
        <f t="shared" si="1"/>
        <v>-2.6412208291409948E-2</v>
      </c>
    </row>
    <row r="28" spans="1:4" x14ac:dyDescent="0.25">
      <c r="A28" s="123" t="s">
        <v>174</v>
      </c>
      <c r="B28" s="124">
        <v>780572.54509999999</v>
      </c>
      <c r="C28" s="124">
        <v>747562.94045999995</v>
      </c>
      <c r="D28" s="130">
        <f t="shared" si="1"/>
        <v>-4.2288964487946647E-2</v>
      </c>
    </row>
    <row r="29" spans="1:4" x14ac:dyDescent="0.25">
      <c r="A29" s="123" t="s">
        <v>175</v>
      </c>
      <c r="B29" s="124">
        <v>667912.36906000006</v>
      </c>
      <c r="C29" s="124">
        <v>744361.76647000003</v>
      </c>
      <c r="D29" s="130">
        <f t="shared" si="1"/>
        <v>0.11446022105802978</v>
      </c>
    </row>
    <row r="30" spans="1:4" x14ac:dyDescent="0.25">
      <c r="A30" s="123" t="s">
        <v>176</v>
      </c>
      <c r="B30" s="124">
        <v>603146.17007999995</v>
      </c>
      <c r="C30" s="124">
        <v>655524.34906000004</v>
      </c>
      <c r="D30" s="130">
        <f t="shared" si="1"/>
        <v>8.684160088930476E-2</v>
      </c>
    </row>
    <row r="31" spans="1:4" x14ac:dyDescent="0.25">
      <c r="A31" s="123" t="s">
        <v>177</v>
      </c>
      <c r="B31" s="124">
        <v>574181.51447000005</v>
      </c>
      <c r="C31" s="124">
        <v>596320.09999000002</v>
      </c>
      <c r="D31" s="130">
        <f t="shared" si="1"/>
        <v>3.8556771616785765E-2</v>
      </c>
    </row>
    <row r="32" spans="1:4" x14ac:dyDescent="0.25">
      <c r="A32" s="118"/>
      <c r="B32" s="119"/>
      <c r="C32" s="119"/>
      <c r="D32" s="118"/>
    </row>
    <row r="33" spans="1:4" ht="19.2" x14ac:dyDescent="0.35">
      <c r="A33" s="154" t="s">
        <v>68</v>
      </c>
      <c r="B33" s="154"/>
      <c r="C33" s="154"/>
      <c r="D33" s="154"/>
    </row>
    <row r="34" spans="1:4" ht="15.6" x14ac:dyDescent="0.3">
      <c r="A34" s="153" t="s">
        <v>72</v>
      </c>
      <c r="B34" s="153"/>
      <c r="C34" s="153"/>
      <c r="D34" s="153"/>
    </row>
    <row r="35" spans="1:4" x14ac:dyDescent="0.25">
      <c r="A35" s="118"/>
      <c r="B35" s="119"/>
      <c r="C35" s="119"/>
      <c r="D35" s="118"/>
    </row>
    <row r="36" spans="1:4" x14ac:dyDescent="0.25">
      <c r="A36" s="120" t="s">
        <v>70</v>
      </c>
      <c r="B36" s="121" t="s">
        <v>156</v>
      </c>
      <c r="C36" s="121" t="s">
        <v>157</v>
      </c>
      <c r="D36" s="122" t="s">
        <v>65</v>
      </c>
    </row>
    <row r="37" spans="1:4" x14ac:dyDescent="0.25">
      <c r="A37" s="123" t="s">
        <v>133</v>
      </c>
      <c r="B37" s="124">
        <v>134641.71098</v>
      </c>
      <c r="C37" s="124">
        <v>198227.60712999999</v>
      </c>
      <c r="D37" s="130">
        <f t="shared" ref="D37:D46" si="2">(C37-B37)/B37</f>
        <v>0.47226001279384505</v>
      </c>
    </row>
    <row r="38" spans="1:4" x14ac:dyDescent="0.25">
      <c r="A38" s="123" t="s">
        <v>153</v>
      </c>
      <c r="B38" s="124">
        <v>430282.38802000001</v>
      </c>
      <c r="C38" s="124">
        <v>566800.70478999999</v>
      </c>
      <c r="D38" s="130">
        <f t="shared" si="2"/>
        <v>0.31727609721189531</v>
      </c>
    </row>
    <row r="39" spans="1:4" x14ac:dyDescent="0.25">
      <c r="A39" s="123" t="s">
        <v>146</v>
      </c>
      <c r="B39" s="124">
        <v>179322.18877000001</v>
      </c>
      <c r="C39" s="124">
        <v>234436.51681999999</v>
      </c>
      <c r="D39" s="130">
        <f t="shared" si="2"/>
        <v>0.30734806678436227</v>
      </c>
    </row>
    <row r="40" spans="1:4" x14ac:dyDescent="0.25">
      <c r="A40" s="123" t="s">
        <v>134</v>
      </c>
      <c r="B40" s="124">
        <v>151342.42512</v>
      </c>
      <c r="C40" s="124">
        <v>196036.74397000001</v>
      </c>
      <c r="D40" s="130">
        <f t="shared" si="2"/>
        <v>0.29531916654937773</v>
      </c>
    </row>
    <row r="41" spans="1:4" x14ac:dyDescent="0.25">
      <c r="A41" s="123" t="s">
        <v>145</v>
      </c>
      <c r="B41" s="124">
        <v>2818492.0548800002</v>
      </c>
      <c r="C41" s="124">
        <v>3406664.9405499999</v>
      </c>
      <c r="D41" s="130">
        <f t="shared" si="2"/>
        <v>0.20868353510226295</v>
      </c>
    </row>
    <row r="42" spans="1:4" x14ac:dyDescent="0.25">
      <c r="A42" s="123" t="s">
        <v>137</v>
      </c>
      <c r="B42" s="124">
        <v>6531.4781000000003</v>
      </c>
      <c r="C42" s="124">
        <v>7637.68235</v>
      </c>
      <c r="D42" s="130">
        <f t="shared" si="2"/>
        <v>0.16936507067213466</v>
      </c>
    </row>
    <row r="43" spans="1:4" x14ac:dyDescent="0.25">
      <c r="A43" s="125" t="s">
        <v>138</v>
      </c>
      <c r="B43" s="124">
        <v>294295.36132000003</v>
      </c>
      <c r="C43" s="124">
        <v>331069.59862</v>
      </c>
      <c r="D43" s="130">
        <f t="shared" si="2"/>
        <v>0.12495690429865039</v>
      </c>
    </row>
    <row r="44" spans="1:4" x14ac:dyDescent="0.25">
      <c r="A44" s="123" t="s">
        <v>131</v>
      </c>
      <c r="B44" s="124">
        <v>244101.17071999999</v>
      </c>
      <c r="C44" s="124">
        <v>268764.81692000001</v>
      </c>
      <c r="D44" s="130">
        <f t="shared" si="2"/>
        <v>0.10103862315470348</v>
      </c>
    </row>
    <row r="45" spans="1:4" x14ac:dyDescent="0.25">
      <c r="A45" s="123" t="s">
        <v>150</v>
      </c>
      <c r="B45" s="124">
        <v>1372057.1095700001</v>
      </c>
      <c r="C45" s="124">
        <v>1474316.2217900001</v>
      </c>
      <c r="D45" s="130">
        <f t="shared" si="2"/>
        <v>7.4529778320997012E-2</v>
      </c>
    </row>
    <row r="46" spans="1:4" x14ac:dyDescent="0.25">
      <c r="A46" s="123" t="s">
        <v>147</v>
      </c>
      <c r="B46" s="124">
        <v>1396039.1788999999</v>
      </c>
      <c r="C46" s="124">
        <v>1482897.09561</v>
      </c>
      <c r="D46" s="130">
        <f t="shared" si="2"/>
        <v>6.2217391906177845E-2</v>
      </c>
    </row>
    <row r="47" spans="1:4" x14ac:dyDescent="0.25">
      <c r="A47" s="118"/>
      <c r="B47" s="119"/>
      <c r="C47" s="119"/>
      <c r="D47" s="118"/>
    </row>
    <row r="48" spans="1:4" ht="19.2" x14ac:dyDescent="0.35">
      <c r="A48" s="154" t="s">
        <v>71</v>
      </c>
      <c r="B48" s="154"/>
      <c r="C48" s="154"/>
      <c r="D48" s="154"/>
    </row>
    <row r="49" spans="1:4" ht="15.6" x14ac:dyDescent="0.3">
      <c r="A49" s="153" t="s">
        <v>69</v>
      </c>
      <c r="B49" s="153"/>
      <c r="C49" s="153"/>
      <c r="D49" s="153"/>
    </row>
    <row r="50" spans="1:4" x14ac:dyDescent="0.25">
      <c r="A50" s="118"/>
      <c r="B50" s="119"/>
      <c r="C50" s="119"/>
      <c r="D50" s="118"/>
    </row>
    <row r="51" spans="1:4" x14ac:dyDescent="0.25">
      <c r="A51" s="120" t="s">
        <v>70</v>
      </c>
      <c r="B51" s="121" t="s">
        <v>156</v>
      </c>
      <c r="C51" s="121" t="s">
        <v>157</v>
      </c>
      <c r="D51" s="122" t="s">
        <v>65</v>
      </c>
    </row>
    <row r="52" spans="1:4" x14ac:dyDescent="0.25">
      <c r="A52" s="123" t="s">
        <v>145</v>
      </c>
      <c r="B52" s="124">
        <v>2818492.0548800002</v>
      </c>
      <c r="C52" s="124">
        <v>3406664.9405499999</v>
      </c>
      <c r="D52" s="130">
        <f t="shared" ref="D52:D61" si="3">(C52-B52)/B52</f>
        <v>0.20868353510226295</v>
      </c>
    </row>
    <row r="53" spans="1:4" x14ac:dyDescent="0.25">
      <c r="A53" s="123" t="s">
        <v>143</v>
      </c>
      <c r="B53" s="124">
        <v>2774831.17821</v>
      </c>
      <c r="C53" s="124">
        <v>2216034.55804</v>
      </c>
      <c r="D53" s="130">
        <f t="shared" si="3"/>
        <v>-0.20138040272794935</v>
      </c>
    </row>
    <row r="54" spans="1:4" x14ac:dyDescent="0.25">
      <c r="A54" s="123" t="s">
        <v>144</v>
      </c>
      <c r="B54" s="124">
        <v>1669000.2401999999</v>
      </c>
      <c r="C54" s="124">
        <v>1586255.5103500001</v>
      </c>
      <c r="D54" s="130">
        <f t="shared" si="3"/>
        <v>-4.957742237357874E-2</v>
      </c>
    </row>
    <row r="55" spans="1:4" x14ac:dyDescent="0.25">
      <c r="A55" s="123" t="s">
        <v>147</v>
      </c>
      <c r="B55" s="124">
        <v>1396039.1788999999</v>
      </c>
      <c r="C55" s="124">
        <v>1482897.09561</v>
      </c>
      <c r="D55" s="130">
        <f t="shared" si="3"/>
        <v>6.2217391906177845E-2</v>
      </c>
    </row>
    <row r="56" spans="1:4" x14ac:dyDescent="0.25">
      <c r="A56" s="123" t="s">
        <v>150</v>
      </c>
      <c r="B56" s="124">
        <v>1372057.1095700001</v>
      </c>
      <c r="C56" s="124">
        <v>1474316.2217900001</v>
      </c>
      <c r="D56" s="130">
        <f t="shared" si="3"/>
        <v>7.4529778320997012E-2</v>
      </c>
    </row>
    <row r="57" spans="1:4" x14ac:dyDescent="0.25">
      <c r="A57" s="123" t="s">
        <v>149</v>
      </c>
      <c r="B57" s="124">
        <v>1015934.9633300001</v>
      </c>
      <c r="C57" s="124">
        <v>1044954.39995</v>
      </c>
      <c r="D57" s="130">
        <f t="shared" si="3"/>
        <v>2.8564266087349653E-2</v>
      </c>
    </row>
    <row r="58" spans="1:4" x14ac:dyDescent="0.25">
      <c r="A58" s="123" t="s">
        <v>130</v>
      </c>
      <c r="B58" s="124">
        <v>1162289.29957</v>
      </c>
      <c r="C58" s="124">
        <v>966823.74162999995</v>
      </c>
      <c r="D58" s="130">
        <f t="shared" si="3"/>
        <v>-0.16817289637985519</v>
      </c>
    </row>
    <row r="59" spans="1:4" x14ac:dyDescent="0.25">
      <c r="A59" s="123" t="s">
        <v>148</v>
      </c>
      <c r="B59" s="124">
        <v>1005442.10755</v>
      </c>
      <c r="C59" s="124">
        <v>929547.90549999999</v>
      </c>
      <c r="D59" s="130">
        <f t="shared" si="3"/>
        <v>-7.548341319714004E-2</v>
      </c>
    </row>
    <row r="60" spans="1:4" x14ac:dyDescent="0.25">
      <c r="A60" s="123" t="s">
        <v>140</v>
      </c>
      <c r="B60" s="124">
        <v>870204.42376000003</v>
      </c>
      <c r="C60" s="124">
        <v>806714.00884000002</v>
      </c>
      <c r="D60" s="130">
        <f t="shared" si="3"/>
        <v>-7.296034493328489E-2</v>
      </c>
    </row>
    <row r="61" spans="1:4" x14ac:dyDescent="0.25">
      <c r="A61" s="123" t="s">
        <v>152</v>
      </c>
      <c r="B61" s="124">
        <v>694813.91943999997</v>
      </c>
      <c r="C61" s="124">
        <v>673526.17932999996</v>
      </c>
      <c r="D61" s="130">
        <f t="shared" si="3"/>
        <v>-3.0638044970597769E-2</v>
      </c>
    </row>
    <row r="62" spans="1:4" x14ac:dyDescent="0.25">
      <c r="A62" s="118"/>
      <c r="B62" s="119"/>
      <c r="C62" s="119"/>
      <c r="D62" s="118"/>
    </row>
    <row r="63" spans="1:4" ht="19.2" x14ac:dyDescent="0.35">
      <c r="A63" s="154" t="s">
        <v>73</v>
      </c>
      <c r="B63" s="154"/>
      <c r="C63" s="154"/>
      <c r="D63" s="154"/>
    </row>
    <row r="64" spans="1:4" ht="15.6" x14ac:dyDescent="0.3">
      <c r="A64" s="153" t="s">
        <v>74</v>
      </c>
      <c r="B64" s="153"/>
      <c r="C64" s="153"/>
      <c r="D64" s="153"/>
    </row>
    <row r="65" spans="1:4" x14ac:dyDescent="0.25">
      <c r="A65" s="118"/>
      <c r="B65" s="119"/>
      <c r="C65" s="119"/>
      <c r="D65" s="118"/>
    </row>
    <row r="66" spans="1:4" x14ac:dyDescent="0.25">
      <c r="A66" s="120" t="s">
        <v>75</v>
      </c>
      <c r="B66" s="121" t="s">
        <v>156</v>
      </c>
      <c r="C66" s="121" t="s">
        <v>157</v>
      </c>
      <c r="D66" s="122" t="s">
        <v>65</v>
      </c>
    </row>
    <row r="67" spans="1:4" x14ac:dyDescent="0.25">
      <c r="A67" s="123" t="s">
        <v>178</v>
      </c>
      <c r="B67" s="129">
        <v>8351718.5922499998</v>
      </c>
      <c r="C67" s="129">
        <v>7758425.9714200003</v>
      </c>
      <c r="D67" s="130">
        <f t="shared" ref="D67:D76" si="4">(C67-B67)/B67</f>
        <v>-7.1038387402150613E-2</v>
      </c>
    </row>
    <row r="68" spans="1:4" x14ac:dyDescent="0.25">
      <c r="A68" s="123" t="s">
        <v>179</v>
      </c>
      <c r="B68" s="129">
        <v>1717397.4868300001</v>
      </c>
      <c r="C68" s="129">
        <v>1800159.4500800001</v>
      </c>
      <c r="D68" s="130">
        <f t="shared" si="4"/>
        <v>4.8190336765173328E-2</v>
      </c>
    </row>
    <row r="69" spans="1:4" x14ac:dyDescent="0.25">
      <c r="A69" s="123" t="s">
        <v>180</v>
      </c>
      <c r="B69" s="129">
        <v>1253506.09632</v>
      </c>
      <c r="C69" s="129">
        <v>1428534.1401200001</v>
      </c>
      <c r="D69" s="130">
        <f t="shared" si="4"/>
        <v>0.13963078784685723</v>
      </c>
    </row>
    <row r="70" spans="1:4" x14ac:dyDescent="0.25">
      <c r="A70" s="123" t="s">
        <v>181</v>
      </c>
      <c r="B70" s="129">
        <v>1016119.89095</v>
      </c>
      <c r="C70" s="129">
        <v>1214741.27095</v>
      </c>
      <c r="D70" s="130">
        <f t="shared" si="4"/>
        <v>0.19547041817506702</v>
      </c>
    </row>
    <row r="71" spans="1:4" x14ac:dyDescent="0.25">
      <c r="A71" s="123" t="s">
        <v>182</v>
      </c>
      <c r="B71" s="129">
        <v>1125429.59448</v>
      </c>
      <c r="C71" s="129">
        <v>1130066.77198</v>
      </c>
      <c r="D71" s="130">
        <f t="shared" si="4"/>
        <v>4.1203621468143279E-3</v>
      </c>
    </row>
    <row r="72" spans="1:4" x14ac:dyDescent="0.25">
      <c r="A72" s="123" t="s">
        <v>183</v>
      </c>
      <c r="B72" s="129">
        <v>876448.82109999994</v>
      </c>
      <c r="C72" s="129">
        <v>841941.82109999994</v>
      </c>
      <c r="D72" s="130">
        <f t="shared" si="4"/>
        <v>-3.9371380472269311E-2</v>
      </c>
    </row>
    <row r="73" spans="1:4" x14ac:dyDescent="0.25">
      <c r="A73" s="123" t="s">
        <v>184</v>
      </c>
      <c r="B73" s="129">
        <v>437979.69297999999</v>
      </c>
      <c r="C73" s="129">
        <v>603340.08528999996</v>
      </c>
      <c r="D73" s="130">
        <f t="shared" si="4"/>
        <v>0.37755264675604727</v>
      </c>
    </row>
    <row r="74" spans="1:4" x14ac:dyDescent="0.25">
      <c r="A74" s="123" t="s">
        <v>185</v>
      </c>
      <c r="B74" s="129">
        <v>476134.92628999997</v>
      </c>
      <c r="C74" s="129">
        <v>488673.74937999999</v>
      </c>
      <c r="D74" s="130">
        <f t="shared" si="4"/>
        <v>2.6334600546322844E-2</v>
      </c>
    </row>
    <row r="75" spans="1:4" x14ac:dyDescent="0.25">
      <c r="A75" s="123" t="s">
        <v>186</v>
      </c>
      <c r="B75" s="129">
        <v>380457.63465999998</v>
      </c>
      <c r="C75" s="129">
        <v>400611.90665000002</v>
      </c>
      <c r="D75" s="130">
        <f t="shared" si="4"/>
        <v>5.2973761475469186E-2</v>
      </c>
    </row>
    <row r="76" spans="1:4" x14ac:dyDescent="0.25">
      <c r="A76" s="123" t="s">
        <v>187</v>
      </c>
      <c r="B76" s="129">
        <v>252575.01246</v>
      </c>
      <c r="C76" s="129">
        <v>313092.82916999998</v>
      </c>
      <c r="D76" s="130">
        <f t="shared" si="4"/>
        <v>0.23960334049111101</v>
      </c>
    </row>
    <row r="77" spans="1:4" x14ac:dyDescent="0.25">
      <c r="A77" s="118"/>
      <c r="B77" s="119"/>
      <c r="C77" s="119"/>
      <c r="D77" s="118"/>
    </row>
    <row r="78" spans="1:4" ht="19.2" x14ac:dyDescent="0.35">
      <c r="A78" s="154" t="s">
        <v>76</v>
      </c>
      <c r="B78" s="154"/>
      <c r="C78" s="154"/>
      <c r="D78" s="154"/>
    </row>
    <row r="79" spans="1:4" ht="15.6" x14ac:dyDescent="0.3">
      <c r="A79" s="153" t="s">
        <v>77</v>
      </c>
      <c r="B79" s="153"/>
      <c r="C79" s="153"/>
      <c r="D79" s="153"/>
    </row>
    <row r="80" spans="1:4" x14ac:dyDescent="0.25">
      <c r="A80" s="118"/>
      <c r="B80" s="119"/>
      <c r="C80" s="119"/>
      <c r="D80" s="118"/>
    </row>
    <row r="81" spans="1:4" x14ac:dyDescent="0.25">
      <c r="A81" s="120" t="s">
        <v>75</v>
      </c>
      <c r="B81" s="121" t="s">
        <v>156</v>
      </c>
      <c r="C81" s="121" t="s">
        <v>157</v>
      </c>
      <c r="D81" s="122" t="s">
        <v>65</v>
      </c>
    </row>
    <row r="82" spans="1:4" x14ac:dyDescent="0.25">
      <c r="A82" s="123" t="s">
        <v>188</v>
      </c>
      <c r="B82" s="129">
        <v>150.857</v>
      </c>
      <c r="C82" s="129">
        <v>654.0181</v>
      </c>
      <c r="D82" s="130">
        <f t="shared" ref="D82:D91" si="5">(C82-B82)/B82</f>
        <v>3.3353513592342421</v>
      </c>
    </row>
    <row r="83" spans="1:4" x14ac:dyDescent="0.25">
      <c r="A83" s="123" t="s">
        <v>189</v>
      </c>
      <c r="B83" s="129">
        <v>1951.5630000000001</v>
      </c>
      <c r="C83" s="129">
        <v>6948.31167</v>
      </c>
      <c r="D83" s="130">
        <f t="shared" si="5"/>
        <v>2.5603829699579257</v>
      </c>
    </row>
    <row r="84" spans="1:4" x14ac:dyDescent="0.25">
      <c r="A84" s="123" t="s">
        <v>190</v>
      </c>
      <c r="B84" s="129">
        <v>345.90397000000002</v>
      </c>
      <c r="C84" s="129">
        <v>1146.30377</v>
      </c>
      <c r="D84" s="130">
        <f t="shared" si="5"/>
        <v>2.3139364373297013</v>
      </c>
    </row>
    <row r="85" spans="1:4" x14ac:dyDescent="0.25">
      <c r="A85" s="123" t="s">
        <v>191</v>
      </c>
      <c r="B85" s="129">
        <v>465.39031999999997</v>
      </c>
      <c r="C85" s="129">
        <v>1382.9734800000001</v>
      </c>
      <c r="D85" s="130">
        <f t="shared" si="5"/>
        <v>1.9716421261189967</v>
      </c>
    </row>
    <row r="86" spans="1:4" x14ac:dyDescent="0.25">
      <c r="A86" s="123" t="s">
        <v>192</v>
      </c>
      <c r="B86" s="129">
        <v>1542.0746999999999</v>
      </c>
      <c r="C86" s="129">
        <v>3883.6428900000001</v>
      </c>
      <c r="D86" s="130">
        <f t="shared" si="5"/>
        <v>1.5184531527558296</v>
      </c>
    </row>
    <row r="87" spans="1:4" x14ac:dyDescent="0.25">
      <c r="A87" s="123" t="s">
        <v>193</v>
      </c>
      <c r="B87" s="129">
        <v>5256.1933399999998</v>
      </c>
      <c r="C87" s="129">
        <v>10348.555469999999</v>
      </c>
      <c r="D87" s="130">
        <f t="shared" si="5"/>
        <v>0.96883082500918805</v>
      </c>
    </row>
    <row r="88" spans="1:4" x14ac:dyDescent="0.25">
      <c r="A88" s="123" t="s">
        <v>194</v>
      </c>
      <c r="B88" s="129">
        <v>2893.1776399999999</v>
      </c>
      <c r="C88" s="129">
        <v>5464.4620800000002</v>
      </c>
      <c r="D88" s="130">
        <f t="shared" si="5"/>
        <v>0.88874060287566736</v>
      </c>
    </row>
    <row r="89" spans="1:4" x14ac:dyDescent="0.25">
      <c r="A89" s="123" t="s">
        <v>195</v>
      </c>
      <c r="B89" s="129">
        <v>101091.21603</v>
      </c>
      <c r="C89" s="129">
        <v>174784.18487</v>
      </c>
      <c r="D89" s="130">
        <f t="shared" si="5"/>
        <v>0.7289749963847576</v>
      </c>
    </row>
    <row r="90" spans="1:4" x14ac:dyDescent="0.25">
      <c r="A90" s="123" t="s">
        <v>196</v>
      </c>
      <c r="B90" s="129">
        <v>384.42943000000002</v>
      </c>
      <c r="C90" s="129">
        <v>626.12107000000003</v>
      </c>
      <c r="D90" s="130">
        <f t="shared" si="5"/>
        <v>0.62870223021166716</v>
      </c>
    </row>
    <row r="91" spans="1:4" x14ac:dyDescent="0.25">
      <c r="A91" s="123" t="s">
        <v>197</v>
      </c>
      <c r="B91" s="129">
        <v>33758.632989999998</v>
      </c>
      <c r="C91" s="129">
        <v>50379.171340000001</v>
      </c>
      <c r="D91" s="130">
        <f t="shared" si="5"/>
        <v>0.49233446019343696</v>
      </c>
    </row>
    <row r="92" spans="1:4" x14ac:dyDescent="0.25">
      <c r="A92" s="118" t="s">
        <v>116</v>
      </c>
      <c r="B92" s="119"/>
      <c r="C92" s="119"/>
      <c r="D92" s="118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showGridLines="0" zoomScale="80" zoomScaleNormal="80" workbookViewId="0">
      <selection activeCell="M2" sqref="M2"/>
    </sheetView>
  </sheetViews>
  <sheetFormatPr defaultColWidth="9.109375" defaultRowHeight="13.2" x14ac:dyDescent="0.25"/>
  <cols>
    <col min="1" max="1" width="44.6640625" style="17" customWidth="1"/>
    <col min="2" max="2" width="16.77734375" style="19" customWidth="1"/>
    <col min="3" max="3" width="16.77734375" style="17" customWidth="1"/>
    <col min="4" max="5" width="11.77734375" style="17" customWidth="1"/>
    <col min="6" max="7" width="16.77734375" style="17" customWidth="1"/>
    <col min="8" max="9" width="11.77734375" style="17" customWidth="1"/>
    <col min="10" max="11" width="16.77734375" style="17" customWidth="1"/>
    <col min="12" max="13" width="11.77734375" style="17" customWidth="1"/>
    <col min="14" max="16384" width="9.109375" style="17"/>
  </cols>
  <sheetData>
    <row r="1" spans="1:13" ht="24.6" x14ac:dyDescent="0.4">
      <c r="B1" s="152" t="s">
        <v>117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2"/>
      <c r="B6" s="155" t="str">
        <f>SEKTOR_USD!B6</f>
        <v>1 - 30 EYLÜL</v>
      </c>
      <c r="C6" s="155"/>
      <c r="D6" s="155"/>
      <c r="E6" s="155"/>
      <c r="F6" s="155" t="str">
        <f>SEKTOR_USD!F6</f>
        <v>1 OCAK  -  30 EYLÜL</v>
      </c>
      <c r="G6" s="155"/>
      <c r="H6" s="155"/>
      <c r="I6" s="155"/>
      <c r="J6" s="155" t="s">
        <v>104</v>
      </c>
      <c r="K6" s="155"/>
      <c r="L6" s="155"/>
      <c r="M6" s="155"/>
    </row>
    <row r="7" spans="1:13" ht="28.2" x14ac:dyDescent="0.3">
      <c r="A7" s="83" t="s">
        <v>1</v>
      </c>
      <c r="B7" s="84">
        <f>SEKTOR_USD!B7</f>
        <v>2023</v>
      </c>
      <c r="C7" s="85">
        <f>SEKTOR_USD!C7</f>
        <v>2024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86" t="s">
        <v>2</v>
      </c>
      <c r="B8" s="87">
        <f>SEKTOR_USD!B8*$B$52</f>
        <v>81642249.007534564</v>
      </c>
      <c r="C8" s="87">
        <f>SEKTOR_USD!C8*$C$52</f>
        <v>101912924.42225306</v>
      </c>
      <c r="D8" s="88">
        <f t="shared" ref="D8:D42" si="0">(C8-B8)/B8*100</f>
        <v>24.828658765693437</v>
      </c>
      <c r="E8" s="88">
        <f t="shared" ref="E8:E43" si="1">C8/C$43*100</f>
        <v>15.515244657363262</v>
      </c>
      <c r="F8" s="87">
        <f>SEKTOR_USD!F8*$B$53</f>
        <v>558781465.37648106</v>
      </c>
      <c r="G8" s="87">
        <f>SEKTOR_USD!G8*$C$53</f>
        <v>844700344.74551845</v>
      </c>
      <c r="H8" s="88">
        <f t="shared" ref="H8:H42" si="2">(G8-F8)/F8*100</f>
        <v>51.16828260872942</v>
      </c>
      <c r="I8" s="88">
        <f t="shared" ref="I8:I43" si="3">G8/G$43*100</f>
        <v>15.734285372272009</v>
      </c>
      <c r="J8" s="87">
        <f>SEKTOR_USD!J8*$B$54</f>
        <v>744173100.23666358</v>
      </c>
      <c r="K8" s="87">
        <f>SEKTOR_USD!K8*$C$54</f>
        <v>1129894456.7942004</v>
      </c>
      <c r="L8" s="88">
        <f t="shared" ref="L8:L42" si="4">(K8-J8)/J8*100</f>
        <v>51.832208989396264</v>
      </c>
      <c r="M8" s="88">
        <f t="shared" ref="M8:M43" si="5">K8/K$43*100</f>
        <v>15.998546668443176</v>
      </c>
    </row>
    <row r="9" spans="1:13" s="21" customFormat="1" ht="15.6" x14ac:dyDescent="0.3">
      <c r="A9" s="89" t="s">
        <v>3</v>
      </c>
      <c r="B9" s="87">
        <f>SEKTOR_USD!B9*$B$52</f>
        <v>55363570.026462011</v>
      </c>
      <c r="C9" s="87">
        <f>SEKTOR_USD!C9*$C$52</f>
        <v>68092883.244780004</v>
      </c>
      <c r="D9" s="90">
        <f t="shared" si="0"/>
        <v>22.992218912605868</v>
      </c>
      <c r="E9" s="90">
        <f t="shared" si="1"/>
        <v>10.366474605230223</v>
      </c>
      <c r="F9" s="87">
        <f>SEKTOR_USD!F9*$B$53</f>
        <v>369810062.07941663</v>
      </c>
      <c r="G9" s="87">
        <f>SEKTOR_USD!G9*$C$53</f>
        <v>565859064.56312799</v>
      </c>
      <c r="H9" s="90">
        <f t="shared" si="2"/>
        <v>53.013431106049758</v>
      </c>
      <c r="I9" s="90">
        <f t="shared" si="3"/>
        <v>10.54029166402845</v>
      </c>
      <c r="J9" s="87">
        <f>SEKTOR_USD!J9*$B$54</f>
        <v>493910512.93081254</v>
      </c>
      <c r="K9" s="87">
        <f>SEKTOR_USD!K9*$C$54</f>
        <v>766934350.18282819</v>
      </c>
      <c r="L9" s="90">
        <f t="shared" si="4"/>
        <v>55.277996743159242</v>
      </c>
      <c r="M9" s="90">
        <f t="shared" si="5"/>
        <v>10.859275323683574</v>
      </c>
    </row>
    <row r="10" spans="1:13" ht="13.8" x14ac:dyDescent="0.25">
      <c r="A10" s="91" t="str">
        <f>SEKTOR_USD!A10</f>
        <v xml:space="preserve"> Hububat, Bakliyat, Yağlı Tohumlar ve Mamulleri </v>
      </c>
      <c r="B10" s="92">
        <f>SEKTOR_USD!B10*$B$52</f>
        <v>31363878.126786932</v>
      </c>
      <c r="C10" s="92">
        <f>SEKTOR_USD!C10*$C$52</f>
        <v>32932222.931696203</v>
      </c>
      <c r="D10" s="93">
        <f t="shared" si="0"/>
        <v>5.0004811221664411</v>
      </c>
      <c r="E10" s="93">
        <f t="shared" si="1"/>
        <v>5.0136084190763084</v>
      </c>
      <c r="F10" s="92">
        <f>SEKTOR_USD!F10*$B$53</f>
        <v>196419343.63349012</v>
      </c>
      <c r="G10" s="92">
        <f>SEKTOR_USD!G10*$C$53</f>
        <v>281693593.53415638</v>
      </c>
      <c r="H10" s="93">
        <f t="shared" si="2"/>
        <v>43.414384919127045</v>
      </c>
      <c r="I10" s="93">
        <f t="shared" si="3"/>
        <v>5.2471239248073349</v>
      </c>
      <c r="J10" s="92">
        <f>SEKTOR_USD!J10*$B$54</f>
        <v>257369150.84864637</v>
      </c>
      <c r="K10" s="92">
        <f>SEKTOR_USD!K10*$C$54</f>
        <v>382169216.17635155</v>
      </c>
      <c r="L10" s="93">
        <f t="shared" si="4"/>
        <v>48.490685428378164</v>
      </c>
      <c r="M10" s="93">
        <f t="shared" si="5"/>
        <v>5.4112594353167482</v>
      </c>
    </row>
    <row r="11" spans="1:13" ht="13.8" x14ac:dyDescent="0.25">
      <c r="A11" s="91" t="str">
        <f>SEKTOR_USD!A11</f>
        <v xml:space="preserve"> Yaş Meyve ve Sebze  </v>
      </c>
      <c r="B11" s="92">
        <f>SEKTOR_USD!B11*$B$52</f>
        <v>6586965.3724769605</v>
      </c>
      <c r="C11" s="92">
        <f>SEKTOR_USD!C11*$C$52</f>
        <v>9154742.9856074136</v>
      </c>
      <c r="D11" s="93">
        <f t="shared" si="0"/>
        <v>38.982710063418274</v>
      </c>
      <c r="E11" s="93">
        <f t="shared" si="1"/>
        <v>1.3937199624306404</v>
      </c>
      <c r="F11" s="92">
        <f>SEKTOR_USD!F11*$B$53</f>
        <v>50872150.316445626</v>
      </c>
      <c r="G11" s="92">
        <f>SEKTOR_USD!G11*$C$53</f>
        <v>77711295.87686035</v>
      </c>
      <c r="H11" s="93">
        <f t="shared" si="2"/>
        <v>52.758032427299092</v>
      </c>
      <c r="I11" s="93">
        <f t="shared" si="3"/>
        <v>1.4475330968924327</v>
      </c>
      <c r="J11" s="92">
        <f>SEKTOR_USD!J11*$B$54</f>
        <v>70274760.203288287</v>
      </c>
      <c r="K11" s="92">
        <f>SEKTOR_USD!K11*$C$54</f>
        <v>112946429.99588354</v>
      </c>
      <c r="L11" s="93">
        <f t="shared" si="4"/>
        <v>60.721188758462056</v>
      </c>
      <c r="M11" s="93">
        <f t="shared" si="5"/>
        <v>1.5992455936548744</v>
      </c>
    </row>
    <row r="12" spans="1:13" ht="13.8" x14ac:dyDescent="0.25">
      <c r="A12" s="91" t="str">
        <f>SEKTOR_USD!A12</f>
        <v xml:space="preserve"> Meyve Sebze Mamulleri </v>
      </c>
      <c r="B12" s="92">
        <f>SEKTOR_USD!B12*$B$52</f>
        <v>5900274.0466765473</v>
      </c>
      <c r="C12" s="92">
        <f>SEKTOR_USD!C12*$C$52</f>
        <v>7779406.6947378833</v>
      </c>
      <c r="D12" s="93">
        <f t="shared" si="0"/>
        <v>31.848226594149416</v>
      </c>
      <c r="E12" s="93">
        <f t="shared" si="1"/>
        <v>1.1843384815246534</v>
      </c>
      <c r="F12" s="92">
        <f>SEKTOR_USD!F12*$B$53</f>
        <v>37663519.204661839</v>
      </c>
      <c r="G12" s="92">
        <f>SEKTOR_USD!G12*$C$53</f>
        <v>63564004.250887647</v>
      </c>
      <c r="H12" s="93">
        <f t="shared" si="2"/>
        <v>68.768096006864781</v>
      </c>
      <c r="I12" s="93">
        <f t="shared" si="3"/>
        <v>1.1840106240149413</v>
      </c>
      <c r="J12" s="92">
        <f>SEKTOR_USD!J12*$B$54</f>
        <v>51355953.704100989</v>
      </c>
      <c r="K12" s="92">
        <f>SEKTOR_USD!K12*$C$54</f>
        <v>83806970.429405659</v>
      </c>
      <c r="L12" s="93">
        <f t="shared" si="4"/>
        <v>63.188421954499354</v>
      </c>
      <c r="M12" s="93">
        <f t="shared" si="5"/>
        <v>1.1866504163228193</v>
      </c>
    </row>
    <row r="13" spans="1:13" ht="13.8" x14ac:dyDescent="0.25">
      <c r="A13" s="91" t="str">
        <f>SEKTOR_USD!A13</f>
        <v xml:space="preserve"> Kuru Meyve ve Mamulleri  </v>
      </c>
      <c r="B13" s="92">
        <f>SEKTOR_USD!B13*$B$52</f>
        <v>3633248.8095012894</v>
      </c>
      <c r="C13" s="92">
        <f>SEKTOR_USD!C13*$C$52</f>
        <v>6752084.6542472709</v>
      </c>
      <c r="D13" s="93">
        <f t="shared" si="0"/>
        <v>85.841515631682881</v>
      </c>
      <c r="E13" s="93">
        <f t="shared" si="1"/>
        <v>1.0279387619554921</v>
      </c>
      <c r="F13" s="92">
        <f>SEKTOR_USD!F13*$B$53</f>
        <v>23818852.505184114</v>
      </c>
      <c r="G13" s="92">
        <f>SEKTOR_USD!G13*$C$53</f>
        <v>40355180.53957659</v>
      </c>
      <c r="H13" s="93">
        <f t="shared" si="2"/>
        <v>69.425376519684917</v>
      </c>
      <c r="I13" s="93">
        <f t="shared" si="3"/>
        <v>0.75169843460943464</v>
      </c>
      <c r="J13" s="92">
        <f>SEKTOR_USD!J13*$B$54</f>
        <v>33281568.190518655</v>
      </c>
      <c r="K13" s="92">
        <f>SEKTOR_USD!K13*$C$54</f>
        <v>55905784.991426736</v>
      </c>
      <c r="L13" s="93">
        <f t="shared" si="4"/>
        <v>67.97821746678791</v>
      </c>
      <c r="M13" s="93">
        <f t="shared" si="5"/>
        <v>0.79158836902250529</v>
      </c>
    </row>
    <row r="14" spans="1:13" ht="13.8" x14ac:dyDescent="0.25">
      <c r="A14" s="91" t="str">
        <f>SEKTOR_USD!A14</f>
        <v xml:space="preserve"> Fındık ve Mamulleri </v>
      </c>
      <c r="B14" s="92">
        <f>SEKTOR_USD!B14*$B$52</f>
        <v>4083910.4159628232</v>
      </c>
      <c r="C14" s="92">
        <f>SEKTOR_USD!C14*$C$52</f>
        <v>6677458.8554679407</v>
      </c>
      <c r="D14" s="93">
        <f t="shared" si="0"/>
        <v>63.506496845956448</v>
      </c>
      <c r="E14" s="93">
        <f t="shared" si="1"/>
        <v>1.0165777149403439</v>
      </c>
      <c r="F14" s="92">
        <f>SEKTOR_USD!F14*$B$53</f>
        <v>26770906.399955474</v>
      </c>
      <c r="G14" s="92">
        <f>SEKTOR_USD!G14*$C$53</f>
        <v>56240676.272277996</v>
      </c>
      <c r="H14" s="93">
        <f t="shared" si="2"/>
        <v>110.08133020244522</v>
      </c>
      <c r="I14" s="93">
        <f t="shared" si="3"/>
        <v>1.0475985424916379</v>
      </c>
      <c r="J14" s="92">
        <f>SEKTOR_USD!J14*$B$54</f>
        <v>38550516.548004486</v>
      </c>
      <c r="K14" s="92">
        <f>SEKTOR_USD!K14*$C$54</f>
        <v>75143371.947442666</v>
      </c>
      <c r="L14" s="93">
        <f t="shared" si="4"/>
        <v>94.921829008105362</v>
      </c>
      <c r="M14" s="93">
        <f t="shared" si="5"/>
        <v>1.0639796803112487</v>
      </c>
    </row>
    <row r="15" spans="1:13" ht="13.8" x14ac:dyDescent="0.25">
      <c r="A15" s="91" t="str">
        <f>SEKTOR_USD!A15</f>
        <v xml:space="preserve"> Zeytin ve Zeytinyağı </v>
      </c>
      <c r="B15" s="92">
        <f>SEKTOR_USD!B15*$B$52</f>
        <v>1453299.6459866532</v>
      </c>
      <c r="C15" s="92">
        <f>SEKTOR_USD!C15*$C$52</f>
        <v>1911676.6287193988</v>
      </c>
      <c r="D15" s="93">
        <f t="shared" si="0"/>
        <v>31.540431733990477</v>
      </c>
      <c r="E15" s="93">
        <f t="shared" si="1"/>
        <v>0.29103404468558719</v>
      </c>
      <c r="F15" s="92">
        <f>SEKTOR_USD!F15*$B$53</f>
        <v>16134799.93288392</v>
      </c>
      <c r="G15" s="92">
        <f>SEKTOR_USD!G15*$C$53</f>
        <v>19632604.204046365</v>
      </c>
      <c r="H15" s="93">
        <f t="shared" si="2"/>
        <v>21.678634291793479</v>
      </c>
      <c r="I15" s="93">
        <f t="shared" si="3"/>
        <v>0.36569772827593194</v>
      </c>
      <c r="J15" s="92">
        <f>SEKTOR_USD!J15*$B$54</f>
        <v>19856492.865898736</v>
      </c>
      <c r="K15" s="92">
        <f>SEKTOR_USD!K15*$C$54</f>
        <v>23561230.077054568</v>
      </c>
      <c r="L15" s="93">
        <f t="shared" si="4"/>
        <v>18.657560709113419</v>
      </c>
      <c r="M15" s="93">
        <f t="shared" si="5"/>
        <v>0.33361119411380702</v>
      </c>
    </row>
    <row r="16" spans="1:13" ht="13.8" x14ac:dyDescent="0.25">
      <c r="A16" s="91" t="str">
        <f>SEKTOR_USD!A16</f>
        <v xml:space="preserve"> Tütün </v>
      </c>
      <c r="B16" s="92">
        <f>SEKTOR_USD!B16*$B$52</f>
        <v>2165744.4745464078</v>
      </c>
      <c r="C16" s="92">
        <f>SEKTOR_USD!C16*$C$52</f>
        <v>2625133.6042717816</v>
      </c>
      <c r="D16" s="93">
        <f t="shared" si="0"/>
        <v>21.211603452045651</v>
      </c>
      <c r="E16" s="93">
        <f t="shared" si="1"/>
        <v>0.39965088196065024</v>
      </c>
      <c r="F16" s="92">
        <f>SEKTOR_USD!F16*$B$53</f>
        <v>15772298.761684291</v>
      </c>
      <c r="G16" s="92">
        <f>SEKTOR_USD!G16*$C$53</f>
        <v>23250198.536777329</v>
      </c>
      <c r="H16" s="93">
        <f t="shared" si="2"/>
        <v>47.41160364815768</v>
      </c>
      <c r="I16" s="93">
        <f t="shared" si="3"/>
        <v>0.43308288082899649</v>
      </c>
      <c r="J16" s="92">
        <f>SEKTOR_USD!J16*$B$54</f>
        <v>20293197.596031681</v>
      </c>
      <c r="K16" s="92">
        <f>SEKTOR_USD!K16*$C$54</f>
        <v>29188524.893153291</v>
      </c>
      <c r="L16" s="93">
        <f t="shared" si="4"/>
        <v>43.834034804160602</v>
      </c>
      <c r="M16" s="93">
        <f t="shared" si="5"/>
        <v>0.41328990940539079</v>
      </c>
    </row>
    <row r="17" spans="1:13" ht="13.8" x14ac:dyDescent="0.25">
      <c r="A17" s="91" t="str">
        <f>SEKTOR_USD!A17</f>
        <v xml:space="preserve"> Süs Bitkileri ve Mamulleri</v>
      </c>
      <c r="B17" s="92">
        <f>SEKTOR_USD!B17*$B$52</f>
        <v>176249.13452439511</v>
      </c>
      <c r="C17" s="92">
        <f>SEKTOR_USD!C17*$C$52</f>
        <v>260156.89003212273</v>
      </c>
      <c r="D17" s="93">
        <f t="shared" si="0"/>
        <v>47.607470943985668</v>
      </c>
      <c r="E17" s="93">
        <f t="shared" si="1"/>
        <v>3.9606338656549944E-2</v>
      </c>
      <c r="F17" s="92">
        <f>SEKTOR_USD!F17*$B$53</f>
        <v>2358191.3251112155</v>
      </c>
      <c r="G17" s="92">
        <f>SEKTOR_USD!G17*$C$53</f>
        <v>3411511.348545237</v>
      </c>
      <c r="H17" s="93">
        <f t="shared" si="2"/>
        <v>44.666436188520265</v>
      </c>
      <c r="I17" s="93">
        <f t="shared" si="3"/>
        <v>6.3546432107739539E-2</v>
      </c>
      <c r="J17" s="92">
        <f>SEKTOR_USD!J17*$B$54</f>
        <v>2928872.9743233547</v>
      </c>
      <c r="K17" s="92">
        <f>SEKTOR_USD!K17*$C$54</f>
        <v>4212821.6721103601</v>
      </c>
      <c r="L17" s="93">
        <f t="shared" si="4"/>
        <v>43.837636833110892</v>
      </c>
      <c r="M17" s="93">
        <f t="shared" si="5"/>
        <v>5.965072553618387E-2</v>
      </c>
    </row>
    <row r="18" spans="1:13" s="21" customFormat="1" ht="15.6" x14ac:dyDescent="0.3">
      <c r="A18" s="89" t="s">
        <v>12</v>
      </c>
      <c r="B18" s="87">
        <f>SEKTOR_USD!B18*$B$52</f>
        <v>7941434.072510194</v>
      </c>
      <c r="C18" s="87">
        <f>SEKTOR_USD!C18*$C$52</f>
        <v>11276986.029821252</v>
      </c>
      <c r="D18" s="90">
        <f t="shared" si="0"/>
        <v>42.001884380773177</v>
      </c>
      <c r="E18" s="90">
        <f t="shared" si="1"/>
        <v>1.7168106816895548</v>
      </c>
      <c r="F18" s="87">
        <f>SEKTOR_USD!F18*$B$53</f>
        <v>57238182.0770173</v>
      </c>
      <c r="G18" s="87">
        <f>SEKTOR_USD!G18*$C$53</f>
        <v>90544334.984145716</v>
      </c>
      <c r="H18" s="90">
        <f t="shared" si="2"/>
        <v>58.188697995881576</v>
      </c>
      <c r="I18" s="90">
        <f t="shared" si="3"/>
        <v>1.6865749071196874</v>
      </c>
      <c r="J18" s="87">
        <f>SEKTOR_USD!J18*$B$54</f>
        <v>76564704.369805366</v>
      </c>
      <c r="K18" s="87">
        <f>SEKTOR_USD!K18*$C$54</f>
        <v>116263150.99968773</v>
      </c>
      <c r="L18" s="90">
        <f t="shared" si="4"/>
        <v>51.849539492949638</v>
      </c>
      <c r="M18" s="90">
        <f t="shared" si="5"/>
        <v>1.64620813555115</v>
      </c>
    </row>
    <row r="19" spans="1:13" ht="13.8" x14ac:dyDescent="0.25">
      <c r="A19" s="91" t="str">
        <f>SEKTOR_USD!A19</f>
        <v xml:space="preserve"> Su Ürünleri ve Hayvansal Mamuller</v>
      </c>
      <c r="B19" s="92">
        <f>SEKTOR_USD!B19*$B$52</f>
        <v>7941434.072510194</v>
      </c>
      <c r="C19" s="92">
        <f>SEKTOR_USD!C19*$C$52</f>
        <v>11276986.029821252</v>
      </c>
      <c r="D19" s="93">
        <f t="shared" si="0"/>
        <v>42.001884380773177</v>
      </c>
      <c r="E19" s="93">
        <f t="shared" si="1"/>
        <v>1.7168106816895548</v>
      </c>
      <c r="F19" s="92">
        <f>SEKTOR_USD!F19*$B$53</f>
        <v>57238182.0770173</v>
      </c>
      <c r="G19" s="92">
        <f>SEKTOR_USD!G19*$C$53</f>
        <v>90544334.984145716</v>
      </c>
      <c r="H19" s="93">
        <f t="shared" si="2"/>
        <v>58.188697995881576</v>
      </c>
      <c r="I19" s="93">
        <f t="shared" si="3"/>
        <v>1.6865749071196874</v>
      </c>
      <c r="J19" s="92">
        <f>SEKTOR_USD!J19*$B$54</f>
        <v>76564704.369805366</v>
      </c>
      <c r="K19" s="92">
        <f>SEKTOR_USD!K19*$C$54</f>
        <v>116263150.99968773</v>
      </c>
      <c r="L19" s="93">
        <f t="shared" si="4"/>
        <v>51.849539492949638</v>
      </c>
      <c r="M19" s="93">
        <f t="shared" si="5"/>
        <v>1.64620813555115</v>
      </c>
    </row>
    <row r="20" spans="1:13" s="21" customFormat="1" ht="15.6" x14ac:dyDescent="0.3">
      <c r="A20" s="89" t="s">
        <v>110</v>
      </c>
      <c r="B20" s="87">
        <f>SEKTOR_USD!B20*$B$52</f>
        <v>18337244.908562358</v>
      </c>
      <c r="C20" s="87">
        <f>SEKTOR_USD!C20*$C$52</f>
        <v>22543055.147651814</v>
      </c>
      <c r="D20" s="90">
        <f t="shared" si="0"/>
        <v>22.935889551901017</v>
      </c>
      <c r="E20" s="90">
        <f t="shared" si="1"/>
        <v>3.4319593704434861</v>
      </c>
      <c r="F20" s="87">
        <f>SEKTOR_USD!F20*$B$53</f>
        <v>131733221.22004707</v>
      </c>
      <c r="G20" s="87">
        <f>SEKTOR_USD!G20*$C$53</f>
        <v>188296945.19824484</v>
      </c>
      <c r="H20" s="90">
        <f t="shared" si="2"/>
        <v>42.938086121581861</v>
      </c>
      <c r="I20" s="90">
        <f t="shared" si="3"/>
        <v>3.5074188011238725</v>
      </c>
      <c r="J20" s="87">
        <f>SEKTOR_USD!J20*$B$54</f>
        <v>173697882.93604574</v>
      </c>
      <c r="K20" s="87">
        <f>SEKTOR_USD!K20*$C$54</f>
        <v>246696955.61168438</v>
      </c>
      <c r="L20" s="90">
        <f t="shared" si="4"/>
        <v>42.02646079602269</v>
      </c>
      <c r="M20" s="90">
        <f t="shared" si="5"/>
        <v>3.493063209208449</v>
      </c>
    </row>
    <row r="21" spans="1:13" ht="13.8" x14ac:dyDescent="0.25">
      <c r="A21" s="91" t="str">
        <f>SEKTOR_USD!A21</f>
        <v xml:space="preserve"> Mobilya, Kağıt ve Orman Ürünleri</v>
      </c>
      <c r="B21" s="92">
        <f>SEKTOR_USD!B21*$B$52</f>
        <v>18337244.908562358</v>
      </c>
      <c r="C21" s="92">
        <f>SEKTOR_USD!C21*$C$52</f>
        <v>22543055.147651814</v>
      </c>
      <c r="D21" s="93">
        <f t="shared" si="0"/>
        <v>22.935889551901017</v>
      </c>
      <c r="E21" s="93">
        <f t="shared" si="1"/>
        <v>3.4319593704434861</v>
      </c>
      <c r="F21" s="92">
        <f>SEKTOR_USD!F21*$B$53</f>
        <v>131733221.22004707</v>
      </c>
      <c r="G21" s="92">
        <f>SEKTOR_USD!G21*$C$53</f>
        <v>188296945.19824484</v>
      </c>
      <c r="H21" s="93">
        <f t="shared" si="2"/>
        <v>42.938086121581861</v>
      </c>
      <c r="I21" s="93">
        <f t="shared" si="3"/>
        <v>3.5074188011238725</v>
      </c>
      <c r="J21" s="92">
        <f>SEKTOR_USD!J21*$B$54</f>
        <v>173697882.93604574</v>
      </c>
      <c r="K21" s="92">
        <f>SEKTOR_USD!K21*$C$54</f>
        <v>246696955.61168438</v>
      </c>
      <c r="L21" s="93">
        <f t="shared" si="4"/>
        <v>42.02646079602269</v>
      </c>
      <c r="M21" s="93">
        <f t="shared" si="5"/>
        <v>3.493063209208449</v>
      </c>
    </row>
    <row r="22" spans="1:13" ht="16.8" x14ac:dyDescent="0.3">
      <c r="A22" s="86" t="s">
        <v>14</v>
      </c>
      <c r="B22" s="87">
        <f>SEKTOR_USD!B22*$B$52</f>
        <v>421730775.96177453</v>
      </c>
      <c r="C22" s="87">
        <f>SEKTOR_USD!C22*$C$52</f>
        <v>538195440.81693423</v>
      </c>
      <c r="D22" s="90">
        <f t="shared" si="0"/>
        <v>27.615879962650862</v>
      </c>
      <c r="E22" s="90">
        <f t="shared" si="1"/>
        <v>81.934985038353986</v>
      </c>
      <c r="F22" s="87">
        <f>SEKTOR_USD!F22*$B$53</f>
        <v>2949161714.268384</v>
      </c>
      <c r="G22" s="87">
        <f>SEKTOR_USD!G22*$C$53</f>
        <v>4380909397.3787718</v>
      </c>
      <c r="H22" s="90">
        <f t="shared" si="2"/>
        <v>48.547615282791298</v>
      </c>
      <c r="I22" s="90">
        <f t="shared" si="3"/>
        <v>81.603469297970236</v>
      </c>
      <c r="J22" s="87">
        <f>SEKTOR_USD!J22*$B$54</f>
        <v>3821375980.6022596</v>
      </c>
      <c r="K22" s="87">
        <f>SEKTOR_USD!K22*$C$54</f>
        <v>5747226716.4648943</v>
      </c>
      <c r="L22" s="90">
        <f t="shared" si="4"/>
        <v>50.39678758746777</v>
      </c>
      <c r="M22" s="90">
        <f t="shared" si="5"/>
        <v>81.376870454223649</v>
      </c>
    </row>
    <row r="23" spans="1:13" s="21" customFormat="1" ht="15.6" x14ac:dyDescent="0.3">
      <c r="A23" s="89" t="s">
        <v>15</v>
      </c>
      <c r="B23" s="87">
        <f>SEKTOR_USD!B23*$B$52</f>
        <v>34677174.171138272</v>
      </c>
      <c r="C23" s="87">
        <f>SEKTOR_USD!C23*$C$52</f>
        <v>40517971.618725143</v>
      </c>
      <c r="D23" s="90">
        <f t="shared" si="0"/>
        <v>16.843348938300036</v>
      </c>
      <c r="E23" s="90">
        <f t="shared" si="1"/>
        <v>6.1684643655202027</v>
      </c>
      <c r="F23" s="87">
        <f>SEKTOR_USD!F23*$B$53</f>
        <v>234759619.94771236</v>
      </c>
      <c r="G23" s="87">
        <f>SEKTOR_USD!G23*$C$53</f>
        <v>331961063.13252574</v>
      </c>
      <c r="H23" s="90">
        <f t="shared" si="2"/>
        <v>41.404668829529925</v>
      </c>
      <c r="I23" s="90">
        <f t="shared" si="3"/>
        <v>6.1834591785132282</v>
      </c>
      <c r="J23" s="87">
        <f>SEKTOR_USD!J23*$B$54</f>
        <v>305511524.20809054</v>
      </c>
      <c r="K23" s="87">
        <f>SEKTOR_USD!K23*$C$54</f>
        <v>434364425.19520962</v>
      </c>
      <c r="L23" s="90">
        <f t="shared" si="4"/>
        <v>42.176118010970534</v>
      </c>
      <c r="M23" s="90">
        <f t="shared" si="5"/>
        <v>6.150308540599192</v>
      </c>
    </row>
    <row r="24" spans="1:13" ht="13.8" x14ac:dyDescent="0.25">
      <c r="A24" s="91" t="str">
        <f>SEKTOR_USD!A24</f>
        <v xml:space="preserve"> Tekstil ve Hammaddeleri</v>
      </c>
      <c r="B24" s="92">
        <f>SEKTOR_USD!B24*$B$52</f>
        <v>23482093.057465807</v>
      </c>
      <c r="C24" s="92">
        <f>SEKTOR_USD!C24*$C$52</f>
        <v>27478520.062458575</v>
      </c>
      <c r="D24" s="93">
        <f t="shared" si="0"/>
        <v>17.019040829165608</v>
      </c>
      <c r="E24" s="93">
        <f t="shared" si="1"/>
        <v>4.1833355681648721</v>
      </c>
      <c r="F24" s="92">
        <f>SEKTOR_USD!F24*$B$53</f>
        <v>158494382.18395585</v>
      </c>
      <c r="G24" s="92">
        <f>SEKTOR_USD!G24*$C$53</f>
        <v>226836895.32746291</v>
      </c>
      <c r="H24" s="93">
        <f t="shared" si="2"/>
        <v>43.119833146001099</v>
      </c>
      <c r="I24" s="93">
        <f t="shared" si="3"/>
        <v>4.2253048270244973</v>
      </c>
      <c r="J24" s="92">
        <f>SEKTOR_USD!J24*$B$54</f>
        <v>204712938.2020036</v>
      </c>
      <c r="K24" s="92">
        <f>SEKTOR_USD!K24*$C$54</f>
        <v>295589726.01833445</v>
      </c>
      <c r="L24" s="93">
        <f t="shared" si="4"/>
        <v>44.392303004638038</v>
      </c>
      <c r="M24" s="93">
        <f t="shared" si="5"/>
        <v>4.1853520016675319</v>
      </c>
    </row>
    <row r="25" spans="1:13" ht="13.8" x14ac:dyDescent="0.25">
      <c r="A25" s="91" t="str">
        <f>SEKTOR_USD!A25</f>
        <v xml:space="preserve"> Deri ve Deri Mamulleri </v>
      </c>
      <c r="B25" s="92">
        <f>SEKTOR_USD!B25*$B$52</f>
        <v>4289063.0229346734</v>
      </c>
      <c r="C25" s="92">
        <f>SEKTOR_USD!C25*$C$52</f>
        <v>4508334.4748653239</v>
      </c>
      <c r="D25" s="93">
        <f t="shared" si="0"/>
        <v>5.1123392395530729</v>
      </c>
      <c r="E25" s="93">
        <f t="shared" si="1"/>
        <v>0.68634977134938779</v>
      </c>
      <c r="F25" s="92">
        <f>SEKTOR_USD!F25*$B$53</f>
        <v>32919066.136495806</v>
      </c>
      <c r="G25" s="92">
        <f>SEKTOR_USD!G25*$C$53</f>
        <v>37728703.746384941</v>
      </c>
      <c r="H25" s="93">
        <f t="shared" si="2"/>
        <v>14.610492259854595</v>
      </c>
      <c r="I25" s="93">
        <f t="shared" si="3"/>
        <v>0.70277488953833911</v>
      </c>
      <c r="J25" s="92">
        <f>SEKTOR_USD!J25*$B$54</f>
        <v>42734361.654061176</v>
      </c>
      <c r="K25" s="92">
        <f>SEKTOR_USD!K25*$C$54</f>
        <v>48354808.694587201</v>
      </c>
      <c r="L25" s="93">
        <f t="shared" si="4"/>
        <v>13.152055683021761</v>
      </c>
      <c r="M25" s="93">
        <f t="shared" si="5"/>
        <v>0.68467161591261816</v>
      </c>
    </row>
    <row r="26" spans="1:13" ht="13.8" x14ac:dyDescent="0.25">
      <c r="A26" s="91" t="str">
        <f>SEKTOR_USD!A26</f>
        <v xml:space="preserve"> Halı </v>
      </c>
      <c r="B26" s="92">
        <f>SEKTOR_USD!B26*$B$52</f>
        <v>6906018.0907377871</v>
      </c>
      <c r="C26" s="92">
        <f>SEKTOR_USD!C26*$C$52</f>
        <v>8531117.0814012419</v>
      </c>
      <c r="D26" s="93">
        <f t="shared" si="0"/>
        <v>23.531635297089721</v>
      </c>
      <c r="E26" s="93">
        <f t="shared" si="1"/>
        <v>1.2987790260059429</v>
      </c>
      <c r="F26" s="92">
        <f>SEKTOR_USD!F26*$B$53</f>
        <v>43346171.627260722</v>
      </c>
      <c r="G26" s="92">
        <f>SEKTOR_USD!G26*$C$53</f>
        <v>67395464.058677852</v>
      </c>
      <c r="H26" s="93">
        <f t="shared" si="2"/>
        <v>55.481929611270111</v>
      </c>
      <c r="I26" s="93">
        <f t="shared" si="3"/>
        <v>1.2553794619503911</v>
      </c>
      <c r="J26" s="92">
        <f>SEKTOR_USD!J26*$B$54</f>
        <v>58064224.352025799</v>
      </c>
      <c r="K26" s="92">
        <f>SEKTOR_USD!K26*$C$54</f>
        <v>90419890.482288018</v>
      </c>
      <c r="L26" s="93">
        <f t="shared" si="4"/>
        <v>55.723927239774383</v>
      </c>
      <c r="M26" s="93">
        <f t="shared" si="5"/>
        <v>1.2802849230190425</v>
      </c>
    </row>
    <row r="27" spans="1:13" s="21" customFormat="1" ht="15.6" x14ac:dyDescent="0.3">
      <c r="A27" s="89" t="s">
        <v>19</v>
      </c>
      <c r="B27" s="87">
        <f>SEKTOR_USD!B27*$B$52</f>
        <v>74877628.94142139</v>
      </c>
      <c r="C27" s="87">
        <f>SEKTOR_USD!C27*$C$52</f>
        <v>75483194.037703857</v>
      </c>
      <c r="D27" s="90">
        <f t="shared" si="0"/>
        <v>0.80873967945247793</v>
      </c>
      <c r="E27" s="90">
        <f t="shared" si="1"/>
        <v>11.491577046320893</v>
      </c>
      <c r="F27" s="87">
        <f>SEKTOR_USD!F27*$B$53</f>
        <v>493628131.38542849</v>
      </c>
      <c r="G27" s="87">
        <f>SEKTOR_USD!G27*$C$53</f>
        <v>749081903.81043601</v>
      </c>
      <c r="H27" s="90">
        <f t="shared" si="2"/>
        <v>51.750246021847431</v>
      </c>
      <c r="I27" s="90">
        <f t="shared" si="3"/>
        <v>13.95319478093624</v>
      </c>
      <c r="J27" s="87">
        <f>SEKTOR_USD!J27*$B$54</f>
        <v>642118970.67409337</v>
      </c>
      <c r="K27" s="87">
        <f>SEKTOR_USD!K27*$C$54</f>
        <v>985388053.90363002</v>
      </c>
      <c r="L27" s="90">
        <f t="shared" si="4"/>
        <v>53.458797965301422</v>
      </c>
      <c r="M27" s="90">
        <f t="shared" si="5"/>
        <v>13.952433054351223</v>
      </c>
    </row>
    <row r="28" spans="1:13" ht="13.8" x14ac:dyDescent="0.25">
      <c r="A28" s="91" t="str">
        <f>SEKTOR_USD!A28</f>
        <v xml:space="preserve"> Kimyevi Maddeler ve Mamulleri  </v>
      </c>
      <c r="B28" s="92">
        <f>SEKTOR_USD!B28*$B$52</f>
        <v>74877628.94142139</v>
      </c>
      <c r="C28" s="92">
        <f>SEKTOR_USD!C28*$C$52</f>
        <v>75483194.037703857</v>
      </c>
      <c r="D28" s="93">
        <f t="shared" si="0"/>
        <v>0.80873967945247793</v>
      </c>
      <c r="E28" s="93">
        <f t="shared" si="1"/>
        <v>11.491577046320893</v>
      </c>
      <c r="F28" s="92">
        <f>SEKTOR_USD!F28*$B$53</f>
        <v>493628131.38542849</v>
      </c>
      <c r="G28" s="92">
        <f>SEKTOR_USD!G28*$C$53</f>
        <v>749081903.81043601</v>
      </c>
      <c r="H28" s="93">
        <f t="shared" si="2"/>
        <v>51.750246021847431</v>
      </c>
      <c r="I28" s="93">
        <f t="shared" si="3"/>
        <v>13.95319478093624</v>
      </c>
      <c r="J28" s="92">
        <f>SEKTOR_USD!J28*$B$54</f>
        <v>642118970.67409337</v>
      </c>
      <c r="K28" s="92">
        <f>SEKTOR_USD!K28*$C$54</f>
        <v>985388053.90363002</v>
      </c>
      <c r="L28" s="93">
        <f t="shared" si="4"/>
        <v>53.458797965301422</v>
      </c>
      <c r="M28" s="93">
        <f t="shared" si="5"/>
        <v>13.952433054351223</v>
      </c>
    </row>
    <row r="29" spans="1:13" s="21" customFormat="1" ht="15.6" x14ac:dyDescent="0.3">
      <c r="A29" s="89" t="s">
        <v>21</v>
      </c>
      <c r="B29" s="87">
        <f>SEKTOR_USD!B29*$B$52</f>
        <v>312175972.84921485</v>
      </c>
      <c r="C29" s="87">
        <f>SEKTOR_USD!C29*$C$52</f>
        <v>422194275.16050524</v>
      </c>
      <c r="D29" s="90">
        <f t="shared" si="0"/>
        <v>35.242399120969722</v>
      </c>
      <c r="E29" s="90">
        <f t="shared" si="1"/>
        <v>64.274943626512894</v>
      </c>
      <c r="F29" s="87">
        <f>SEKTOR_USD!F29*$B$53</f>
        <v>2220773962.9352427</v>
      </c>
      <c r="G29" s="87">
        <f>SEKTOR_USD!G29*$C$53</f>
        <v>3299866430.435811</v>
      </c>
      <c r="H29" s="90">
        <f t="shared" si="2"/>
        <v>48.590828490906375</v>
      </c>
      <c r="I29" s="90">
        <f t="shared" si="3"/>
        <v>61.466815338520789</v>
      </c>
      <c r="J29" s="87">
        <f>SEKTOR_USD!J29*$B$54</f>
        <v>2873745485.7200756</v>
      </c>
      <c r="K29" s="87">
        <f>SEKTOR_USD!K29*$C$54</f>
        <v>4327474237.3660545</v>
      </c>
      <c r="L29" s="90">
        <f t="shared" si="4"/>
        <v>50.586551901332264</v>
      </c>
      <c r="M29" s="90">
        <f t="shared" si="5"/>
        <v>61.274128859273226</v>
      </c>
    </row>
    <row r="30" spans="1:13" ht="13.8" x14ac:dyDescent="0.25">
      <c r="A30" s="91" t="str">
        <f>SEKTOR_USD!A30</f>
        <v xml:space="preserve"> Hazırgiyim ve Konfeksiyon </v>
      </c>
      <c r="B30" s="92">
        <f>SEKTOR_USD!B30*$B$52</f>
        <v>45037255.480693951</v>
      </c>
      <c r="C30" s="92">
        <f>SEKTOR_USD!C30*$C$52</f>
        <v>54031482.517595626</v>
      </c>
      <c r="D30" s="93">
        <f t="shared" si="0"/>
        <v>19.970637510887439</v>
      </c>
      <c r="E30" s="93">
        <f t="shared" si="1"/>
        <v>8.2257640550789031</v>
      </c>
      <c r="F30" s="92">
        <f>SEKTOR_USD!F30*$B$53</f>
        <v>329768634.63597357</v>
      </c>
      <c r="G30" s="92">
        <f>SEKTOR_USD!G30*$C$53</f>
        <v>439657515.59686923</v>
      </c>
      <c r="H30" s="93">
        <f t="shared" si="2"/>
        <v>33.323023908019714</v>
      </c>
      <c r="I30" s="93">
        <f t="shared" si="3"/>
        <v>8.1895276348553594</v>
      </c>
      <c r="J30" s="92">
        <f>SEKTOR_USD!J30*$B$54</f>
        <v>423699859.92388815</v>
      </c>
      <c r="K30" s="92">
        <f>SEKTOR_USD!K30*$C$54</f>
        <v>563916730.45799994</v>
      </c>
      <c r="L30" s="93">
        <f t="shared" si="4"/>
        <v>33.093442740174574</v>
      </c>
      <c r="M30" s="93">
        <f t="shared" si="5"/>
        <v>7.9846821754887571</v>
      </c>
    </row>
    <row r="31" spans="1:13" ht="13.8" x14ac:dyDescent="0.25">
      <c r="A31" s="91" t="str">
        <f>SEKTOR_USD!A31</f>
        <v xml:space="preserve"> Otomotiv Endüstrisi</v>
      </c>
      <c r="B31" s="92">
        <f>SEKTOR_USD!B31*$B$52</f>
        <v>76055798.967845261</v>
      </c>
      <c r="C31" s="92">
        <f>SEKTOR_USD!C31*$C$52</f>
        <v>116038781.88452734</v>
      </c>
      <c r="D31" s="93">
        <f t="shared" si="0"/>
        <v>52.570590881026725</v>
      </c>
      <c r="E31" s="93">
        <f t="shared" si="1"/>
        <v>17.665768114173911</v>
      </c>
      <c r="F31" s="92">
        <f>SEKTOR_USD!F31*$B$53</f>
        <v>567097715.20176578</v>
      </c>
      <c r="G31" s="92">
        <f>SEKTOR_USD!G31*$C$53</f>
        <v>870114179.50830424</v>
      </c>
      <c r="H31" s="93">
        <f t="shared" si="2"/>
        <v>53.432848728499863</v>
      </c>
      <c r="I31" s="93">
        <f t="shared" si="3"/>
        <v>16.207670438406797</v>
      </c>
      <c r="J31" s="92">
        <f>SEKTOR_USD!J31*$B$54</f>
        <v>728647449.86835611</v>
      </c>
      <c r="K31" s="92">
        <f>SEKTOR_USD!K31*$C$54</f>
        <v>1140000672.8532066</v>
      </c>
      <c r="L31" s="93">
        <f t="shared" si="4"/>
        <v>56.454355677655798</v>
      </c>
      <c r="M31" s="93">
        <f t="shared" si="5"/>
        <v>16.141643900480336</v>
      </c>
    </row>
    <row r="32" spans="1:13" ht="13.8" x14ac:dyDescent="0.25">
      <c r="A32" s="91" t="str">
        <f>SEKTOR_USD!A32</f>
        <v xml:space="preserve"> Gemi, Yat ve Hizmetleri</v>
      </c>
      <c r="B32" s="92">
        <f>SEKTOR_USD!B32*$B$52</f>
        <v>4838932.3347394681</v>
      </c>
      <c r="C32" s="92">
        <f>SEKTOR_USD!C32*$C$52</f>
        <v>7985442.7470205836</v>
      </c>
      <c r="D32" s="93">
        <f t="shared" si="0"/>
        <v>65.024889678489913</v>
      </c>
      <c r="E32" s="93">
        <f t="shared" si="1"/>
        <v>1.2157054526671807</v>
      </c>
      <c r="F32" s="92">
        <f>SEKTOR_USD!F32*$B$53</f>
        <v>30189852.808569375</v>
      </c>
      <c r="G32" s="92">
        <f>SEKTOR_USD!G32*$C$53</f>
        <v>44112610.9958556</v>
      </c>
      <c r="H32" s="93">
        <f t="shared" si="2"/>
        <v>46.11734371667508</v>
      </c>
      <c r="I32" s="93">
        <f t="shared" si="3"/>
        <v>0.82168832325257379</v>
      </c>
      <c r="J32" s="92">
        <f>SEKTOR_USD!J32*$B$54</f>
        <v>38638649.199716896</v>
      </c>
      <c r="K32" s="92">
        <f>SEKTOR_USD!K32*$C$54</f>
        <v>60964890.858526975</v>
      </c>
      <c r="L32" s="93">
        <f t="shared" si="4"/>
        <v>57.782148499574525</v>
      </c>
      <c r="M32" s="93">
        <f t="shared" si="5"/>
        <v>0.8632219103932991</v>
      </c>
    </row>
    <row r="33" spans="1:13" ht="13.8" x14ac:dyDescent="0.25">
      <c r="A33" s="91" t="str">
        <f>SEKTOR_USD!A33</f>
        <v xml:space="preserve"> Elektrik ve Elektronik</v>
      </c>
      <c r="B33" s="92">
        <f>SEKTOR_USD!B33*$B$52</f>
        <v>37671518.341808751</v>
      </c>
      <c r="C33" s="92">
        <f>SEKTOR_USD!C33*$C$52</f>
        <v>50510859.047648787</v>
      </c>
      <c r="D33" s="93">
        <f t="shared" si="0"/>
        <v>34.082355240751284</v>
      </c>
      <c r="E33" s="93">
        <f t="shared" si="1"/>
        <v>7.6897836110641578</v>
      </c>
      <c r="F33" s="92">
        <f>SEKTOR_USD!F33*$B$53</f>
        <v>265566581.2496942</v>
      </c>
      <c r="G33" s="92">
        <f>SEKTOR_USD!G33*$C$53</f>
        <v>394327578.69617307</v>
      </c>
      <c r="H33" s="93">
        <f t="shared" si="2"/>
        <v>48.4853918141958</v>
      </c>
      <c r="I33" s="93">
        <f t="shared" si="3"/>
        <v>7.3451641069613203</v>
      </c>
      <c r="J33" s="92">
        <f>SEKTOR_USD!J33*$B$54</f>
        <v>344651883.79365867</v>
      </c>
      <c r="K33" s="92">
        <f>SEKTOR_USD!K33*$C$54</f>
        <v>515315765.29517227</v>
      </c>
      <c r="L33" s="93">
        <f t="shared" si="4"/>
        <v>49.517756764587773</v>
      </c>
      <c r="M33" s="93">
        <f t="shared" si="5"/>
        <v>7.296525149305114</v>
      </c>
    </row>
    <row r="34" spans="1:13" ht="13.8" x14ac:dyDescent="0.25">
      <c r="A34" s="91" t="str">
        <f>SEKTOR_USD!A34</f>
        <v xml:space="preserve"> Makine ve Aksamları</v>
      </c>
      <c r="B34" s="92">
        <f>SEKTOR_USD!B34*$B$52</f>
        <v>27131423.93757261</v>
      </c>
      <c r="C34" s="92">
        <f>SEKTOR_USD!C34*$C$52</f>
        <v>31662522.889650352</v>
      </c>
      <c r="D34" s="93">
        <f t="shared" si="0"/>
        <v>16.700557119683303</v>
      </c>
      <c r="E34" s="93">
        <f t="shared" si="1"/>
        <v>4.8203090225033618</v>
      </c>
      <c r="F34" s="92">
        <f>SEKTOR_USD!F34*$B$53</f>
        <v>184648612.99006748</v>
      </c>
      <c r="G34" s="92">
        <f>SEKTOR_USD!G34*$C$53</f>
        <v>267799019.52683342</v>
      </c>
      <c r="H34" s="93">
        <f t="shared" si="2"/>
        <v>45.031698419114967</v>
      </c>
      <c r="I34" s="93">
        <f t="shared" si="3"/>
        <v>4.9883088385849694</v>
      </c>
      <c r="J34" s="92">
        <f>SEKTOR_USD!J34*$B$54</f>
        <v>238633382.28421944</v>
      </c>
      <c r="K34" s="92">
        <f>SEKTOR_USD!K34*$C$54</f>
        <v>354113900.75978237</v>
      </c>
      <c r="L34" s="93">
        <f t="shared" si="4"/>
        <v>48.392440894133664</v>
      </c>
      <c r="M34" s="93">
        <f t="shared" si="5"/>
        <v>5.0140150110336501</v>
      </c>
    </row>
    <row r="35" spans="1:13" ht="13.8" x14ac:dyDescent="0.25">
      <c r="A35" s="91" t="str">
        <f>SEKTOR_USD!A35</f>
        <v xml:space="preserve"> Demir ve Demir Dışı Metaller </v>
      </c>
      <c r="B35" s="92">
        <f>SEKTOR_USD!B35*$B$52</f>
        <v>27414569.149360783</v>
      </c>
      <c r="C35" s="92">
        <f>SEKTOR_USD!C35*$C$52</f>
        <v>35593531.448237687</v>
      </c>
      <c r="D35" s="93">
        <f t="shared" si="0"/>
        <v>29.834363816976527</v>
      </c>
      <c r="E35" s="93">
        <f t="shared" si="1"/>
        <v>5.4187665771504143</v>
      </c>
      <c r="F35" s="92">
        <f>SEKTOR_USD!F35*$B$53</f>
        <v>212239761.20811892</v>
      </c>
      <c r="G35" s="92">
        <f>SEKTOR_USD!G35*$C$53</f>
        <v>300045325.16220927</v>
      </c>
      <c r="H35" s="93">
        <f t="shared" si="2"/>
        <v>41.370930429944096</v>
      </c>
      <c r="I35" s="93">
        <f t="shared" si="3"/>
        <v>5.5889627606824712</v>
      </c>
      <c r="J35" s="92">
        <f>SEKTOR_USD!J35*$B$54</f>
        <v>273339731.59706217</v>
      </c>
      <c r="K35" s="92">
        <f>SEKTOR_USD!K35*$C$54</f>
        <v>382037732.61908197</v>
      </c>
      <c r="L35" s="93">
        <f t="shared" si="4"/>
        <v>39.766630481021544</v>
      </c>
      <c r="M35" s="93">
        <f t="shared" si="5"/>
        <v>5.4093977164504761</v>
      </c>
    </row>
    <row r="36" spans="1:13" ht="13.8" x14ac:dyDescent="0.25">
      <c r="A36" s="91" t="str">
        <f>SEKTOR_USD!A36</f>
        <v xml:space="preserve"> Çelik</v>
      </c>
      <c r="B36" s="92">
        <f>SEKTOR_USD!B36*$B$52</f>
        <v>37024372.489246443</v>
      </c>
      <c r="C36" s="92">
        <f>SEKTOR_USD!C36*$C$52</f>
        <v>50218574.903785534</v>
      </c>
      <c r="D36" s="93">
        <f t="shared" si="0"/>
        <v>35.636532174505554</v>
      </c>
      <c r="E36" s="93">
        <f t="shared" si="1"/>
        <v>7.6452862126506131</v>
      </c>
      <c r="F36" s="92">
        <f>SEKTOR_USD!F36*$B$53</f>
        <v>244668949.41421086</v>
      </c>
      <c r="G36" s="92">
        <f>SEKTOR_USD!G36*$C$53</f>
        <v>394458455.89459556</v>
      </c>
      <c r="H36" s="93">
        <f t="shared" si="2"/>
        <v>61.221297937074738</v>
      </c>
      <c r="I36" s="93">
        <f t="shared" si="3"/>
        <v>7.3476019646010293</v>
      </c>
      <c r="J36" s="92">
        <f>SEKTOR_USD!J36*$B$54</f>
        <v>320853956.50426644</v>
      </c>
      <c r="K36" s="92">
        <f>SEKTOR_USD!K36*$C$54</f>
        <v>502906213.19387424</v>
      </c>
      <c r="L36" s="93">
        <f t="shared" si="4"/>
        <v>56.739913284250562</v>
      </c>
      <c r="M36" s="93">
        <f t="shared" si="5"/>
        <v>7.1208142258349802</v>
      </c>
    </row>
    <row r="37" spans="1:13" ht="13.8" x14ac:dyDescent="0.25">
      <c r="A37" s="91" t="str">
        <f>SEKTOR_USD!A37</f>
        <v xml:space="preserve"> Çimento Cam Seramik ve Toprak Ürünleri</v>
      </c>
      <c r="B37" s="92">
        <f>SEKTOR_USD!B37*$B$52</f>
        <v>10323927.707303502</v>
      </c>
      <c r="C37" s="92">
        <f>SEKTOR_USD!C37*$C$52</f>
        <v>12847513.579008732</v>
      </c>
      <c r="D37" s="93">
        <f t="shared" si="0"/>
        <v>24.444048265854853</v>
      </c>
      <c r="E37" s="93">
        <f t="shared" si="1"/>
        <v>1.9559081200656063</v>
      </c>
      <c r="F37" s="92">
        <f>SEKTOR_USD!F37*$B$53</f>
        <v>78448421.580207571</v>
      </c>
      <c r="G37" s="92">
        <f>SEKTOR_USD!G37*$C$53</f>
        <v>105457028.8816877</v>
      </c>
      <c r="H37" s="93">
        <f t="shared" si="2"/>
        <v>34.428490411200784</v>
      </c>
      <c r="I37" s="93">
        <f t="shared" si="3"/>
        <v>1.964354575274025</v>
      </c>
      <c r="J37" s="92">
        <f>SEKTOR_USD!J37*$B$54</f>
        <v>102327637.12379754</v>
      </c>
      <c r="K37" s="92">
        <f>SEKTOR_USD!K37*$C$54</f>
        <v>135653062.76464882</v>
      </c>
      <c r="L37" s="93">
        <f t="shared" si="4"/>
        <v>32.567375322596064</v>
      </c>
      <c r="M37" s="93">
        <f t="shared" si="5"/>
        <v>1.9207562638328581</v>
      </c>
    </row>
    <row r="38" spans="1:13" ht="13.8" x14ac:dyDescent="0.25">
      <c r="A38" s="91" t="str">
        <f>SEKTOR_USD!A38</f>
        <v xml:space="preserve"> Mücevher</v>
      </c>
      <c r="B38" s="92">
        <f>SEKTOR_USD!B38*$B$52</f>
        <v>18749255.540916957</v>
      </c>
      <c r="C38" s="92">
        <f>SEKTOR_USD!C38*$C$52</f>
        <v>22941838.654721033</v>
      </c>
      <c r="D38" s="93">
        <f t="shared" si="0"/>
        <v>22.361331118744953</v>
      </c>
      <c r="E38" s="93">
        <f t="shared" si="1"/>
        <v>3.4926702539018488</v>
      </c>
      <c r="F38" s="92">
        <f>SEKTOR_USD!F38*$B$53</f>
        <v>104420853.70606923</v>
      </c>
      <c r="G38" s="92">
        <f>SEKTOR_USD!G38*$C$53</f>
        <v>174074932.82325661</v>
      </c>
      <c r="H38" s="93">
        <f t="shared" si="2"/>
        <v>66.705142359067779</v>
      </c>
      <c r="I38" s="93">
        <f t="shared" si="3"/>
        <v>3.2425045002501527</v>
      </c>
      <c r="J38" s="92">
        <f>SEKTOR_USD!J38*$B$54</f>
        <v>136084933.90816942</v>
      </c>
      <c r="K38" s="92">
        <f>SEKTOR_USD!K38*$C$54</f>
        <v>261279789.48995996</v>
      </c>
      <c r="L38" s="93">
        <f t="shared" si="4"/>
        <v>91.997587085042383</v>
      </c>
      <c r="M38" s="93">
        <f t="shared" si="5"/>
        <v>3.6995463430594544</v>
      </c>
    </row>
    <row r="39" spans="1:13" ht="13.8" x14ac:dyDescent="0.25">
      <c r="A39" s="91" t="str">
        <f>SEKTOR_USD!A39</f>
        <v xml:space="preserve"> Savunma ve Havacılık Sanayii</v>
      </c>
      <c r="B39" s="92">
        <f>SEKTOR_USD!B39*$B$52</f>
        <v>11610985.649575239</v>
      </c>
      <c r="C39" s="92">
        <f>SEKTOR_USD!C39*$C$52</f>
        <v>19306525.444355734</v>
      </c>
      <c r="D39" s="93">
        <f t="shared" si="0"/>
        <v>66.278092377644242</v>
      </c>
      <c r="E39" s="93">
        <f t="shared" si="1"/>
        <v>2.9392294201242777</v>
      </c>
      <c r="F39" s="92">
        <f>SEKTOR_USD!F39*$B$53</f>
        <v>85031084.359881639</v>
      </c>
      <c r="G39" s="92">
        <f>SEKTOR_USD!G39*$C$53</f>
        <v>139053347.42563856</v>
      </c>
      <c r="H39" s="93">
        <f t="shared" si="2"/>
        <v>63.532369923821719</v>
      </c>
      <c r="I39" s="93">
        <f t="shared" si="3"/>
        <v>2.5901552710077667</v>
      </c>
      <c r="J39" s="92">
        <f>SEKTOR_USD!J39*$B$54</f>
        <v>115990769.29051533</v>
      </c>
      <c r="K39" s="92">
        <f>SEKTOR_USD!K39*$C$54</f>
        <v>188638915.04467577</v>
      </c>
      <c r="L39" s="93">
        <f t="shared" si="4"/>
        <v>62.632695858928955</v>
      </c>
      <c r="M39" s="93">
        <f t="shared" si="5"/>
        <v>2.6710003466955885</v>
      </c>
    </row>
    <row r="40" spans="1:13" ht="13.8" x14ac:dyDescent="0.25">
      <c r="A40" s="91" t="str">
        <f>SEKTOR_USD!A40</f>
        <v xml:space="preserve"> İklimlendirme Sanayii</v>
      </c>
      <c r="B40" s="92">
        <f>SEKTOR_USD!B40*$B$52</f>
        <v>16317933.250151889</v>
      </c>
      <c r="C40" s="92">
        <f>SEKTOR_USD!C40*$C$52</f>
        <v>21057202.043953788</v>
      </c>
      <c r="D40" s="93">
        <f t="shared" si="0"/>
        <v>29.043315235756246</v>
      </c>
      <c r="E40" s="93">
        <f t="shared" si="1"/>
        <v>3.2057527871326097</v>
      </c>
      <c r="F40" s="92">
        <f>SEKTOR_USD!F40*$B$53</f>
        <v>118693495.78068441</v>
      </c>
      <c r="G40" s="92">
        <f>SEKTOR_USD!G40*$C$53</f>
        <v>170766435.92438841</v>
      </c>
      <c r="H40" s="93">
        <f t="shared" si="2"/>
        <v>43.871772249358656</v>
      </c>
      <c r="I40" s="93">
        <f t="shared" si="3"/>
        <v>3.1808769246443296</v>
      </c>
      <c r="J40" s="92">
        <f>SEKTOR_USD!J40*$B$54</f>
        <v>150877232.22642493</v>
      </c>
      <c r="K40" s="92">
        <f>SEKTOR_USD!K40*$C$54</f>
        <v>222646564.02912545</v>
      </c>
      <c r="L40" s="93">
        <f t="shared" si="4"/>
        <v>47.56803312443764</v>
      </c>
      <c r="M40" s="93">
        <f t="shared" si="5"/>
        <v>3.1525258166987125</v>
      </c>
    </row>
    <row r="41" spans="1:13" ht="16.8" x14ac:dyDescent="0.3">
      <c r="A41" s="86" t="s">
        <v>31</v>
      </c>
      <c r="B41" s="87">
        <f>SEKTOR_USD!B41*$B$52</f>
        <v>13141819.760109615</v>
      </c>
      <c r="C41" s="87">
        <f>SEKTOR_USD!C41*$C$52</f>
        <v>16748337.138928171</v>
      </c>
      <c r="D41" s="90">
        <f t="shared" si="0"/>
        <v>27.443059215936739</v>
      </c>
      <c r="E41" s="90">
        <f t="shared" si="1"/>
        <v>2.5497703042827591</v>
      </c>
      <c r="F41" s="87">
        <f>SEKTOR_USD!F41*$B$53</f>
        <v>94420807.553166196</v>
      </c>
      <c r="G41" s="87">
        <f>SEKTOR_USD!G41*$C$53</f>
        <v>142923526.21279547</v>
      </c>
      <c r="H41" s="90">
        <f t="shared" si="2"/>
        <v>51.368675948167997</v>
      </c>
      <c r="I41" s="90">
        <f t="shared" si="3"/>
        <v>2.6622453297577557</v>
      </c>
      <c r="J41" s="87">
        <f>SEKTOR_USD!J41*$B$54</f>
        <v>122141385.32455371</v>
      </c>
      <c r="K41" s="87">
        <f>SEKTOR_USD!K41*$C$54</f>
        <v>185360689.68971553</v>
      </c>
      <c r="L41" s="90">
        <f t="shared" si="4"/>
        <v>51.759118497940463</v>
      </c>
      <c r="M41" s="90">
        <f t="shared" si="5"/>
        <v>2.6245828773331752</v>
      </c>
    </row>
    <row r="42" spans="1:13" ht="13.8" x14ac:dyDescent="0.25">
      <c r="A42" s="91" t="str">
        <f>SEKTOR_USD!A42</f>
        <v xml:space="preserve"> Madencilik Ürünleri</v>
      </c>
      <c r="B42" s="92">
        <f>SEKTOR_USD!B42*$B$52</f>
        <v>13141819.760109615</v>
      </c>
      <c r="C42" s="92">
        <f>SEKTOR_USD!C42*$C$52</f>
        <v>16748337.138928171</v>
      </c>
      <c r="D42" s="93">
        <f t="shared" si="0"/>
        <v>27.443059215936739</v>
      </c>
      <c r="E42" s="93">
        <f t="shared" si="1"/>
        <v>2.5497703042827591</v>
      </c>
      <c r="F42" s="92">
        <f>SEKTOR_USD!F42*$B$53</f>
        <v>94420807.553166196</v>
      </c>
      <c r="G42" s="92">
        <f>SEKTOR_USD!G42*$C$53</f>
        <v>142923526.21279547</v>
      </c>
      <c r="H42" s="93">
        <f t="shared" si="2"/>
        <v>51.368675948167997</v>
      </c>
      <c r="I42" s="93">
        <f t="shared" si="3"/>
        <v>2.6622453297577557</v>
      </c>
      <c r="J42" s="92">
        <f>SEKTOR_USD!J42*$B$54</f>
        <v>122141385.32455371</v>
      </c>
      <c r="K42" s="92">
        <f>SEKTOR_USD!K42*$C$54</f>
        <v>185360689.68971553</v>
      </c>
      <c r="L42" s="93">
        <f t="shared" si="4"/>
        <v>51.759118497940463</v>
      </c>
      <c r="M42" s="93">
        <f t="shared" si="5"/>
        <v>2.6245828773331752</v>
      </c>
    </row>
    <row r="43" spans="1:13" ht="17.399999999999999" x14ac:dyDescent="0.3">
      <c r="A43" s="94" t="s">
        <v>33</v>
      </c>
      <c r="B43" s="95">
        <f>SEKTOR_USD!B43*$B$52</f>
        <v>516514844.72941869</v>
      </c>
      <c r="C43" s="95">
        <f>SEKTOR_USD!C43*$C$52</f>
        <v>656856702.37811542</v>
      </c>
      <c r="D43" s="96">
        <f>(C43-B43)/B43*100</f>
        <v>27.17092433659214</v>
      </c>
      <c r="E43" s="97">
        <f t="shared" si="1"/>
        <v>100</v>
      </c>
      <c r="F43" s="95">
        <f>SEKTOR_USD!F43*$B$53</f>
        <v>3602363987.1980309</v>
      </c>
      <c r="G43" s="95">
        <f>SEKTOR_USD!G43*$C$53</f>
        <v>5368533268.3370857</v>
      </c>
      <c r="H43" s="96">
        <f>(G43-F43)/F43*100</f>
        <v>49.028062889136478</v>
      </c>
      <c r="I43" s="96">
        <f t="shared" si="3"/>
        <v>100</v>
      </c>
      <c r="J43" s="95">
        <f>SEKTOR_USD!J43*$B$54</f>
        <v>4687690466.1634769</v>
      </c>
      <c r="K43" s="95">
        <f>SEKTOR_USD!K43*$C$54</f>
        <v>7062481862.9488106</v>
      </c>
      <c r="L43" s="96">
        <f>(K43-J43)/J43*100</f>
        <v>50.660158001620836</v>
      </c>
      <c r="M43" s="96">
        <f t="shared" si="5"/>
        <v>100</v>
      </c>
    </row>
    <row r="44" spans="1:13" ht="13.8" hidden="1" x14ac:dyDescent="0.25">
      <c r="A44" s="41" t="s">
        <v>34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399999999999999" hidden="1" x14ac:dyDescent="0.3">
      <c r="A45" s="42" t="s">
        <v>35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7.399999999999999" hidden="1" x14ac:dyDescent="0.3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114</v>
      </c>
    </row>
    <row r="48" spans="1:13" hidden="1" x14ac:dyDescent="0.25">
      <c r="A48" s="1" t="s">
        <v>111</v>
      </c>
    </row>
    <row r="50" spans="1:3" x14ac:dyDescent="0.25">
      <c r="A50" s="27" t="s">
        <v>115</v>
      </c>
    </row>
    <row r="51" spans="1:3" x14ac:dyDescent="0.25">
      <c r="A51" s="75"/>
      <c r="B51" s="76">
        <v>2023</v>
      </c>
      <c r="C51" s="76">
        <v>2024</v>
      </c>
    </row>
    <row r="52" spans="1:3" x14ac:dyDescent="0.25">
      <c r="A52" s="78" t="s">
        <v>226</v>
      </c>
      <c r="B52" s="77">
        <v>26.984570999999999</v>
      </c>
      <c r="C52" s="77">
        <v>34.062282000000003</v>
      </c>
    </row>
    <row r="53" spans="1:3" x14ac:dyDescent="0.25">
      <c r="A53" s="76" t="s">
        <v>225</v>
      </c>
      <c r="B53" s="77">
        <v>22.174221666666668</v>
      </c>
      <c r="C53" s="77">
        <v>32.305652777777773</v>
      </c>
    </row>
    <row r="54" spans="1:3" x14ac:dyDescent="0.25">
      <c r="A54" s="76" t="s">
        <v>224</v>
      </c>
      <c r="B54" s="77">
        <v>21.283223333333332</v>
      </c>
      <c r="C54" s="77">
        <v>31.362134416666667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E2" sqref="E2"/>
    </sheetView>
  </sheetViews>
  <sheetFormatPr defaultColWidth="9.109375" defaultRowHeight="13.2" x14ac:dyDescent="0.25"/>
  <cols>
    <col min="1" max="1" width="51" style="17" customWidth="1"/>
    <col min="2" max="7" width="18.77734375" style="17" customWidth="1"/>
    <col min="8" max="16384" width="9.109375" style="17"/>
  </cols>
  <sheetData>
    <row r="1" spans="1:7" x14ac:dyDescent="0.25">
      <c r="B1" s="18"/>
    </row>
    <row r="2" spans="1:7" ht="21.6" customHeight="1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2"/>
      <c r="B6" s="159" t="s">
        <v>122</v>
      </c>
      <c r="C6" s="159"/>
      <c r="D6" s="159" t="s">
        <v>123</v>
      </c>
      <c r="E6" s="159"/>
      <c r="F6" s="159" t="s">
        <v>120</v>
      </c>
      <c r="G6" s="159"/>
    </row>
    <row r="7" spans="1:7" ht="28.2" x14ac:dyDescent="0.3">
      <c r="A7" s="83" t="s">
        <v>1</v>
      </c>
      <c r="B7" s="98" t="s">
        <v>38</v>
      </c>
      <c r="C7" s="98" t="s">
        <v>39</v>
      </c>
      <c r="D7" s="98" t="s">
        <v>38</v>
      </c>
      <c r="E7" s="98" t="s">
        <v>39</v>
      </c>
      <c r="F7" s="98" t="s">
        <v>38</v>
      </c>
      <c r="G7" s="98" t="s">
        <v>39</v>
      </c>
    </row>
    <row r="8" spans="1:7" ht="16.8" x14ac:dyDescent="0.3">
      <c r="A8" s="86" t="s">
        <v>2</v>
      </c>
      <c r="B8" s="99">
        <f>SEKTOR_USD!D8</f>
        <v>-1.109156300871847</v>
      </c>
      <c r="C8" s="99">
        <f>SEKTOR_TL!D8</f>
        <v>24.828658765693437</v>
      </c>
      <c r="D8" s="99">
        <f>SEKTOR_USD!H8</f>
        <v>3.7601385303397903</v>
      </c>
      <c r="E8" s="99">
        <f>SEKTOR_TL!H8</f>
        <v>51.16828260872942</v>
      </c>
      <c r="F8" s="99">
        <f>SEKTOR_USD!L8</f>
        <v>3.0375920905870437</v>
      </c>
      <c r="G8" s="99">
        <f>SEKTOR_TL!L8</f>
        <v>51.832208989396264</v>
      </c>
    </row>
    <row r="9" spans="1:7" s="21" customFormat="1" ht="15.6" x14ac:dyDescent="0.3">
      <c r="A9" s="89" t="s">
        <v>3</v>
      </c>
      <c r="B9" s="99">
        <f>SEKTOR_USD!D9</f>
        <v>-2.5640072002587728</v>
      </c>
      <c r="C9" s="99">
        <f>SEKTOR_TL!D9</f>
        <v>22.992218912605868</v>
      </c>
      <c r="D9" s="99">
        <f>SEKTOR_USD!H9</f>
        <v>5.0266268464539845</v>
      </c>
      <c r="E9" s="99">
        <f>SEKTOR_TL!H9</f>
        <v>53.013431106049758</v>
      </c>
      <c r="F9" s="99">
        <f>SEKTOR_USD!L9</f>
        <v>5.3760002278734271</v>
      </c>
      <c r="G9" s="99">
        <f>SEKTOR_TL!L9</f>
        <v>55.277996743159242</v>
      </c>
    </row>
    <row r="10" spans="1:7" ht="13.8" x14ac:dyDescent="0.25">
      <c r="A10" s="91" t="s">
        <v>4</v>
      </c>
      <c r="B10" s="100">
        <f>SEKTOR_USD!D10</f>
        <v>-16.817289637985517</v>
      </c>
      <c r="C10" s="100">
        <f>SEKTOR_TL!D10</f>
        <v>5.0004811221664411</v>
      </c>
      <c r="D10" s="100">
        <f>SEKTOR_USD!H10</f>
        <v>-1.5620460214662168</v>
      </c>
      <c r="E10" s="100">
        <f>SEKTOR_TL!H10</f>
        <v>43.414384919127045</v>
      </c>
      <c r="F10" s="100">
        <f>SEKTOR_USD!L10</f>
        <v>0.76994055648262283</v>
      </c>
      <c r="G10" s="100">
        <f>SEKTOR_TL!L10</f>
        <v>48.490685428378164</v>
      </c>
    </row>
    <row r="11" spans="1:7" ht="13.8" x14ac:dyDescent="0.25">
      <c r="A11" s="91" t="s">
        <v>5</v>
      </c>
      <c r="B11" s="100">
        <f>SEKTOR_USD!D11</f>
        <v>10.103862315470348</v>
      </c>
      <c r="C11" s="100">
        <f>SEKTOR_TL!D11</f>
        <v>38.982710063418274</v>
      </c>
      <c r="D11" s="100">
        <f>SEKTOR_USD!H11</f>
        <v>4.8513241848750157</v>
      </c>
      <c r="E11" s="100">
        <f>SEKTOR_TL!H11</f>
        <v>52.758032427299092</v>
      </c>
      <c r="F11" s="100">
        <f>SEKTOR_USD!L11</f>
        <v>9.0699028739363587</v>
      </c>
      <c r="G11" s="100">
        <f>SEKTOR_TL!L11</f>
        <v>60.721188758462056</v>
      </c>
    </row>
    <row r="12" spans="1:7" ht="13.8" x14ac:dyDescent="0.25">
      <c r="A12" s="91" t="s">
        <v>6</v>
      </c>
      <c r="B12" s="100">
        <f>SEKTOR_USD!D12</f>
        <v>4.4518341946060094</v>
      </c>
      <c r="C12" s="100">
        <f>SEKTOR_TL!D12</f>
        <v>31.848226594149416</v>
      </c>
      <c r="D12" s="100">
        <f>SEKTOR_USD!H12</f>
        <v>15.840444298086878</v>
      </c>
      <c r="E12" s="100">
        <f>SEKTOR_TL!H12</f>
        <v>68.768096006864781</v>
      </c>
      <c r="F12" s="100">
        <f>SEKTOR_USD!L12</f>
        <v>10.744236464534405</v>
      </c>
      <c r="G12" s="100">
        <f>SEKTOR_TL!L12</f>
        <v>63.188421954499354</v>
      </c>
    </row>
    <row r="13" spans="1:7" ht="13.8" x14ac:dyDescent="0.25">
      <c r="A13" s="91" t="s">
        <v>7</v>
      </c>
      <c r="B13" s="100">
        <f>SEKTOR_USD!D13</f>
        <v>47.226001279384505</v>
      </c>
      <c r="C13" s="100">
        <f>SEKTOR_TL!D13</f>
        <v>85.841515631682881</v>
      </c>
      <c r="D13" s="100">
        <f>SEKTOR_USD!H13</f>
        <v>16.291593943280834</v>
      </c>
      <c r="E13" s="100">
        <f>SEKTOR_TL!H13</f>
        <v>69.425376519684917</v>
      </c>
      <c r="F13" s="100">
        <f>SEKTOR_USD!L13</f>
        <v>13.994725932332233</v>
      </c>
      <c r="G13" s="100">
        <f>SEKTOR_TL!L13</f>
        <v>67.97821746678791</v>
      </c>
    </row>
    <row r="14" spans="1:7" ht="13.8" x14ac:dyDescent="0.25">
      <c r="A14" s="91" t="s">
        <v>8</v>
      </c>
      <c r="B14" s="100">
        <f>SEKTOR_USD!D14</f>
        <v>29.531916654937774</v>
      </c>
      <c r="C14" s="100">
        <f>SEKTOR_TL!D14</f>
        <v>63.506496845956448</v>
      </c>
      <c r="D14" s="100">
        <f>SEKTOR_USD!H14</f>
        <v>44.197364343047781</v>
      </c>
      <c r="E14" s="100">
        <f>SEKTOR_TL!H14</f>
        <v>110.08133020244522</v>
      </c>
      <c r="F14" s="100">
        <f>SEKTOR_USD!L14</f>
        <v>32.279415814143725</v>
      </c>
      <c r="G14" s="100">
        <f>SEKTOR_TL!L14</f>
        <v>94.921829008105362</v>
      </c>
    </row>
    <row r="15" spans="1:7" ht="13.8" x14ac:dyDescent="0.25">
      <c r="A15" s="91" t="s">
        <v>9</v>
      </c>
      <c r="B15" s="100">
        <f>SEKTOR_USD!D15</f>
        <v>4.207995209966211</v>
      </c>
      <c r="C15" s="100">
        <f>SEKTOR_TL!D15</f>
        <v>31.540431733990477</v>
      </c>
      <c r="D15" s="100">
        <f>SEKTOR_USD!H15</f>
        <v>-16.48121065860429</v>
      </c>
      <c r="E15" s="100">
        <f>SEKTOR_TL!H15</f>
        <v>21.678634291793479</v>
      </c>
      <c r="F15" s="100">
        <f>SEKTOR_USD!L15</f>
        <v>-19.475653945971661</v>
      </c>
      <c r="G15" s="100">
        <f>SEKTOR_TL!L15</f>
        <v>18.657560709113419</v>
      </c>
    </row>
    <row r="16" spans="1:7" ht="13.8" x14ac:dyDescent="0.25">
      <c r="A16" s="91" t="s">
        <v>10</v>
      </c>
      <c r="B16" s="100">
        <f>SEKTOR_USD!D16</f>
        <v>-3.9746333091960588</v>
      </c>
      <c r="C16" s="100">
        <f>SEKTOR_TL!D16</f>
        <v>21.211603452045651</v>
      </c>
      <c r="D16" s="100">
        <f>SEKTOR_USD!H16</f>
        <v>1.1815980942362416</v>
      </c>
      <c r="E16" s="100">
        <f>SEKTOR_TL!H16</f>
        <v>47.41160364815768</v>
      </c>
      <c r="F16" s="100">
        <f>SEKTOR_USD!L16</f>
        <v>-2.3901930589086682</v>
      </c>
      <c r="G16" s="100">
        <f>SEKTOR_TL!L16</f>
        <v>43.834034804160602</v>
      </c>
    </row>
    <row r="17" spans="1:7" ht="13.8" x14ac:dyDescent="0.25">
      <c r="A17" s="101" t="s">
        <v>11</v>
      </c>
      <c r="B17" s="100">
        <f>SEKTOR_USD!D17</f>
        <v>16.936507067213466</v>
      </c>
      <c r="C17" s="100">
        <f>SEKTOR_TL!D17</f>
        <v>47.607470943985668</v>
      </c>
      <c r="D17" s="100">
        <f>SEKTOR_USD!H17</f>
        <v>-0.70265269558195076</v>
      </c>
      <c r="E17" s="100">
        <f>SEKTOR_TL!H17</f>
        <v>44.666436188520265</v>
      </c>
      <c r="F17" s="100">
        <f>SEKTOR_USD!L17</f>
        <v>-2.3877486211167867</v>
      </c>
      <c r="G17" s="100">
        <f>SEKTOR_TL!L17</f>
        <v>43.837636833110892</v>
      </c>
    </row>
    <row r="18" spans="1:7" s="21" customFormat="1" ht="15.6" x14ac:dyDescent="0.3">
      <c r="A18" s="89" t="s">
        <v>12</v>
      </c>
      <c r="B18" s="99">
        <f>SEKTOR_USD!D18</f>
        <v>12.495690429865039</v>
      </c>
      <c r="C18" s="99">
        <f>SEKTOR_TL!D18</f>
        <v>42.001884380773177</v>
      </c>
      <c r="D18" s="99">
        <f>SEKTOR_USD!H18</f>
        <v>8.5788694211104684</v>
      </c>
      <c r="E18" s="99">
        <f>SEKTOR_TL!H18</f>
        <v>58.188697995881576</v>
      </c>
      <c r="F18" s="99">
        <f>SEKTOR_USD!L18</f>
        <v>3.0493530559826145</v>
      </c>
      <c r="G18" s="99">
        <f>SEKTOR_TL!L18</f>
        <v>51.849539492949638</v>
      </c>
    </row>
    <row r="19" spans="1:7" ht="13.8" x14ac:dyDescent="0.25">
      <c r="A19" s="91" t="s">
        <v>13</v>
      </c>
      <c r="B19" s="100">
        <f>SEKTOR_USD!D19</f>
        <v>12.495690429865039</v>
      </c>
      <c r="C19" s="100">
        <f>SEKTOR_TL!D19</f>
        <v>42.001884380773177</v>
      </c>
      <c r="D19" s="100">
        <f>SEKTOR_USD!H19</f>
        <v>8.5788694211104684</v>
      </c>
      <c r="E19" s="100">
        <f>SEKTOR_TL!H19</f>
        <v>58.188697995881576</v>
      </c>
      <c r="F19" s="100">
        <f>SEKTOR_USD!L19</f>
        <v>3.0493530559826145</v>
      </c>
      <c r="G19" s="100">
        <f>SEKTOR_TL!L19</f>
        <v>51.849539492949638</v>
      </c>
    </row>
    <row r="20" spans="1:7" s="21" customFormat="1" ht="15.6" x14ac:dyDescent="0.3">
      <c r="A20" s="89" t="s">
        <v>110</v>
      </c>
      <c r="B20" s="99">
        <f>SEKTOR_USD!D20</f>
        <v>-2.6086320328910766</v>
      </c>
      <c r="C20" s="99">
        <f>SEKTOR_TL!D20</f>
        <v>22.935889551901017</v>
      </c>
      <c r="D20" s="99">
        <f>SEKTOR_USD!H20</f>
        <v>-1.8889719371560916</v>
      </c>
      <c r="E20" s="99">
        <f>SEKTOR_TL!H20</f>
        <v>42.938086121581861</v>
      </c>
      <c r="F20" s="99">
        <f>SEKTOR_USD!L20</f>
        <v>-3.6168634377679179</v>
      </c>
      <c r="G20" s="99">
        <f>SEKTOR_TL!L20</f>
        <v>42.02646079602269</v>
      </c>
    </row>
    <row r="21" spans="1:7" ht="13.8" x14ac:dyDescent="0.25">
      <c r="A21" s="91" t="s">
        <v>109</v>
      </c>
      <c r="B21" s="100">
        <f>SEKTOR_USD!D21</f>
        <v>-2.6086320328910766</v>
      </c>
      <c r="C21" s="100">
        <f>SEKTOR_TL!D21</f>
        <v>22.935889551901017</v>
      </c>
      <c r="D21" s="100">
        <f>SEKTOR_USD!H21</f>
        <v>-1.8889719371560916</v>
      </c>
      <c r="E21" s="100">
        <f>SEKTOR_TL!H21</f>
        <v>42.938086121581861</v>
      </c>
      <c r="F21" s="100">
        <f>SEKTOR_USD!L21</f>
        <v>-3.6168634377679179</v>
      </c>
      <c r="G21" s="100">
        <f>SEKTOR_TL!L21</f>
        <v>42.02646079602269</v>
      </c>
    </row>
    <row r="22" spans="1:7" ht="16.8" x14ac:dyDescent="0.3">
      <c r="A22" s="86" t="s">
        <v>14</v>
      </c>
      <c r="B22" s="99">
        <f>SEKTOR_USD!D22</f>
        <v>1.098915615214183</v>
      </c>
      <c r="C22" s="99">
        <f>SEKTOR_TL!D22</f>
        <v>27.615879962650862</v>
      </c>
      <c r="D22" s="99">
        <f>SEKTOR_USD!H22</f>
        <v>1.9613431740077389</v>
      </c>
      <c r="E22" s="99">
        <f>SEKTOR_TL!H22</f>
        <v>48.547615282791298</v>
      </c>
      <c r="F22" s="99">
        <f>SEKTOR_USD!L22</f>
        <v>2.0634748998114598</v>
      </c>
      <c r="G22" s="99">
        <f>SEKTOR_TL!L22</f>
        <v>50.39678758746777</v>
      </c>
    </row>
    <row r="23" spans="1:7" s="21" customFormat="1" ht="15.6" x14ac:dyDescent="0.3">
      <c r="A23" s="89" t="s">
        <v>15</v>
      </c>
      <c r="B23" s="99">
        <f>SEKTOR_USD!D23</f>
        <v>-7.4352198333825159</v>
      </c>
      <c r="C23" s="99">
        <f>SEKTOR_TL!D23</f>
        <v>16.843348938300036</v>
      </c>
      <c r="D23" s="99">
        <f>SEKTOR_USD!H23</f>
        <v>-2.9414916053192055</v>
      </c>
      <c r="E23" s="99">
        <f>SEKTOR_TL!H23</f>
        <v>41.404668829529925</v>
      </c>
      <c r="F23" s="99">
        <f>SEKTOR_USD!L23</f>
        <v>-3.5153018575877581</v>
      </c>
      <c r="G23" s="99">
        <f>SEKTOR_TL!L23</f>
        <v>42.176118010970534</v>
      </c>
    </row>
    <row r="24" spans="1:7" ht="13.8" x14ac:dyDescent="0.25">
      <c r="A24" s="91" t="s">
        <v>16</v>
      </c>
      <c r="B24" s="100">
        <f>SEKTOR_USD!D24</f>
        <v>-7.2960344933284889</v>
      </c>
      <c r="C24" s="100">
        <f>SEKTOR_TL!D24</f>
        <v>17.019040829165608</v>
      </c>
      <c r="D24" s="100">
        <f>SEKTOR_USD!H24</f>
        <v>-1.7642229084194789</v>
      </c>
      <c r="E24" s="100">
        <f>SEKTOR_TL!H24</f>
        <v>43.119833146001099</v>
      </c>
      <c r="F24" s="100">
        <f>SEKTOR_USD!L24</f>
        <v>-2.0113366126986372</v>
      </c>
      <c r="G24" s="100">
        <f>SEKTOR_TL!L24</f>
        <v>44.392303004638038</v>
      </c>
    </row>
    <row r="25" spans="1:7" ht="13.8" x14ac:dyDescent="0.25">
      <c r="A25" s="91" t="s">
        <v>17</v>
      </c>
      <c r="B25" s="100">
        <f>SEKTOR_USD!D25</f>
        <v>-16.72867422136294</v>
      </c>
      <c r="C25" s="100">
        <f>SEKTOR_TL!D25</f>
        <v>5.1123392395530729</v>
      </c>
      <c r="D25" s="100">
        <f>SEKTOR_USD!H25</f>
        <v>-21.332700559328647</v>
      </c>
      <c r="E25" s="100">
        <f>SEKTOR_TL!H25</f>
        <v>14.610492259854595</v>
      </c>
      <c r="F25" s="100">
        <f>SEKTOR_USD!L25</f>
        <v>-23.211843947466839</v>
      </c>
      <c r="G25" s="100">
        <f>SEKTOR_TL!L25</f>
        <v>13.152055683021761</v>
      </c>
    </row>
    <row r="26" spans="1:7" ht="13.8" x14ac:dyDescent="0.25">
      <c r="A26" s="91" t="s">
        <v>18</v>
      </c>
      <c r="B26" s="100">
        <f>SEKTOR_USD!D26</f>
        <v>-2.1366747119167351</v>
      </c>
      <c r="C26" s="100">
        <f>SEKTOR_TL!D26</f>
        <v>23.531635297089721</v>
      </c>
      <c r="D26" s="100">
        <f>SEKTOR_USD!H26</f>
        <v>6.7209753066170812</v>
      </c>
      <c r="E26" s="100">
        <f>SEKTOR_TL!H26</f>
        <v>55.481929611270111</v>
      </c>
      <c r="F26" s="100">
        <f>SEKTOR_USD!L26</f>
        <v>5.6786211599985315</v>
      </c>
      <c r="G26" s="100">
        <f>SEKTOR_TL!L26</f>
        <v>55.723927239774383</v>
      </c>
    </row>
    <row r="27" spans="1:7" s="21" customFormat="1" ht="15.6" x14ac:dyDescent="0.3">
      <c r="A27" s="89" t="s">
        <v>19</v>
      </c>
      <c r="B27" s="99">
        <f>SEKTOR_USD!D27</f>
        <v>-20.138040272794935</v>
      </c>
      <c r="C27" s="99">
        <f>SEKTOR_TL!D27</f>
        <v>0.80873967945247793</v>
      </c>
      <c r="D27" s="99">
        <f>SEKTOR_USD!H27</f>
        <v>4.159591400496466</v>
      </c>
      <c r="E27" s="99">
        <f>SEKTOR_TL!H27</f>
        <v>51.750246021847431</v>
      </c>
      <c r="F27" s="99">
        <f>SEKTOR_USD!L27</f>
        <v>4.14144095450016</v>
      </c>
      <c r="G27" s="99">
        <f>SEKTOR_TL!L27</f>
        <v>53.458797965301422</v>
      </c>
    </row>
    <row r="28" spans="1:7" ht="13.8" x14ac:dyDescent="0.25">
      <c r="A28" s="91" t="s">
        <v>20</v>
      </c>
      <c r="B28" s="100">
        <f>SEKTOR_USD!D28</f>
        <v>-20.138040272794935</v>
      </c>
      <c r="C28" s="100">
        <f>SEKTOR_TL!D28</f>
        <v>0.80873967945247793</v>
      </c>
      <c r="D28" s="100">
        <f>SEKTOR_USD!H28</f>
        <v>4.159591400496466</v>
      </c>
      <c r="E28" s="100">
        <f>SEKTOR_TL!H28</f>
        <v>51.750246021847431</v>
      </c>
      <c r="F28" s="100">
        <f>SEKTOR_USD!L28</f>
        <v>4.14144095450016</v>
      </c>
      <c r="G28" s="100">
        <f>SEKTOR_TL!L28</f>
        <v>53.458797965301422</v>
      </c>
    </row>
    <row r="29" spans="1:7" s="21" customFormat="1" ht="15.6" x14ac:dyDescent="0.3">
      <c r="A29" s="89" t="s">
        <v>21</v>
      </c>
      <c r="B29" s="99">
        <f>SEKTOR_USD!D29</f>
        <v>7.1407406376984586</v>
      </c>
      <c r="C29" s="99">
        <f>SEKTOR_TL!D29</f>
        <v>35.242399120969722</v>
      </c>
      <c r="D29" s="99">
        <f>SEKTOR_USD!H29</f>
        <v>1.9910042138963913</v>
      </c>
      <c r="E29" s="99">
        <f>SEKTOR_TL!H29</f>
        <v>48.590828490906375</v>
      </c>
      <c r="F29" s="99">
        <f>SEKTOR_USD!L29</f>
        <v>2.192254281310706</v>
      </c>
      <c r="G29" s="99">
        <f>SEKTOR_TL!L29</f>
        <v>50.586551901332264</v>
      </c>
    </row>
    <row r="30" spans="1:7" ht="13.8" x14ac:dyDescent="0.25">
      <c r="A30" s="91" t="s">
        <v>22</v>
      </c>
      <c r="B30" s="100">
        <f>SEKTOR_USD!D30</f>
        <v>-4.9577422373578743</v>
      </c>
      <c r="C30" s="100">
        <f>SEKTOR_TL!D30</f>
        <v>19.970637510887439</v>
      </c>
      <c r="D30" s="100">
        <f>SEKTOR_USD!H30</f>
        <v>-8.4886380181639574</v>
      </c>
      <c r="E30" s="100">
        <f>SEKTOR_TL!H30</f>
        <v>33.323023908019714</v>
      </c>
      <c r="F30" s="100">
        <f>SEKTOR_USD!L30</f>
        <v>-9.6790598366928062</v>
      </c>
      <c r="G30" s="100">
        <f>SEKTOR_TL!L30</f>
        <v>33.093442740174574</v>
      </c>
    </row>
    <row r="31" spans="1:7" ht="13.8" x14ac:dyDescent="0.25">
      <c r="A31" s="91" t="s">
        <v>23</v>
      </c>
      <c r="B31" s="100">
        <f>SEKTOR_USD!D31</f>
        <v>20.868353510226296</v>
      </c>
      <c r="C31" s="100">
        <f>SEKTOR_TL!D31</f>
        <v>52.570590881026725</v>
      </c>
      <c r="D31" s="100">
        <f>SEKTOR_USD!H31</f>
        <v>5.3145101898146407</v>
      </c>
      <c r="E31" s="100">
        <f>SEKTOR_TL!H31</f>
        <v>53.432848728499863</v>
      </c>
      <c r="F31" s="100">
        <f>SEKTOR_USD!L31</f>
        <v>6.174310368070616</v>
      </c>
      <c r="G31" s="100">
        <f>SEKTOR_TL!L31</f>
        <v>56.454355677655798</v>
      </c>
    </row>
    <row r="32" spans="1:7" ht="13.8" x14ac:dyDescent="0.25">
      <c r="A32" s="91" t="s">
        <v>24</v>
      </c>
      <c r="B32" s="100">
        <f>SEKTOR_USD!D32</f>
        <v>30.734806678436229</v>
      </c>
      <c r="C32" s="100">
        <f>SEKTOR_TL!D32</f>
        <v>65.024889678489913</v>
      </c>
      <c r="D32" s="100">
        <f>SEKTOR_USD!H32</f>
        <v>0.2932332370889798</v>
      </c>
      <c r="E32" s="100">
        <f>SEKTOR_TL!H32</f>
        <v>46.11734371667508</v>
      </c>
      <c r="F32" s="100">
        <f>SEKTOR_USD!L32</f>
        <v>7.0753877881799765</v>
      </c>
      <c r="G32" s="100">
        <f>SEKTOR_TL!L32</f>
        <v>57.782148499574525</v>
      </c>
    </row>
    <row r="33" spans="1:7" ht="13.8" x14ac:dyDescent="0.25">
      <c r="A33" s="91" t="s">
        <v>105</v>
      </c>
      <c r="B33" s="100">
        <f>SEKTOR_USD!D33</f>
        <v>6.2217391906177841</v>
      </c>
      <c r="C33" s="100">
        <f>SEKTOR_TL!D33</f>
        <v>34.082355240751284</v>
      </c>
      <c r="D33" s="100">
        <f>SEKTOR_USD!H33</f>
        <v>1.9186337139947611</v>
      </c>
      <c r="E33" s="100">
        <f>SEKTOR_TL!H33</f>
        <v>48.4853918141958</v>
      </c>
      <c r="F33" s="100">
        <f>SEKTOR_USD!L33</f>
        <v>1.4669399487241623</v>
      </c>
      <c r="G33" s="100">
        <f>SEKTOR_TL!L33</f>
        <v>49.517756764587773</v>
      </c>
    </row>
    <row r="34" spans="1:7" ht="13.8" x14ac:dyDescent="0.25">
      <c r="A34" s="91" t="s">
        <v>25</v>
      </c>
      <c r="B34" s="100">
        <f>SEKTOR_USD!D34</f>
        <v>-7.5483413197140043</v>
      </c>
      <c r="C34" s="100">
        <f>SEKTOR_TL!D34</f>
        <v>16.700557119683303</v>
      </c>
      <c r="D34" s="100">
        <f>SEKTOR_USD!H34</f>
        <v>-0.45194097886223378</v>
      </c>
      <c r="E34" s="100">
        <f>SEKTOR_TL!H34</f>
        <v>45.031698419114967</v>
      </c>
      <c r="F34" s="100">
        <f>SEKTOR_USD!L34</f>
        <v>0.70326906225887742</v>
      </c>
      <c r="G34" s="100">
        <f>SEKTOR_TL!L34</f>
        <v>48.392440894133664</v>
      </c>
    </row>
    <row r="35" spans="1:7" ht="13.8" x14ac:dyDescent="0.25">
      <c r="A35" s="91" t="s">
        <v>26</v>
      </c>
      <c r="B35" s="100">
        <f>SEKTOR_USD!D35</f>
        <v>2.8564266087349655</v>
      </c>
      <c r="C35" s="100">
        <f>SEKTOR_TL!D35</f>
        <v>29.834363816976527</v>
      </c>
      <c r="D35" s="100">
        <f>SEKTOR_USD!H35</f>
        <v>-2.9646492476129787</v>
      </c>
      <c r="E35" s="100">
        <f>SEKTOR_TL!H35</f>
        <v>41.370930429944096</v>
      </c>
      <c r="F35" s="100">
        <f>SEKTOR_USD!L35</f>
        <v>-5.150447620866343</v>
      </c>
      <c r="G35" s="100">
        <f>SEKTOR_TL!L35</f>
        <v>39.766630481021544</v>
      </c>
    </row>
    <row r="36" spans="1:7" ht="13.8" x14ac:dyDescent="0.25">
      <c r="A36" s="91" t="s">
        <v>27</v>
      </c>
      <c r="B36" s="100">
        <f>SEKTOR_USD!D36</f>
        <v>7.4529778320997009</v>
      </c>
      <c r="C36" s="100">
        <f>SEKTOR_TL!D36</f>
        <v>35.636532174505554</v>
      </c>
      <c r="D36" s="100">
        <f>SEKTOR_USD!H36</f>
        <v>10.660410499537265</v>
      </c>
      <c r="E36" s="100">
        <f>SEKTOR_TL!H36</f>
        <v>61.221297937074738</v>
      </c>
      <c r="F36" s="100">
        <f>SEKTOR_USD!L36</f>
        <v>6.3680977626064603</v>
      </c>
      <c r="G36" s="100">
        <f>SEKTOR_TL!L36</f>
        <v>56.739913284250562</v>
      </c>
    </row>
    <row r="37" spans="1:7" ht="13.8" x14ac:dyDescent="0.25">
      <c r="A37" s="91" t="s">
        <v>106</v>
      </c>
      <c r="B37" s="100">
        <f>SEKTOR_USD!D37</f>
        <v>-1.4138496076866822</v>
      </c>
      <c r="C37" s="100">
        <f>SEKTOR_TL!D37</f>
        <v>24.444048265854853</v>
      </c>
      <c r="D37" s="100">
        <f>SEKTOR_USD!H37</f>
        <v>-7.7298587588426892</v>
      </c>
      <c r="E37" s="100">
        <f>SEKTOR_TL!H37</f>
        <v>34.428490411200784</v>
      </c>
      <c r="F37" s="100">
        <f>SEKTOR_USD!L37</f>
        <v>-10.036063929206449</v>
      </c>
      <c r="G37" s="100">
        <f>SEKTOR_TL!L37</f>
        <v>32.567375322596064</v>
      </c>
    </row>
    <row r="38" spans="1:7" ht="13.8" x14ac:dyDescent="0.25">
      <c r="A38" s="101" t="s">
        <v>28</v>
      </c>
      <c r="B38" s="100">
        <f>SEKTOR_USD!D38</f>
        <v>-3.0638044970597766</v>
      </c>
      <c r="C38" s="100">
        <f>SEKTOR_TL!D38</f>
        <v>22.361331118744953</v>
      </c>
      <c r="D38" s="100">
        <f>SEKTOR_USD!H38</f>
        <v>14.424457077863423</v>
      </c>
      <c r="E38" s="100">
        <f>SEKTOR_TL!H38</f>
        <v>66.705142359067779</v>
      </c>
      <c r="F38" s="100">
        <f>SEKTOR_USD!L38</f>
        <v>30.294943293798589</v>
      </c>
      <c r="G38" s="100">
        <f>SEKTOR_TL!L38</f>
        <v>91.997587085042383</v>
      </c>
    </row>
    <row r="39" spans="1:7" ht="13.8" x14ac:dyDescent="0.25">
      <c r="A39" s="101" t="s">
        <v>107</v>
      </c>
      <c r="B39" s="100">
        <f>SEKTOR_USD!D39</f>
        <v>31.72760972118953</v>
      </c>
      <c r="C39" s="100">
        <f>SEKTOR_TL!D39</f>
        <v>66.278092377644242</v>
      </c>
      <c r="D39" s="100">
        <f>SEKTOR_USD!H39</f>
        <v>12.246703241376018</v>
      </c>
      <c r="E39" s="100">
        <f>SEKTOR_TL!H39</f>
        <v>63.532369923821719</v>
      </c>
      <c r="F39" s="100">
        <f>SEKTOR_USD!L39</f>
        <v>10.367105161956317</v>
      </c>
      <c r="G39" s="100">
        <f>SEKTOR_TL!L39</f>
        <v>62.632695858928955</v>
      </c>
    </row>
    <row r="40" spans="1:7" ht="13.8" x14ac:dyDescent="0.25">
      <c r="A40" s="101" t="s">
        <v>29</v>
      </c>
      <c r="B40" s="100">
        <f>SEKTOR_USD!D40</f>
        <v>2.22974790868814</v>
      </c>
      <c r="C40" s="100">
        <f>SEKTOR_TL!D40</f>
        <v>29.043315235756246</v>
      </c>
      <c r="D40" s="100">
        <f>SEKTOR_USD!H40</f>
        <v>-1.2481007154281096</v>
      </c>
      <c r="E40" s="100">
        <f>SEKTOR_TL!H40</f>
        <v>43.871772249358656</v>
      </c>
      <c r="F40" s="100">
        <f>SEKTOR_USD!L40</f>
        <v>0.14380284586349817</v>
      </c>
      <c r="G40" s="100">
        <f>SEKTOR_TL!L40</f>
        <v>47.56803312443764</v>
      </c>
    </row>
    <row r="41" spans="1:7" ht="13.8" hidden="1" x14ac:dyDescent="0.25">
      <c r="A41" s="91" t="s">
        <v>30</v>
      </c>
      <c r="B41" s="100" t="e">
        <f>SEKTOR_USD!#REF!</f>
        <v>#REF!</v>
      </c>
      <c r="C41" s="100" t="e">
        <f>SEKTOR_TL!#REF!</f>
        <v>#REF!</v>
      </c>
      <c r="D41" s="100" t="e">
        <f>SEKTOR_USD!#REF!</f>
        <v>#REF!</v>
      </c>
      <c r="E41" s="100" t="e">
        <f>SEKTOR_TL!#REF!</f>
        <v>#REF!</v>
      </c>
      <c r="F41" s="100" t="e">
        <f>SEKTOR_USD!#REF!</f>
        <v>#REF!</v>
      </c>
      <c r="G41" s="100" t="e">
        <f>SEKTOR_TL!#REF!</f>
        <v>#REF!</v>
      </c>
    </row>
    <row r="42" spans="1:7" ht="16.8" x14ac:dyDescent="0.3">
      <c r="A42" s="86" t="s">
        <v>31</v>
      </c>
      <c r="B42" s="99">
        <f>SEKTOR_USD!D41</f>
        <v>0.96200483190318309</v>
      </c>
      <c r="C42" s="99">
        <f>SEKTOR_TL!D41</f>
        <v>27.443059215936739</v>
      </c>
      <c r="D42" s="99">
        <f>SEKTOR_USD!H41</f>
        <v>3.8976861712991049</v>
      </c>
      <c r="E42" s="99">
        <f>SEKTOR_TL!H41</f>
        <v>51.368675948167997</v>
      </c>
      <c r="F42" s="99">
        <f>SEKTOR_USD!L41</f>
        <v>2.9879908347372552</v>
      </c>
      <c r="G42" s="99">
        <f>SEKTOR_TL!L41</f>
        <v>51.759118497940463</v>
      </c>
    </row>
    <row r="43" spans="1:7" ht="13.8" x14ac:dyDescent="0.25">
      <c r="A43" s="91" t="s">
        <v>32</v>
      </c>
      <c r="B43" s="100">
        <f>SEKTOR_USD!D42</f>
        <v>0.96200483190318309</v>
      </c>
      <c r="C43" s="100">
        <f>SEKTOR_TL!D42</f>
        <v>27.443059215936739</v>
      </c>
      <c r="D43" s="100">
        <f>SEKTOR_USD!H42</f>
        <v>3.8976861712991049</v>
      </c>
      <c r="E43" s="100">
        <f>SEKTOR_TL!H42</f>
        <v>51.368675948167997</v>
      </c>
      <c r="F43" s="100">
        <f>SEKTOR_USD!L42</f>
        <v>2.9879908347372552</v>
      </c>
      <c r="G43" s="100">
        <f>SEKTOR_TL!L42</f>
        <v>51.759118497940463</v>
      </c>
    </row>
    <row r="44" spans="1:7" ht="17.399999999999999" x14ac:dyDescent="0.3">
      <c r="A44" s="102" t="s">
        <v>40</v>
      </c>
      <c r="B44" s="103">
        <f>SEKTOR_USD!D43</f>
        <v>0.7464161354896276</v>
      </c>
      <c r="C44" s="103">
        <f>SEKTOR_TL!D43</f>
        <v>27.17092433659214</v>
      </c>
      <c r="D44" s="103">
        <f>SEKTOR_USD!H43</f>
        <v>2.2911167834624098</v>
      </c>
      <c r="E44" s="103">
        <f>SEKTOR_TL!H43</f>
        <v>49.028062889136478</v>
      </c>
      <c r="F44" s="103">
        <f>SEKTOR_USD!L43</f>
        <v>2.2422054437642704</v>
      </c>
      <c r="G44" s="103">
        <f>SEKTOR_TL!L43</f>
        <v>50.660158001620836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SEKTOR_TL!H44</f>
        <v>#REF!</v>
      </c>
      <c r="F45" s="40" t="e">
        <f>SEKTOR_USD!#REF!</f>
        <v>#REF!</v>
      </c>
      <c r="G45" s="40" t="e">
        <f>SEKTOR_TL!L44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SEKTOR_TL!D45</f>
        <v>#REF!</v>
      </c>
      <c r="D46" s="47" t="e">
        <f>SEKTOR_USD!#REF!</f>
        <v>#REF!</v>
      </c>
      <c r="E46" s="47" t="e">
        <f>SEKTOR_TL!H45</f>
        <v>#REF!</v>
      </c>
      <c r="F46" s="47" t="e">
        <f>SEKTOR_USD!#REF!</f>
        <v>#REF!</v>
      </c>
      <c r="G46" s="47" t="e">
        <f>SEKTOR_TL!L45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O4" sqref="O4"/>
    </sheetView>
  </sheetViews>
  <sheetFormatPr defaultColWidth="9.109375" defaultRowHeight="13.2" x14ac:dyDescent="0.25"/>
  <cols>
    <col min="1" max="1" width="32.33203125" customWidth="1"/>
    <col min="2" max="3" width="15.77734375" customWidth="1"/>
    <col min="4" max="5" width="11.77734375" customWidth="1"/>
    <col min="6" max="7" width="15.77734375" customWidth="1"/>
    <col min="8" max="9" width="11.77734375" customWidth="1"/>
    <col min="10" max="11" width="15.77734375" customWidth="1"/>
    <col min="12" max="13" width="11.77734375" customWidth="1"/>
  </cols>
  <sheetData>
    <row r="2" spans="1:13" ht="24.6" x14ac:dyDescent="0.4">
      <c r="C2" s="152" t="s">
        <v>124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49"/>
      <c r="B7" s="148" t="s">
        <v>126</v>
      </c>
      <c r="C7" s="148"/>
      <c r="D7" s="148"/>
      <c r="E7" s="148"/>
      <c r="F7" s="148" t="s">
        <v>127</v>
      </c>
      <c r="G7" s="148"/>
      <c r="H7" s="148"/>
      <c r="I7" s="148"/>
      <c r="J7" s="148" t="s">
        <v>104</v>
      </c>
      <c r="K7" s="148"/>
      <c r="L7" s="148"/>
      <c r="M7" s="148"/>
    </row>
    <row r="8" spans="1:13" ht="64.8" x14ac:dyDescent="0.3">
      <c r="A8" s="50" t="s">
        <v>41</v>
      </c>
      <c r="B8" s="68">
        <v>2023</v>
      </c>
      <c r="C8" s="69">
        <v>2024</v>
      </c>
      <c r="D8" s="7" t="s">
        <v>118</v>
      </c>
      <c r="E8" s="7" t="s">
        <v>119</v>
      </c>
      <c r="F8" s="5">
        <v>2023</v>
      </c>
      <c r="G8" s="6">
        <v>2024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1" t="s">
        <v>198</v>
      </c>
      <c r="B9" s="71">
        <v>5862093.6596799996</v>
      </c>
      <c r="C9" s="71">
        <v>5649446.1398700001</v>
      </c>
      <c r="D9" s="144">
        <f>(C9-B9)/B9*100</f>
        <v>-3.6275012334348737</v>
      </c>
      <c r="E9" s="145">
        <f t="shared" ref="E9:E23" si="0">C9/C$23*100</f>
        <v>29.29604384995535</v>
      </c>
      <c r="F9" s="71">
        <v>49353879.171609998</v>
      </c>
      <c r="G9" s="71">
        <v>50760690.38848</v>
      </c>
      <c r="H9" s="144">
        <f t="shared" ref="H9:H22" si="1">(G9-F9)/F9*100</f>
        <v>2.850457229467886</v>
      </c>
      <c r="I9" s="145">
        <f t="shared" ref="I9:I23" si="2">G9/G$23*100</f>
        <v>30.545721829129413</v>
      </c>
      <c r="J9" s="71">
        <v>67007662.385930002</v>
      </c>
      <c r="K9" s="71">
        <v>69020223.076849997</v>
      </c>
      <c r="L9" s="144">
        <f t="shared" ref="L9:L23" si="3">(K9-J9)/J9*100</f>
        <v>3.0034784370310827</v>
      </c>
      <c r="M9" s="145">
        <f t="shared" ref="M9:M23" si="4">K9/K$23*100</f>
        <v>30.6495868677628</v>
      </c>
    </row>
    <row r="10" spans="1:13" ht="22.5" customHeight="1" x14ac:dyDescent="0.3">
      <c r="A10" s="51" t="s">
        <v>199</v>
      </c>
      <c r="B10" s="71">
        <v>2971113.9923800002</v>
      </c>
      <c r="C10" s="71">
        <v>3549018.93254</v>
      </c>
      <c r="D10" s="144">
        <f t="shared" ref="D10:D23" si="5">(C10-B10)/B10*100</f>
        <v>19.450783162212872</v>
      </c>
      <c r="E10" s="145">
        <f t="shared" si="0"/>
        <v>18.403965928314182</v>
      </c>
      <c r="F10" s="71">
        <v>26774971.282600001</v>
      </c>
      <c r="G10" s="71">
        <v>28036930.227759998</v>
      </c>
      <c r="H10" s="144">
        <f t="shared" si="1"/>
        <v>4.7132037298583223</v>
      </c>
      <c r="I10" s="145">
        <f t="shared" si="2"/>
        <v>16.871485890472176</v>
      </c>
      <c r="J10" s="71">
        <v>35865176.624329999</v>
      </c>
      <c r="K10" s="71">
        <v>37789174.613159999</v>
      </c>
      <c r="L10" s="144">
        <f t="shared" si="3"/>
        <v>5.3645295239527977</v>
      </c>
      <c r="M10" s="145">
        <f t="shared" si="4"/>
        <v>16.780916350813456</v>
      </c>
    </row>
    <row r="11" spans="1:13" ht="22.5" customHeight="1" x14ac:dyDescent="0.3">
      <c r="A11" s="51" t="s">
        <v>200</v>
      </c>
      <c r="B11" s="71">
        <v>2266127.1076199999</v>
      </c>
      <c r="C11" s="71">
        <v>2311126.7364599998</v>
      </c>
      <c r="D11" s="144">
        <f t="shared" si="5"/>
        <v>1.9857504324751123</v>
      </c>
      <c r="E11" s="145">
        <f t="shared" si="0"/>
        <v>11.984691691510552</v>
      </c>
      <c r="F11" s="71">
        <v>19124715.839340001</v>
      </c>
      <c r="G11" s="71">
        <v>19435017.416230001</v>
      </c>
      <c r="H11" s="144">
        <f t="shared" si="1"/>
        <v>1.6225160127697238</v>
      </c>
      <c r="I11" s="145">
        <f t="shared" si="2"/>
        <v>11.695204127388619</v>
      </c>
      <c r="J11" s="71">
        <v>25825921.167830002</v>
      </c>
      <c r="K11" s="71">
        <v>26418609.266210001</v>
      </c>
      <c r="L11" s="144">
        <f t="shared" si="3"/>
        <v>2.2949349784211375</v>
      </c>
      <c r="M11" s="145">
        <f t="shared" si="4"/>
        <v>11.731626232627665</v>
      </c>
    </row>
    <row r="12" spans="1:13" ht="22.5" customHeight="1" x14ac:dyDescent="0.3">
      <c r="A12" s="51" t="s">
        <v>201</v>
      </c>
      <c r="B12" s="71">
        <v>1939341.2858</v>
      </c>
      <c r="C12" s="71">
        <v>1810428.78645</v>
      </c>
      <c r="D12" s="144">
        <f t="shared" si="5"/>
        <v>-6.64723121680061</v>
      </c>
      <c r="E12" s="145">
        <f t="shared" si="0"/>
        <v>9.3882479453607317</v>
      </c>
      <c r="F12" s="71">
        <v>17077859.64305</v>
      </c>
      <c r="G12" s="71">
        <v>15463036.48545</v>
      </c>
      <c r="H12" s="144">
        <f t="shared" si="1"/>
        <v>-9.4556530581229392</v>
      </c>
      <c r="I12" s="145">
        <f t="shared" si="2"/>
        <v>9.3050273253460034</v>
      </c>
      <c r="J12" s="71">
        <v>22896580.920109998</v>
      </c>
      <c r="K12" s="71">
        <v>20539342.481479999</v>
      </c>
      <c r="L12" s="144">
        <f t="shared" si="3"/>
        <v>-10.295154751946585</v>
      </c>
      <c r="M12" s="145">
        <f t="shared" si="4"/>
        <v>9.1208392776696119</v>
      </c>
    </row>
    <row r="13" spans="1:13" ht="22.5" customHeight="1" x14ac:dyDescent="0.3">
      <c r="A13" s="52" t="s">
        <v>202</v>
      </c>
      <c r="B13" s="71">
        <v>1511550.6477099999</v>
      </c>
      <c r="C13" s="71">
        <v>1542380.23202</v>
      </c>
      <c r="D13" s="144">
        <f t="shared" si="5"/>
        <v>2.0395998213296327</v>
      </c>
      <c r="E13" s="145">
        <f t="shared" si="0"/>
        <v>7.9982422686840584</v>
      </c>
      <c r="F13" s="71">
        <v>13672031.033229999</v>
      </c>
      <c r="G13" s="71">
        <v>13627692.50698</v>
      </c>
      <c r="H13" s="144">
        <f t="shared" si="1"/>
        <v>-0.32430094798815173</v>
      </c>
      <c r="I13" s="145">
        <f t="shared" si="2"/>
        <v>8.2005918616424722</v>
      </c>
      <c r="J13" s="71">
        <v>18281375.001329999</v>
      </c>
      <c r="K13" s="71">
        <v>18204142.07198</v>
      </c>
      <c r="L13" s="144">
        <f t="shared" si="3"/>
        <v>-0.42246783594987275</v>
      </c>
      <c r="M13" s="145">
        <f t="shared" si="4"/>
        <v>8.0838543968048668</v>
      </c>
    </row>
    <row r="14" spans="1:13" ht="22.5" customHeight="1" x14ac:dyDescent="0.3">
      <c r="A14" s="51" t="s">
        <v>203</v>
      </c>
      <c r="B14" s="71">
        <v>1577773.8506400001</v>
      </c>
      <c r="C14" s="71">
        <v>1369110.0221500001</v>
      </c>
      <c r="D14" s="144">
        <f t="shared" si="5"/>
        <v>-13.225205146184841</v>
      </c>
      <c r="E14" s="145">
        <f t="shared" si="0"/>
        <v>7.099723805003423</v>
      </c>
      <c r="F14" s="71">
        <v>11324811.58965</v>
      </c>
      <c r="G14" s="71">
        <v>12648541.272229999</v>
      </c>
      <c r="H14" s="144">
        <f t="shared" si="1"/>
        <v>11.688756780640714</v>
      </c>
      <c r="I14" s="145">
        <f t="shared" si="2"/>
        <v>7.6113784168208101</v>
      </c>
      <c r="J14" s="71">
        <v>15751216.12229</v>
      </c>
      <c r="K14" s="71">
        <v>17434690.834720001</v>
      </c>
      <c r="L14" s="144">
        <f t="shared" si="3"/>
        <v>10.687903075926098</v>
      </c>
      <c r="M14" s="145">
        <f t="shared" si="4"/>
        <v>7.7421666785451144</v>
      </c>
    </row>
    <row r="15" spans="1:13" ht="22.5" customHeight="1" x14ac:dyDescent="0.3">
      <c r="A15" s="51" t="s">
        <v>204</v>
      </c>
      <c r="B15" s="71">
        <v>1036576.9010900001</v>
      </c>
      <c r="C15" s="71">
        <v>999833.24913000001</v>
      </c>
      <c r="D15" s="144">
        <f t="shared" si="5"/>
        <v>-3.5447106646272646</v>
      </c>
      <c r="E15" s="145">
        <f t="shared" si="0"/>
        <v>5.1847841335168177</v>
      </c>
      <c r="F15" s="71">
        <v>8387177.9808400003</v>
      </c>
      <c r="G15" s="71">
        <v>8542458.3327900004</v>
      </c>
      <c r="H15" s="144">
        <f t="shared" si="1"/>
        <v>1.8514016550588122</v>
      </c>
      <c r="I15" s="145">
        <f t="shared" si="2"/>
        <v>5.140504472522907</v>
      </c>
      <c r="J15" s="71">
        <v>11667378.2777</v>
      </c>
      <c r="K15" s="71">
        <v>11852512.83532</v>
      </c>
      <c r="L15" s="144">
        <f t="shared" si="3"/>
        <v>1.5867708512875598</v>
      </c>
      <c r="M15" s="145">
        <f t="shared" si="4"/>
        <v>5.263306978056689</v>
      </c>
    </row>
    <row r="16" spans="1:13" ht="22.5" customHeight="1" x14ac:dyDescent="0.3">
      <c r="A16" s="51" t="s">
        <v>205</v>
      </c>
      <c r="B16" s="71">
        <v>1017897.92713</v>
      </c>
      <c r="C16" s="71">
        <v>1069296.7959</v>
      </c>
      <c r="D16" s="144">
        <f t="shared" si="5"/>
        <v>5.0495110953728952</v>
      </c>
      <c r="E16" s="145">
        <f t="shared" si="0"/>
        <v>5.5449976945924124</v>
      </c>
      <c r="F16" s="71">
        <v>8466341.3092100006</v>
      </c>
      <c r="G16" s="71">
        <v>8704413.2884199992</v>
      </c>
      <c r="H16" s="144">
        <f t="shared" si="1"/>
        <v>2.8119818291640937</v>
      </c>
      <c r="I16" s="145">
        <f t="shared" si="2"/>
        <v>5.2379623870166325</v>
      </c>
      <c r="J16" s="71">
        <v>11758265.499919999</v>
      </c>
      <c r="K16" s="71">
        <v>11852025.71057</v>
      </c>
      <c r="L16" s="144">
        <f t="shared" si="3"/>
        <v>0.79739831228201674</v>
      </c>
      <c r="M16" s="145">
        <f t="shared" si="4"/>
        <v>5.2630906621470182</v>
      </c>
    </row>
    <row r="17" spans="1:13" ht="22.5" customHeight="1" x14ac:dyDescent="0.3">
      <c r="A17" s="51" t="s">
        <v>206</v>
      </c>
      <c r="B17" s="71">
        <v>278959.55566000001</v>
      </c>
      <c r="C17" s="71">
        <v>309748.28684000002</v>
      </c>
      <c r="D17" s="144">
        <f t="shared" si="5"/>
        <v>11.036987461195185</v>
      </c>
      <c r="E17" s="145">
        <f t="shared" si="0"/>
        <v>1.6062458458842834</v>
      </c>
      <c r="F17" s="71">
        <v>2414705.4777700002</v>
      </c>
      <c r="G17" s="71">
        <v>2571662.98067</v>
      </c>
      <c r="H17" s="144">
        <f t="shared" si="1"/>
        <v>6.5000682006548987</v>
      </c>
      <c r="I17" s="145">
        <f t="shared" si="2"/>
        <v>1.5475223336135533</v>
      </c>
      <c r="J17" s="71">
        <v>3220459.25666</v>
      </c>
      <c r="K17" s="71">
        <v>3338090.2804800002</v>
      </c>
      <c r="L17" s="144">
        <f t="shared" si="3"/>
        <v>3.6526164265775445</v>
      </c>
      <c r="M17" s="145">
        <f t="shared" si="4"/>
        <v>1.482334936966069</v>
      </c>
    </row>
    <row r="18" spans="1:13" ht="22.5" customHeight="1" x14ac:dyDescent="0.3">
      <c r="A18" s="51" t="s">
        <v>207</v>
      </c>
      <c r="B18" s="71">
        <v>218169.33588999999</v>
      </c>
      <c r="C18" s="71">
        <v>247922.04441</v>
      </c>
      <c r="D18" s="144">
        <f t="shared" si="5"/>
        <v>13.637438276386007</v>
      </c>
      <c r="E18" s="145">
        <f t="shared" si="0"/>
        <v>1.2856366632381186</v>
      </c>
      <c r="F18" s="71">
        <v>1814641.1762999999</v>
      </c>
      <c r="G18" s="71">
        <v>1954737.6697199999</v>
      </c>
      <c r="H18" s="144">
        <f t="shared" si="1"/>
        <v>7.7203413682947826</v>
      </c>
      <c r="I18" s="145">
        <f t="shared" si="2"/>
        <v>1.1762817379201473</v>
      </c>
      <c r="J18" s="71">
        <v>2439809.4138099998</v>
      </c>
      <c r="K18" s="71">
        <v>2798767.7984199999</v>
      </c>
      <c r="L18" s="144">
        <f t="shared" si="3"/>
        <v>14.712558389937991</v>
      </c>
      <c r="M18" s="145">
        <f t="shared" si="4"/>
        <v>1.2428397495160051</v>
      </c>
    </row>
    <row r="19" spans="1:13" ht="22.5" customHeight="1" x14ac:dyDescent="0.3">
      <c r="A19" s="51" t="s">
        <v>208</v>
      </c>
      <c r="B19" s="71">
        <v>217050.27463</v>
      </c>
      <c r="C19" s="71">
        <v>200394.30338</v>
      </c>
      <c r="D19" s="144">
        <f t="shared" si="5"/>
        <v>-7.6737849230520476</v>
      </c>
      <c r="E19" s="145">
        <f t="shared" si="0"/>
        <v>1.0391744878617124</v>
      </c>
      <c r="F19" s="71">
        <v>1957564.9920000001</v>
      </c>
      <c r="G19" s="71">
        <v>1964750.7652100001</v>
      </c>
      <c r="H19" s="144">
        <f t="shared" si="1"/>
        <v>0.36707712077842541</v>
      </c>
      <c r="I19" s="145">
        <f t="shared" si="2"/>
        <v>1.1823072121039158</v>
      </c>
      <c r="J19" s="71">
        <v>2585970.5660299999</v>
      </c>
      <c r="K19" s="71">
        <v>2679883.49976</v>
      </c>
      <c r="L19" s="144">
        <f t="shared" si="3"/>
        <v>3.6316319668779511</v>
      </c>
      <c r="M19" s="145">
        <f t="shared" si="4"/>
        <v>1.1900471841408451</v>
      </c>
    </row>
    <row r="20" spans="1:13" ht="22.5" customHeight="1" x14ac:dyDescent="0.3">
      <c r="A20" s="51" t="s">
        <v>209</v>
      </c>
      <c r="B20" s="71">
        <v>139655.93424999999</v>
      </c>
      <c r="C20" s="71">
        <v>138915.09236000001</v>
      </c>
      <c r="D20" s="144">
        <f t="shared" si="5"/>
        <v>-0.53047648420996585</v>
      </c>
      <c r="E20" s="145">
        <f t="shared" si="0"/>
        <v>0.72036488824598388</v>
      </c>
      <c r="F20" s="71">
        <v>1130405.0971299999</v>
      </c>
      <c r="G20" s="71">
        <v>1404938.6479799999</v>
      </c>
      <c r="H20" s="144">
        <f t="shared" si="1"/>
        <v>24.286298031300174</v>
      </c>
      <c r="I20" s="145">
        <f t="shared" si="2"/>
        <v>0.84543501673747246</v>
      </c>
      <c r="J20" s="71">
        <v>1637393.4296599999</v>
      </c>
      <c r="K20" s="71">
        <v>1882692.45909</v>
      </c>
      <c r="L20" s="144">
        <f t="shared" si="3"/>
        <v>14.981068385069541</v>
      </c>
      <c r="M20" s="145">
        <f t="shared" si="4"/>
        <v>0.83604114124509799</v>
      </c>
    </row>
    <row r="21" spans="1:13" ht="22.5" customHeight="1" x14ac:dyDescent="0.3">
      <c r="A21" s="51" t="s">
        <v>210</v>
      </c>
      <c r="B21" s="71">
        <v>103394.55551999999</v>
      </c>
      <c r="C21" s="71">
        <v>83293.96041</v>
      </c>
      <c r="D21" s="144">
        <f t="shared" si="5"/>
        <v>-19.44067074799878</v>
      </c>
      <c r="E21" s="145">
        <f t="shared" si="0"/>
        <v>0.43193322959336261</v>
      </c>
      <c r="F21" s="71">
        <v>912716.34198000003</v>
      </c>
      <c r="G21" s="71">
        <v>997797.55591999996</v>
      </c>
      <c r="H21" s="144">
        <f t="shared" si="1"/>
        <v>9.3217585822369635</v>
      </c>
      <c r="I21" s="145">
        <f t="shared" si="2"/>
        <v>0.60043404358098562</v>
      </c>
      <c r="J21" s="71">
        <v>1256969.36751</v>
      </c>
      <c r="K21" s="71">
        <v>1303409.33326</v>
      </c>
      <c r="L21" s="144">
        <f t="shared" si="3"/>
        <v>3.6945980507063165</v>
      </c>
      <c r="M21" s="145">
        <f t="shared" si="4"/>
        <v>0.57880076017031024</v>
      </c>
    </row>
    <row r="22" spans="1:13" ht="22.5" customHeight="1" x14ac:dyDescent="0.3">
      <c r="A22" s="51" t="s">
        <v>211</v>
      </c>
      <c r="B22" s="71">
        <v>1412.4916900000001</v>
      </c>
      <c r="C22" s="71">
        <v>3075.3274500000002</v>
      </c>
      <c r="D22" s="144">
        <f t="shared" si="5"/>
        <v>117.72357825340552</v>
      </c>
      <c r="E22" s="145">
        <f t="shared" si="0"/>
        <v>1.5947568239006976E-2</v>
      </c>
      <c r="F22" s="71">
        <v>45470.299700000003</v>
      </c>
      <c r="G22" s="71">
        <v>66709.962</v>
      </c>
      <c r="H22" s="144">
        <f t="shared" si="1"/>
        <v>46.711067312362573</v>
      </c>
      <c r="I22" s="145">
        <f t="shared" si="2"/>
        <v>4.0143345704893037E-2</v>
      </c>
      <c r="J22" s="71">
        <v>94428.544339999993</v>
      </c>
      <c r="K22" s="71">
        <v>77800.877280000001</v>
      </c>
      <c r="L22" s="144">
        <f t="shared" si="3"/>
        <v>-17.608729623248571</v>
      </c>
      <c r="M22" s="145">
        <f t="shared" si="4"/>
        <v>3.4548783534449602E-2</v>
      </c>
    </row>
    <row r="23" spans="1:13" ht="24" customHeight="1" x14ac:dyDescent="0.25">
      <c r="A23" s="64" t="s">
        <v>42</v>
      </c>
      <c r="B23" s="72">
        <f>SUM(B9:B22)</f>
        <v>19141117.519689996</v>
      </c>
      <c r="C23" s="72">
        <f>SUM(C9:C22)</f>
        <v>19283989.909370001</v>
      </c>
      <c r="D23" s="146">
        <f t="shared" si="5"/>
        <v>0.74641613548966668</v>
      </c>
      <c r="E23" s="147">
        <f t="shared" si="0"/>
        <v>100</v>
      </c>
      <c r="F23" s="72">
        <f>SUM(F9:F22)</f>
        <v>162457291.23441002</v>
      </c>
      <c r="G23" s="72">
        <f>SUM(G9:G22)</f>
        <v>166179377.49983999</v>
      </c>
      <c r="H23" s="146">
        <f>(G23-F23)/F23*100</f>
        <v>2.2911167834624093</v>
      </c>
      <c r="I23" s="147">
        <f t="shared" si="2"/>
        <v>100</v>
      </c>
      <c r="J23" s="72">
        <f>SUM(J9:J22)</f>
        <v>220288606.57745001</v>
      </c>
      <c r="K23" s="72">
        <f>SUM(K9:K22)</f>
        <v>225191365.13857999</v>
      </c>
      <c r="L23" s="146">
        <f t="shared" si="3"/>
        <v>2.225606960479027</v>
      </c>
      <c r="M23" s="14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N60"/>
  <sheetViews>
    <sheetView showGridLines="0" topLeftCell="C1" workbookViewId="0">
      <selection activeCell="J3" sqref="J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3" spans="9:9" ht="31.8" customHeight="1" x14ac:dyDescent="0.25"/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3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F2" sqref="F2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15" width="13.77734375" customWidth="1"/>
    <col min="16" max="16" width="6.77734375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0" t="s">
        <v>121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168</v>
      </c>
      <c r="C5" s="73">
        <v>1549323.8322999999</v>
      </c>
      <c r="D5" s="73">
        <v>1529295.03421</v>
      </c>
      <c r="E5" s="73">
        <v>1559250.99759</v>
      </c>
      <c r="F5" s="73">
        <v>1282401.69958</v>
      </c>
      <c r="G5" s="73">
        <v>1706875.73236</v>
      </c>
      <c r="H5" s="73">
        <v>1296112.6403399999</v>
      </c>
      <c r="I5" s="55">
        <v>1558510.91478</v>
      </c>
      <c r="J5" s="55">
        <v>1498143.88687</v>
      </c>
      <c r="K5" s="55">
        <v>1521983.6022399999</v>
      </c>
      <c r="L5" s="55">
        <v>0</v>
      </c>
      <c r="M5" s="55">
        <v>0</v>
      </c>
      <c r="N5" s="55">
        <v>0</v>
      </c>
      <c r="O5" s="73">
        <v>13501898.34027</v>
      </c>
      <c r="P5" s="56">
        <f t="shared" ref="P5:P24" si="0">O5/O$26*100</f>
        <v>8.1248940412494939</v>
      </c>
    </row>
    <row r="6" spans="1:16" x14ac:dyDescent="0.25">
      <c r="A6" s="53" t="s">
        <v>98</v>
      </c>
      <c r="B6" s="54" t="s">
        <v>170</v>
      </c>
      <c r="C6" s="73">
        <v>1002569.54762</v>
      </c>
      <c r="D6" s="73">
        <v>1103090.9009100001</v>
      </c>
      <c r="E6" s="73">
        <v>1060885.55274</v>
      </c>
      <c r="F6" s="73">
        <v>995288.01982000005</v>
      </c>
      <c r="G6" s="73">
        <v>1336330.605</v>
      </c>
      <c r="H6" s="73">
        <v>1019077.01338</v>
      </c>
      <c r="I6" s="55">
        <v>1149897.68805</v>
      </c>
      <c r="J6" s="55">
        <v>1104194.64805</v>
      </c>
      <c r="K6" s="55">
        <v>1018390.07099</v>
      </c>
      <c r="L6" s="55">
        <v>0</v>
      </c>
      <c r="M6" s="55">
        <v>0</v>
      </c>
      <c r="N6" s="55">
        <v>0</v>
      </c>
      <c r="O6" s="73">
        <v>9789724.0465600006</v>
      </c>
      <c r="P6" s="56">
        <f t="shared" si="0"/>
        <v>5.8910583213428076</v>
      </c>
    </row>
    <row r="7" spans="1:16" x14ac:dyDescent="0.25">
      <c r="A7" s="53" t="s">
        <v>97</v>
      </c>
      <c r="B7" s="54" t="s">
        <v>169</v>
      </c>
      <c r="C7" s="73">
        <v>947020.19689999998</v>
      </c>
      <c r="D7" s="73">
        <v>997579.75933000003</v>
      </c>
      <c r="E7" s="73">
        <v>1009931.97041</v>
      </c>
      <c r="F7" s="73">
        <v>868428.06154000002</v>
      </c>
      <c r="G7" s="73">
        <v>1109939.1953700001</v>
      </c>
      <c r="H7" s="73">
        <v>944197.09115999995</v>
      </c>
      <c r="I7" s="55">
        <v>1248524.6224</v>
      </c>
      <c r="J7" s="55">
        <v>1099411.5663300001</v>
      </c>
      <c r="K7" s="55">
        <v>1232868.04006</v>
      </c>
      <c r="L7" s="55">
        <v>0</v>
      </c>
      <c r="M7" s="55">
        <v>0</v>
      </c>
      <c r="N7" s="55">
        <v>0</v>
      </c>
      <c r="O7" s="73">
        <v>9457900.5034999996</v>
      </c>
      <c r="P7" s="56">
        <f t="shared" si="0"/>
        <v>5.6913803901504609</v>
      </c>
    </row>
    <row r="8" spans="1:16" x14ac:dyDescent="0.25">
      <c r="A8" s="53" t="s">
        <v>96</v>
      </c>
      <c r="B8" s="54" t="s">
        <v>172</v>
      </c>
      <c r="C8" s="73">
        <v>917153.67890000006</v>
      </c>
      <c r="D8" s="73">
        <v>1081361.2570100001</v>
      </c>
      <c r="E8" s="73">
        <v>1150609.6530899999</v>
      </c>
      <c r="F8" s="73">
        <v>755578.75442000001</v>
      </c>
      <c r="G8" s="73">
        <v>1059914.3741599999</v>
      </c>
      <c r="H8" s="73">
        <v>911640.60734999995</v>
      </c>
      <c r="I8" s="55">
        <v>966513.07909000001</v>
      </c>
      <c r="J8" s="55">
        <v>803175.08518000005</v>
      </c>
      <c r="K8" s="55">
        <v>980163.63827999996</v>
      </c>
      <c r="L8" s="55">
        <v>0</v>
      </c>
      <c r="M8" s="55">
        <v>0</v>
      </c>
      <c r="N8" s="55">
        <v>0</v>
      </c>
      <c r="O8" s="73">
        <v>8626110.1274800003</v>
      </c>
      <c r="P8" s="56">
        <f t="shared" si="0"/>
        <v>5.1908427250477009</v>
      </c>
    </row>
    <row r="9" spans="1:16" x14ac:dyDescent="0.25">
      <c r="A9" s="53" t="s">
        <v>95</v>
      </c>
      <c r="B9" s="54" t="s">
        <v>171</v>
      </c>
      <c r="C9" s="73">
        <v>895401.27755999996</v>
      </c>
      <c r="D9" s="73">
        <v>862452.08195999998</v>
      </c>
      <c r="E9" s="73">
        <v>945704.27321999997</v>
      </c>
      <c r="F9" s="73">
        <v>706398.60378999996</v>
      </c>
      <c r="G9" s="73">
        <v>943435.02324999997</v>
      </c>
      <c r="H9" s="73">
        <v>660934.96195999999</v>
      </c>
      <c r="I9" s="55">
        <v>844487.73829999997</v>
      </c>
      <c r="J9" s="55">
        <v>924153.04095000005</v>
      </c>
      <c r="K9" s="55">
        <v>994455.32742999995</v>
      </c>
      <c r="L9" s="55">
        <v>0</v>
      </c>
      <c r="M9" s="55">
        <v>0</v>
      </c>
      <c r="N9" s="55">
        <v>0</v>
      </c>
      <c r="O9" s="73">
        <v>7777422.3284200002</v>
      </c>
      <c r="P9" s="56">
        <f t="shared" si="0"/>
        <v>4.6801368770487111</v>
      </c>
    </row>
    <row r="10" spans="1:16" x14ac:dyDescent="0.25">
      <c r="A10" s="53" t="s">
        <v>94</v>
      </c>
      <c r="B10" s="54" t="s">
        <v>175</v>
      </c>
      <c r="C10" s="73">
        <v>695258.10508000001</v>
      </c>
      <c r="D10" s="73">
        <v>701435.19609999994</v>
      </c>
      <c r="E10" s="73">
        <v>806669.40223000001</v>
      </c>
      <c r="F10" s="73">
        <v>772707.03998999996</v>
      </c>
      <c r="G10" s="73">
        <v>968254.00136999995</v>
      </c>
      <c r="H10" s="73">
        <v>717949.66047</v>
      </c>
      <c r="I10" s="55">
        <v>806787.84996000002</v>
      </c>
      <c r="J10" s="55">
        <v>681626.64118000004</v>
      </c>
      <c r="K10" s="55">
        <v>744361.76647000003</v>
      </c>
      <c r="L10" s="55">
        <v>0</v>
      </c>
      <c r="M10" s="55">
        <v>0</v>
      </c>
      <c r="N10" s="55">
        <v>0</v>
      </c>
      <c r="O10" s="73">
        <v>6895049.66285</v>
      </c>
      <c r="P10" s="56">
        <f t="shared" si="0"/>
        <v>4.1491608444956647</v>
      </c>
    </row>
    <row r="11" spans="1:16" x14ac:dyDescent="0.25">
      <c r="A11" s="53" t="s">
        <v>93</v>
      </c>
      <c r="B11" s="54" t="s">
        <v>173</v>
      </c>
      <c r="C11" s="73">
        <v>703903.89716000005</v>
      </c>
      <c r="D11" s="73">
        <v>761176.19851000002</v>
      </c>
      <c r="E11" s="73">
        <v>811982.24730000005</v>
      </c>
      <c r="F11" s="73">
        <v>777409.42576000001</v>
      </c>
      <c r="G11" s="73">
        <v>887812.56843999994</v>
      </c>
      <c r="H11" s="73">
        <v>688504.14529999997</v>
      </c>
      <c r="I11" s="55">
        <v>727788.53896000003</v>
      </c>
      <c r="J11" s="55">
        <v>650204.48326999997</v>
      </c>
      <c r="K11" s="55">
        <v>766403.31246000004</v>
      </c>
      <c r="L11" s="55">
        <v>0</v>
      </c>
      <c r="M11" s="55">
        <v>0</v>
      </c>
      <c r="N11" s="55">
        <v>0</v>
      </c>
      <c r="O11" s="73">
        <v>6775184.8171600001</v>
      </c>
      <c r="P11" s="56">
        <f t="shared" si="0"/>
        <v>4.0770310486730059</v>
      </c>
    </row>
    <row r="12" spans="1:16" x14ac:dyDescent="0.25">
      <c r="A12" s="53" t="s">
        <v>92</v>
      </c>
      <c r="B12" s="54" t="s">
        <v>174</v>
      </c>
      <c r="C12" s="73">
        <v>549030.11117000005</v>
      </c>
      <c r="D12" s="73">
        <v>602252.22493000003</v>
      </c>
      <c r="E12" s="73">
        <v>714390.49182</v>
      </c>
      <c r="F12" s="73">
        <v>597989.58544000005</v>
      </c>
      <c r="G12" s="73">
        <v>713523.14353</v>
      </c>
      <c r="H12" s="73">
        <v>614296.20768999995</v>
      </c>
      <c r="I12" s="55">
        <v>677143.86566999997</v>
      </c>
      <c r="J12" s="55">
        <v>673532.04666999995</v>
      </c>
      <c r="K12" s="55">
        <v>747562.94045999995</v>
      </c>
      <c r="L12" s="55">
        <v>0</v>
      </c>
      <c r="M12" s="55">
        <v>0</v>
      </c>
      <c r="N12" s="55">
        <v>0</v>
      </c>
      <c r="O12" s="73">
        <v>5889720.6173799997</v>
      </c>
      <c r="P12" s="56">
        <f t="shared" si="0"/>
        <v>3.5441946563951179</v>
      </c>
    </row>
    <row r="13" spans="1:16" x14ac:dyDescent="0.25">
      <c r="A13" s="53" t="s">
        <v>91</v>
      </c>
      <c r="B13" s="54" t="s">
        <v>212</v>
      </c>
      <c r="C13" s="73">
        <v>602187.83322999999</v>
      </c>
      <c r="D13" s="73">
        <v>609646.78798000002</v>
      </c>
      <c r="E13" s="73">
        <v>824935.69972999999</v>
      </c>
      <c r="F13" s="73">
        <v>615420.05013999995</v>
      </c>
      <c r="G13" s="73">
        <v>769575.4057</v>
      </c>
      <c r="H13" s="73">
        <v>531575.30047999998</v>
      </c>
      <c r="I13" s="55">
        <v>659508.70643000002</v>
      </c>
      <c r="J13" s="55">
        <v>644693.65275999997</v>
      </c>
      <c r="K13" s="55">
        <v>586327.01347000001</v>
      </c>
      <c r="L13" s="55">
        <v>0</v>
      </c>
      <c r="M13" s="55">
        <v>0</v>
      </c>
      <c r="N13" s="55">
        <v>0</v>
      </c>
      <c r="O13" s="73">
        <v>5843870.4499199996</v>
      </c>
      <c r="P13" s="56">
        <f t="shared" si="0"/>
        <v>3.5166038878233414</v>
      </c>
    </row>
    <row r="14" spans="1:16" x14ac:dyDescent="0.25">
      <c r="A14" s="53" t="s">
        <v>90</v>
      </c>
      <c r="B14" s="54" t="s">
        <v>176</v>
      </c>
      <c r="C14" s="73">
        <v>475655.11888999998</v>
      </c>
      <c r="D14" s="73">
        <v>597578.34883999999</v>
      </c>
      <c r="E14" s="73">
        <v>791019.36603000003</v>
      </c>
      <c r="F14" s="73">
        <v>666724.44590000005</v>
      </c>
      <c r="G14" s="73">
        <v>690756.88170999999</v>
      </c>
      <c r="H14" s="73">
        <v>683679.80854</v>
      </c>
      <c r="I14" s="55">
        <v>530070.17172999994</v>
      </c>
      <c r="J14" s="55">
        <v>646532.95450999995</v>
      </c>
      <c r="K14" s="55">
        <v>655524.34906000004</v>
      </c>
      <c r="L14" s="55">
        <v>0</v>
      </c>
      <c r="M14" s="55">
        <v>0</v>
      </c>
      <c r="N14" s="55">
        <v>0</v>
      </c>
      <c r="O14" s="73">
        <v>5737541.4452099996</v>
      </c>
      <c r="P14" s="56">
        <f t="shared" si="0"/>
        <v>3.4526194113439401</v>
      </c>
    </row>
    <row r="15" spans="1:16" x14ac:dyDescent="0.25">
      <c r="A15" s="53" t="s">
        <v>89</v>
      </c>
      <c r="B15" s="54" t="s">
        <v>177</v>
      </c>
      <c r="C15" s="73">
        <v>456487.22336</v>
      </c>
      <c r="D15" s="73">
        <v>487592.94355999999</v>
      </c>
      <c r="E15" s="73">
        <v>568915.55218999996</v>
      </c>
      <c r="F15" s="73">
        <v>380057.09711999999</v>
      </c>
      <c r="G15" s="73">
        <v>524215.28722</v>
      </c>
      <c r="H15" s="73">
        <v>404132.50118999998</v>
      </c>
      <c r="I15" s="55">
        <v>582856.36629999999</v>
      </c>
      <c r="J15" s="55">
        <v>561108.81038000004</v>
      </c>
      <c r="K15" s="55">
        <v>596320.09999000002</v>
      </c>
      <c r="L15" s="55">
        <v>0</v>
      </c>
      <c r="M15" s="55">
        <v>0</v>
      </c>
      <c r="N15" s="55">
        <v>0</v>
      </c>
      <c r="O15" s="73">
        <v>4561685.8813100001</v>
      </c>
      <c r="P15" s="56">
        <f t="shared" si="0"/>
        <v>2.7450372903908562</v>
      </c>
    </row>
    <row r="16" spans="1:16" x14ac:dyDescent="0.25">
      <c r="A16" s="53" t="s">
        <v>88</v>
      </c>
      <c r="B16" s="54" t="s">
        <v>213</v>
      </c>
      <c r="C16" s="73">
        <v>406041.89656999998</v>
      </c>
      <c r="D16" s="73">
        <v>330751.52185999998</v>
      </c>
      <c r="E16" s="73">
        <v>325727.26689000003</v>
      </c>
      <c r="F16" s="73">
        <v>197658.44294000001</v>
      </c>
      <c r="G16" s="73">
        <v>471325.20295000001</v>
      </c>
      <c r="H16" s="73">
        <v>248222.63626999999</v>
      </c>
      <c r="I16" s="55">
        <v>698267.77298000001</v>
      </c>
      <c r="J16" s="55">
        <v>767076.14194999996</v>
      </c>
      <c r="K16" s="55">
        <v>395381.99887000001</v>
      </c>
      <c r="L16" s="55">
        <v>0</v>
      </c>
      <c r="M16" s="55">
        <v>0</v>
      </c>
      <c r="N16" s="55">
        <v>0</v>
      </c>
      <c r="O16" s="73">
        <v>3840452.8812799999</v>
      </c>
      <c r="P16" s="56">
        <f t="shared" si="0"/>
        <v>2.3110285638684003</v>
      </c>
    </row>
    <row r="17" spans="1:16" x14ac:dyDescent="0.25">
      <c r="A17" s="53" t="s">
        <v>87</v>
      </c>
      <c r="B17" s="54" t="s">
        <v>214</v>
      </c>
      <c r="C17" s="73">
        <v>311383.84855</v>
      </c>
      <c r="D17" s="73">
        <v>330504.30833000003</v>
      </c>
      <c r="E17" s="73">
        <v>385951.21195000003</v>
      </c>
      <c r="F17" s="73">
        <v>310628.46726</v>
      </c>
      <c r="G17" s="73">
        <v>376241.47117999999</v>
      </c>
      <c r="H17" s="73">
        <v>344918.22701999999</v>
      </c>
      <c r="I17" s="55">
        <v>429903.24744000001</v>
      </c>
      <c r="J17" s="55">
        <v>349139.91557000001</v>
      </c>
      <c r="K17" s="55">
        <v>341949.55771999998</v>
      </c>
      <c r="L17" s="55">
        <v>0</v>
      </c>
      <c r="M17" s="55">
        <v>0</v>
      </c>
      <c r="N17" s="55">
        <v>0</v>
      </c>
      <c r="O17" s="73">
        <v>3180620.25502</v>
      </c>
      <c r="P17" s="56">
        <f t="shared" si="0"/>
        <v>1.913968088503077</v>
      </c>
    </row>
    <row r="18" spans="1:16" x14ac:dyDescent="0.25">
      <c r="A18" s="53" t="s">
        <v>86</v>
      </c>
      <c r="B18" s="54" t="s">
        <v>215</v>
      </c>
      <c r="C18" s="73">
        <v>333684.09950999997</v>
      </c>
      <c r="D18" s="73">
        <v>352062.08948999998</v>
      </c>
      <c r="E18" s="73">
        <v>421585.10882999998</v>
      </c>
      <c r="F18" s="73">
        <v>318904.62017000001</v>
      </c>
      <c r="G18" s="73">
        <v>294477.34956</v>
      </c>
      <c r="H18" s="73">
        <v>242601.67371999999</v>
      </c>
      <c r="I18" s="55">
        <v>304928.35628000001</v>
      </c>
      <c r="J18" s="55">
        <v>328968.64659000002</v>
      </c>
      <c r="K18" s="55">
        <v>384523.85431000002</v>
      </c>
      <c r="L18" s="55">
        <v>0</v>
      </c>
      <c r="M18" s="55">
        <v>0</v>
      </c>
      <c r="N18" s="55">
        <v>0</v>
      </c>
      <c r="O18" s="73">
        <v>2981735.7984600002</v>
      </c>
      <c r="P18" s="56">
        <f t="shared" si="0"/>
        <v>1.7942875002422434</v>
      </c>
    </row>
    <row r="19" spans="1:16" x14ac:dyDescent="0.25">
      <c r="A19" s="53" t="s">
        <v>85</v>
      </c>
      <c r="B19" s="54" t="s">
        <v>216</v>
      </c>
      <c r="C19" s="73">
        <v>236379.11113</v>
      </c>
      <c r="D19" s="73">
        <v>277236.63595999999</v>
      </c>
      <c r="E19" s="73">
        <v>359074.62858000002</v>
      </c>
      <c r="F19" s="73">
        <v>230463.65164</v>
      </c>
      <c r="G19" s="73">
        <v>313278.07535</v>
      </c>
      <c r="H19" s="73">
        <v>226183.65061000001</v>
      </c>
      <c r="I19" s="55">
        <v>322398.55562</v>
      </c>
      <c r="J19" s="55">
        <v>312347.18864000001</v>
      </c>
      <c r="K19" s="55">
        <v>280885.57559000002</v>
      </c>
      <c r="L19" s="55">
        <v>0</v>
      </c>
      <c r="M19" s="55">
        <v>0</v>
      </c>
      <c r="N19" s="55">
        <v>0</v>
      </c>
      <c r="O19" s="73">
        <v>2558247.0731199998</v>
      </c>
      <c r="P19" s="56">
        <f t="shared" si="0"/>
        <v>1.5394491853373702</v>
      </c>
    </row>
    <row r="20" spans="1:16" x14ac:dyDescent="0.25">
      <c r="A20" s="53" t="s">
        <v>84</v>
      </c>
      <c r="B20" s="54" t="s">
        <v>217</v>
      </c>
      <c r="C20" s="73">
        <v>195640.20929999999</v>
      </c>
      <c r="D20" s="73">
        <v>200332.00532</v>
      </c>
      <c r="E20" s="73">
        <v>265385.52087000001</v>
      </c>
      <c r="F20" s="73">
        <v>225936.03476000001</v>
      </c>
      <c r="G20" s="73">
        <v>372560.11336999998</v>
      </c>
      <c r="H20" s="73">
        <v>323581.94614000001</v>
      </c>
      <c r="I20" s="55">
        <v>318559.12446999998</v>
      </c>
      <c r="J20" s="55">
        <v>286444.32413000002</v>
      </c>
      <c r="K20" s="55">
        <v>295196.40182999999</v>
      </c>
      <c r="L20" s="55">
        <v>0</v>
      </c>
      <c r="M20" s="55">
        <v>0</v>
      </c>
      <c r="N20" s="55">
        <v>0</v>
      </c>
      <c r="O20" s="73">
        <v>2483635.6801900002</v>
      </c>
      <c r="P20" s="56">
        <f t="shared" si="0"/>
        <v>1.4945510794156103</v>
      </c>
    </row>
    <row r="21" spans="1:16" x14ac:dyDescent="0.25">
      <c r="A21" s="53" t="s">
        <v>83</v>
      </c>
      <c r="B21" s="54" t="s">
        <v>218</v>
      </c>
      <c r="C21" s="73">
        <v>259408.87935</v>
      </c>
      <c r="D21" s="73">
        <v>231760.94993</v>
      </c>
      <c r="E21" s="73">
        <v>225508.6986</v>
      </c>
      <c r="F21" s="73">
        <v>255158.55656</v>
      </c>
      <c r="G21" s="73">
        <v>284123.88264999999</v>
      </c>
      <c r="H21" s="73">
        <v>227428.27223</v>
      </c>
      <c r="I21" s="55">
        <v>312850.68358999997</v>
      </c>
      <c r="J21" s="55">
        <v>270935.11891000002</v>
      </c>
      <c r="K21" s="55">
        <v>235386.99827000001</v>
      </c>
      <c r="L21" s="55">
        <v>0</v>
      </c>
      <c r="M21" s="55">
        <v>0</v>
      </c>
      <c r="N21" s="55">
        <v>0</v>
      </c>
      <c r="O21" s="73">
        <v>2302562.0400899998</v>
      </c>
      <c r="P21" s="56">
        <f t="shared" si="0"/>
        <v>1.3855883171136665</v>
      </c>
    </row>
    <row r="22" spans="1:16" x14ac:dyDescent="0.25">
      <c r="A22" s="53" t="s">
        <v>82</v>
      </c>
      <c r="B22" s="54" t="s">
        <v>219</v>
      </c>
      <c r="C22" s="73">
        <v>210247.33916999999</v>
      </c>
      <c r="D22" s="73">
        <v>240149.37237999999</v>
      </c>
      <c r="E22" s="73">
        <v>259110.82251</v>
      </c>
      <c r="F22" s="73">
        <v>258686.98465999999</v>
      </c>
      <c r="G22" s="73">
        <v>314362.35139999999</v>
      </c>
      <c r="H22" s="73">
        <v>213489.89348999999</v>
      </c>
      <c r="I22" s="55">
        <v>245705.9039</v>
      </c>
      <c r="J22" s="55">
        <v>255479.12641999999</v>
      </c>
      <c r="K22" s="55">
        <v>226532.89368000001</v>
      </c>
      <c r="L22" s="55">
        <v>0</v>
      </c>
      <c r="M22" s="55">
        <v>0</v>
      </c>
      <c r="N22" s="55">
        <v>0</v>
      </c>
      <c r="O22" s="73">
        <v>2223764.6876099999</v>
      </c>
      <c r="P22" s="56">
        <f t="shared" si="0"/>
        <v>1.3381712707475637</v>
      </c>
    </row>
    <row r="23" spans="1:16" x14ac:dyDescent="0.25">
      <c r="A23" s="53" t="s">
        <v>81</v>
      </c>
      <c r="B23" s="54" t="s">
        <v>220</v>
      </c>
      <c r="C23" s="73">
        <v>242820.80793000001</v>
      </c>
      <c r="D23" s="73">
        <v>235230.07341000001</v>
      </c>
      <c r="E23" s="73">
        <v>256249.68452000001</v>
      </c>
      <c r="F23" s="73">
        <v>249087.82324</v>
      </c>
      <c r="G23" s="73">
        <v>289550.04482000001</v>
      </c>
      <c r="H23" s="73">
        <v>195421.76048</v>
      </c>
      <c r="I23" s="55">
        <v>229220.23579999999</v>
      </c>
      <c r="J23" s="55">
        <v>231121.00448999999</v>
      </c>
      <c r="K23" s="55">
        <v>264220</v>
      </c>
      <c r="L23" s="55">
        <v>0</v>
      </c>
      <c r="M23" s="55">
        <v>0</v>
      </c>
      <c r="N23" s="55">
        <v>0</v>
      </c>
      <c r="O23" s="73">
        <v>2192921.43469</v>
      </c>
      <c r="P23" s="56">
        <f t="shared" si="0"/>
        <v>1.3196110538397652</v>
      </c>
    </row>
    <row r="24" spans="1:16" x14ac:dyDescent="0.25">
      <c r="A24" s="53" t="s">
        <v>80</v>
      </c>
      <c r="B24" s="54" t="s">
        <v>221</v>
      </c>
      <c r="C24" s="73">
        <v>200691.36548000001</v>
      </c>
      <c r="D24" s="73">
        <v>247265.20422000001</v>
      </c>
      <c r="E24" s="73">
        <v>297864.30754000001</v>
      </c>
      <c r="F24" s="73">
        <v>186135.60633000001</v>
      </c>
      <c r="G24" s="73">
        <v>287485.39954000001</v>
      </c>
      <c r="H24" s="73">
        <v>170224.77025999999</v>
      </c>
      <c r="I24" s="55">
        <v>190670.21025999999</v>
      </c>
      <c r="J24" s="55">
        <v>226749.58575</v>
      </c>
      <c r="K24" s="55">
        <v>218079.58961</v>
      </c>
      <c r="L24" s="55">
        <v>0</v>
      </c>
      <c r="M24" s="55">
        <v>0</v>
      </c>
      <c r="N24" s="55">
        <v>0</v>
      </c>
      <c r="O24" s="73">
        <v>2025166.03899</v>
      </c>
      <c r="P24" s="56">
        <f t="shared" si="0"/>
        <v>1.2186626700969259</v>
      </c>
    </row>
    <row r="25" spans="1:16" x14ac:dyDescent="0.25">
      <c r="A25" s="57"/>
      <c r="B25" s="164" t="s">
        <v>79</v>
      </c>
      <c r="C25" s="164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4">
        <f>SUM(O5:O24)</f>
        <v>108645214.10950999</v>
      </c>
      <c r="P25" s="59">
        <f>SUM(P5:P24)</f>
        <v>65.378277223125721</v>
      </c>
    </row>
    <row r="26" spans="1:16" ht="13.5" customHeight="1" x14ac:dyDescent="0.25">
      <c r="A26" s="57"/>
      <c r="B26" s="165" t="s">
        <v>78</v>
      </c>
      <c r="C26" s="165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4">
        <v>166179377.49983999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4" sqref="N4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2" sqref="J2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2024-10-01T14:29:45Z</dcterms:modified>
</cp:coreProperties>
</file>