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4\202410 - Ekim\dağıtım\tam\"/>
    </mc:Choice>
  </mc:AlternateContent>
  <xr:revisionPtr revIDLastSave="0" documentId="13_ncr:1_{6F3D6955-3E65-4C1C-8700-01A7343FA3F4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4_AYLIK_IHR" sheetId="22" r:id="rId14"/>
  </sheets>
  <definedNames>
    <definedName name="_xlnm._FilterDatabase" localSheetId="13" hidden="1">'2002_2024_AYLIK_IHR'!$A$1:$O$84</definedName>
  </definedNames>
  <calcPr calcId="191029"/>
</workbook>
</file>

<file path=xl/calcChain.xml><?xml version="1.0" encoding="utf-8"?>
<calcChain xmlns="http://schemas.openxmlformats.org/spreadsheetml/2006/main">
  <c r="M45" i="1" l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45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5" i="1"/>
  <c r="K29" i="1"/>
  <c r="J29" i="1"/>
  <c r="G29" i="1"/>
  <c r="F29" i="1"/>
  <c r="C29" i="1"/>
  <c r="B29" i="1"/>
  <c r="L45" i="1" l="1"/>
  <c r="H45" i="1"/>
  <c r="D45" i="1"/>
  <c r="G44" i="1"/>
  <c r="I44" i="1" s="1"/>
  <c r="O84" i="22" l="1"/>
  <c r="C23" i="4" l="1"/>
  <c r="O83" i="22" l="1"/>
  <c r="O82" i="22" l="1"/>
  <c r="L22" i="4" l="1"/>
  <c r="K23" i="4"/>
  <c r="M22" i="4" s="1"/>
  <c r="J23" i="4"/>
  <c r="G23" i="4"/>
  <c r="I22" i="4" s="1"/>
  <c r="F23" i="4"/>
  <c r="H22" i="4"/>
  <c r="E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J46" i="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L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L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L2" i="22"/>
  <c r="C2" i="22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K38" i="2"/>
  <c r="L38" i="2" s="1"/>
  <c r="G38" i="3" s="1"/>
  <c r="K37" i="2"/>
  <c r="K36" i="2"/>
  <c r="K35" i="2"/>
  <c r="K34" i="2"/>
  <c r="K33" i="2"/>
  <c r="K32" i="2"/>
  <c r="L32" i="2" s="1"/>
  <c r="G32" i="3" s="1"/>
  <c r="K31" i="2"/>
  <c r="K30" i="2"/>
  <c r="K28" i="2"/>
  <c r="K26" i="2"/>
  <c r="K25" i="2"/>
  <c r="K24" i="2"/>
  <c r="K21" i="2"/>
  <c r="K19" i="2"/>
  <c r="K17" i="2"/>
  <c r="K16" i="2"/>
  <c r="L16" i="2" s="1"/>
  <c r="G16" i="3" s="1"/>
  <c r="K15" i="2"/>
  <c r="K14" i="2"/>
  <c r="K13" i="2"/>
  <c r="K12" i="2"/>
  <c r="K11" i="2"/>
  <c r="K10" i="2"/>
  <c r="L10" i="2" s="1"/>
  <c r="G10" i="3" s="1"/>
  <c r="J43" i="2"/>
  <c r="L43" i="2" s="1"/>
  <c r="G43" i="3" s="1"/>
  <c r="J41" i="2"/>
  <c r="J40" i="2"/>
  <c r="J39" i="2"/>
  <c r="J38" i="2"/>
  <c r="J37" i="2"/>
  <c r="L37" i="2" s="1"/>
  <c r="G37" i="3" s="1"/>
  <c r="J36" i="2"/>
  <c r="J35" i="2"/>
  <c r="L35" i="2" s="1"/>
  <c r="G35" i="3" s="1"/>
  <c r="J34" i="2"/>
  <c r="L34" i="2" s="1"/>
  <c r="G34" i="3" s="1"/>
  <c r="J33" i="2"/>
  <c r="J32" i="2"/>
  <c r="J31" i="2"/>
  <c r="J30" i="2"/>
  <c r="J28" i="2"/>
  <c r="J26" i="2"/>
  <c r="J25" i="2"/>
  <c r="J24" i="2"/>
  <c r="L24" i="2" s="1"/>
  <c r="G24" i="3" s="1"/>
  <c r="J21" i="2"/>
  <c r="J19" i="2"/>
  <c r="J17" i="2"/>
  <c r="J16" i="2"/>
  <c r="J15" i="2"/>
  <c r="J14" i="2"/>
  <c r="J13" i="2"/>
  <c r="L13" i="2" s="1"/>
  <c r="G13" i="3" s="1"/>
  <c r="J12" i="2"/>
  <c r="L12" i="2" s="1"/>
  <c r="G12" i="3" s="1"/>
  <c r="J11" i="2"/>
  <c r="L11" i="2" s="1"/>
  <c r="G11" i="3" s="1"/>
  <c r="J10" i="2"/>
  <c r="G43" i="2"/>
  <c r="G41" i="2"/>
  <c r="G40" i="2"/>
  <c r="G39" i="2"/>
  <c r="G38" i="2"/>
  <c r="G37" i="2"/>
  <c r="G36" i="2"/>
  <c r="H36" i="2" s="1"/>
  <c r="E36" i="3" s="1"/>
  <c r="G35" i="2"/>
  <c r="G34" i="2"/>
  <c r="G33" i="2"/>
  <c r="G32" i="2"/>
  <c r="G31" i="2"/>
  <c r="G30" i="2"/>
  <c r="G28" i="2"/>
  <c r="G26" i="2"/>
  <c r="H26" i="2" s="1"/>
  <c r="E26" i="3" s="1"/>
  <c r="G25" i="2"/>
  <c r="G24" i="2"/>
  <c r="G21" i="2"/>
  <c r="G19" i="2"/>
  <c r="G17" i="2"/>
  <c r="G16" i="2"/>
  <c r="G15" i="2"/>
  <c r="G14" i="2"/>
  <c r="H14" i="2" s="1"/>
  <c r="E14" i="3" s="1"/>
  <c r="G13" i="2"/>
  <c r="G12" i="2"/>
  <c r="G11" i="2"/>
  <c r="G10" i="2"/>
  <c r="F43" i="2"/>
  <c r="F41" i="2"/>
  <c r="F40" i="2"/>
  <c r="F39" i="2"/>
  <c r="H39" i="2" s="1"/>
  <c r="E39" i="3" s="1"/>
  <c r="F38" i="2"/>
  <c r="F37" i="2"/>
  <c r="F36" i="2"/>
  <c r="F35" i="2"/>
  <c r="F34" i="2"/>
  <c r="F33" i="2"/>
  <c r="F32" i="2"/>
  <c r="H32" i="2" s="1"/>
  <c r="E32" i="3" s="1"/>
  <c r="F31" i="2"/>
  <c r="H31" i="2" s="1"/>
  <c r="E31" i="3" s="1"/>
  <c r="F30" i="2"/>
  <c r="F28" i="2"/>
  <c r="F26" i="2"/>
  <c r="F25" i="2"/>
  <c r="F24" i="2"/>
  <c r="F21" i="2"/>
  <c r="F19" i="2"/>
  <c r="H19" i="2" s="1"/>
  <c r="E19" i="3" s="1"/>
  <c r="F17" i="2"/>
  <c r="H17" i="2" s="1"/>
  <c r="E17" i="3" s="1"/>
  <c r="F16" i="2"/>
  <c r="F15" i="2"/>
  <c r="F14" i="2"/>
  <c r="F13" i="2"/>
  <c r="F12" i="2"/>
  <c r="F11" i="2"/>
  <c r="F10" i="2"/>
  <c r="H10" i="2" s="1"/>
  <c r="E10" i="3" s="1"/>
  <c r="C43" i="2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D41" i="2" s="1"/>
  <c r="C41" i="3" s="1"/>
  <c r="B40" i="2"/>
  <c r="B39" i="2"/>
  <c r="B38" i="2"/>
  <c r="D38" i="2" s="1"/>
  <c r="C38" i="3" s="1"/>
  <c r="B37" i="2"/>
  <c r="D37" i="2" s="1"/>
  <c r="C37" i="3" s="1"/>
  <c r="B36" i="2"/>
  <c r="B35" i="2"/>
  <c r="B34" i="2"/>
  <c r="B33" i="2"/>
  <c r="B32" i="2"/>
  <c r="B31" i="2"/>
  <c r="B30" i="2"/>
  <c r="D30" i="2" s="1"/>
  <c r="C30" i="3" s="1"/>
  <c r="B28" i="2"/>
  <c r="D28" i="2" s="1"/>
  <c r="C28" i="3" s="1"/>
  <c r="B26" i="2"/>
  <c r="B25" i="2"/>
  <c r="B24" i="2"/>
  <c r="B21" i="2"/>
  <c r="B19" i="2"/>
  <c r="B17" i="2"/>
  <c r="B16" i="2"/>
  <c r="D16" i="2" s="1"/>
  <c r="C16" i="3" s="1"/>
  <c r="B15" i="2"/>
  <c r="D15" i="2" s="1"/>
  <c r="C15" i="3" s="1"/>
  <c r="B14" i="2"/>
  <c r="B13" i="2"/>
  <c r="B12" i="2"/>
  <c r="B11" i="2"/>
  <c r="B10" i="2"/>
  <c r="C7" i="2"/>
  <c r="B7" i="2"/>
  <c r="F6" i="2"/>
  <c r="B6" i="2"/>
  <c r="K41" i="1"/>
  <c r="J41" i="1"/>
  <c r="J42" i="2" s="1"/>
  <c r="G41" i="1"/>
  <c r="F41" i="1"/>
  <c r="F42" i="2"/>
  <c r="C41" i="1"/>
  <c r="C42" i="2" s="1"/>
  <c r="B41" i="1"/>
  <c r="B42" i="2" s="1"/>
  <c r="K29" i="2"/>
  <c r="J29" i="2"/>
  <c r="G29" i="2"/>
  <c r="C29" i="2"/>
  <c r="B29" i="2"/>
  <c r="K27" i="1"/>
  <c r="J27" i="1"/>
  <c r="G27" i="1"/>
  <c r="F27" i="1"/>
  <c r="F27" i="2" s="1"/>
  <c r="C27" i="1"/>
  <c r="B27" i="1"/>
  <c r="B27" i="2" s="1"/>
  <c r="K23" i="1"/>
  <c r="J23" i="1"/>
  <c r="L23" i="1" s="1"/>
  <c r="F23" i="3" s="1"/>
  <c r="G23" i="1"/>
  <c r="F23" i="1"/>
  <c r="F23" i="2" s="1"/>
  <c r="C23" i="1"/>
  <c r="C23" i="2" s="1"/>
  <c r="B23" i="1"/>
  <c r="K20" i="1"/>
  <c r="K20" i="2" s="1"/>
  <c r="J20" i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K9" i="2" s="1"/>
  <c r="J9" i="1"/>
  <c r="G9" i="1"/>
  <c r="G9" i="2" s="1"/>
  <c r="F9" i="1"/>
  <c r="C9" i="1"/>
  <c r="C9" i="2" s="1"/>
  <c r="B9" i="1"/>
  <c r="B9" i="2" s="1"/>
  <c r="G27" i="2"/>
  <c r="K42" i="2"/>
  <c r="K18" i="2"/>
  <c r="G42" i="2"/>
  <c r="F46" i="2"/>
  <c r="C46" i="2"/>
  <c r="C45" i="2"/>
  <c r="B46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2" i="1"/>
  <c r="F43" i="3" s="1"/>
  <c r="L41" i="1"/>
  <c r="F42" i="3" s="1"/>
  <c r="F41" i="3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 s="1"/>
  <c r="L26" i="1"/>
  <c r="F26" i="3" s="1"/>
  <c r="L25" i="1"/>
  <c r="F25" i="3" s="1"/>
  <c r="L24" i="1"/>
  <c r="F24" i="3" s="1"/>
  <c r="L21" i="1"/>
  <c r="F21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28" i="2"/>
  <c r="G28" i="3" s="1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4" i="22"/>
  <c r="O56" i="22"/>
  <c r="O57" i="22"/>
  <c r="O58" i="22"/>
  <c r="O59" i="22"/>
  <c r="O62" i="22"/>
  <c r="I23" i="4"/>
  <c r="E23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D46" i="3"/>
  <c r="B46" i="3"/>
  <c r="H42" i="1"/>
  <c r="D43" i="3"/>
  <c r="D42" i="1"/>
  <c r="B43" i="3" s="1"/>
  <c r="D41" i="3"/>
  <c r="B41" i="3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1" i="1"/>
  <c r="D21" i="3" s="1"/>
  <c r="D21" i="1"/>
  <c r="B21" i="3" s="1"/>
  <c r="H19" i="1"/>
  <c r="D19" i="3" s="1"/>
  <c r="D19" i="1"/>
  <c r="B19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/>
  <c r="H11" i="1"/>
  <c r="D11" i="3" s="1"/>
  <c r="D11" i="1"/>
  <c r="B11" i="3" s="1"/>
  <c r="H10" i="1"/>
  <c r="D10" i="3" s="1"/>
  <c r="D10" i="1"/>
  <c r="B10" i="3" s="1"/>
  <c r="D21" i="2"/>
  <c r="C21" i="3" s="1"/>
  <c r="D45" i="3"/>
  <c r="D11" i="2"/>
  <c r="C11" i="3" s="1"/>
  <c r="H12" i="2"/>
  <c r="E12" i="3" s="1"/>
  <c r="F46" i="3"/>
  <c r="F45" i="3"/>
  <c r="H41" i="1" l="1"/>
  <c r="D42" i="3" s="1"/>
  <c r="D46" i="2"/>
  <c r="C46" i="3" s="1"/>
  <c r="H27" i="2"/>
  <c r="E27" i="3" s="1"/>
  <c r="D32" i="2"/>
  <c r="C32" i="3" s="1"/>
  <c r="H24" i="2"/>
  <c r="E24" i="3" s="1"/>
  <c r="H34" i="2"/>
  <c r="E34" i="3" s="1"/>
  <c r="L9" i="1"/>
  <c r="F9" i="3" s="1"/>
  <c r="H40" i="2"/>
  <c r="E40" i="3" s="1"/>
  <c r="L14" i="2"/>
  <c r="G14" i="3" s="1"/>
  <c r="L26" i="2"/>
  <c r="G26" i="3" s="1"/>
  <c r="L36" i="2"/>
  <c r="G36" i="3" s="1"/>
  <c r="H37" i="2"/>
  <c r="E37" i="3" s="1"/>
  <c r="H16" i="2"/>
  <c r="E16" i="3" s="1"/>
  <c r="H30" i="2"/>
  <c r="E30" i="3" s="1"/>
  <c r="H38" i="2"/>
  <c r="E38" i="3" s="1"/>
  <c r="H28" i="2"/>
  <c r="E28" i="3" s="1"/>
  <c r="H15" i="2"/>
  <c r="E15" i="3" s="1"/>
  <c r="H11" i="2"/>
  <c r="E11" i="3" s="1"/>
  <c r="H35" i="2"/>
  <c r="E35" i="3" s="1"/>
  <c r="H21" i="2"/>
  <c r="E21" i="3" s="1"/>
  <c r="H43" i="2"/>
  <c r="E43" i="3" s="1"/>
  <c r="H13" i="2"/>
  <c r="E13" i="3" s="1"/>
  <c r="D24" i="2"/>
  <c r="C24" i="3" s="1"/>
  <c r="D13" i="2"/>
  <c r="C13" i="3" s="1"/>
  <c r="D14" i="2"/>
  <c r="C14" i="3" s="1"/>
  <c r="D26" i="2"/>
  <c r="C26" i="3" s="1"/>
  <c r="D34" i="2"/>
  <c r="C34" i="3" s="1"/>
  <c r="D35" i="2"/>
  <c r="C35" i="3" s="1"/>
  <c r="D17" i="2"/>
  <c r="C17" i="3" s="1"/>
  <c r="D31" i="2"/>
  <c r="C31" i="3" s="1"/>
  <c r="D39" i="2"/>
  <c r="C39" i="3" s="1"/>
  <c r="D10" i="2"/>
  <c r="C10" i="3" s="1"/>
  <c r="D19" i="2"/>
  <c r="C19" i="3" s="1"/>
  <c r="D40" i="2"/>
  <c r="C40" i="3" s="1"/>
  <c r="H18" i="1"/>
  <c r="D18" i="3" s="1"/>
  <c r="H20" i="1"/>
  <c r="D20" i="3" s="1"/>
  <c r="J23" i="2"/>
  <c r="L17" i="2"/>
  <c r="G17" i="3" s="1"/>
  <c r="L31" i="2"/>
  <c r="G31" i="3" s="1"/>
  <c r="H42" i="2"/>
  <c r="E42" i="3" s="1"/>
  <c r="L40" i="2"/>
  <c r="G40" i="3" s="1"/>
  <c r="G22" i="1"/>
  <c r="G22" i="2" s="1"/>
  <c r="L41" i="2"/>
  <c r="G41" i="3" s="1"/>
  <c r="H41" i="2"/>
  <c r="E41" i="3" s="1"/>
  <c r="P25" i="23"/>
  <c r="E46" i="2"/>
  <c r="O2" i="22"/>
  <c r="O25" i="23"/>
  <c r="L42" i="2"/>
  <c r="G42" i="3" s="1"/>
  <c r="D33" i="2"/>
  <c r="C33" i="3" s="1"/>
  <c r="L29" i="1"/>
  <c r="F29" i="3" s="1"/>
  <c r="L29" i="2"/>
  <c r="G29" i="3" s="1"/>
  <c r="D29" i="2"/>
  <c r="C29" i="3" s="1"/>
  <c r="K22" i="1"/>
  <c r="K22" i="2" s="1"/>
  <c r="J22" i="1"/>
  <c r="J22" i="2" s="1"/>
  <c r="H25" i="2"/>
  <c r="E25" i="3" s="1"/>
  <c r="G23" i="2"/>
  <c r="H23" i="2" s="1"/>
  <c r="E23" i="3" s="1"/>
  <c r="H23" i="1"/>
  <c r="D23" i="3" s="1"/>
  <c r="L21" i="2"/>
  <c r="G21" i="3" s="1"/>
  <c r="G20" i="2"/>
  <c r="H20" i="2" s="1"/>
  <c r="E20" i="3" s="1"/>
  <c r="F8" i="1"/>
  <c r="F8" i="2" s="1"/>
  <c r="D18" i="2"/>
  <c r="C18" i="3" s="1"/>
  <c r="D9" i="2"/>
  <c r="C9" i="3" s="1"/>
  <c r="D9" i="1"/>
  <c r="B9" i="3" s="1"/>
  <c r="F9" i="2"/>
  <c r="D12" i="2"/>
  <c r="C12" i="3" s="1"/>
  <c r="H9" i="2"/>
  <c r="E9" i="3" s="1"/>
  <c r="H9" i="1"/>
  <c r="D9" i="3" s="1"/>
  <c r="D20" i="1"/>
  <c r="B20" i="3" s="1"/>
  <c r="D18" i="1"/>
  <c r="B18" i="3" s="1"/>
  <c r="H27" i="1"/>
  <c r="D27" i="3" s="1"/>
  <c r="J8" i="1"/>
  <c r="B8" i="1"/>
  <c r="B8" i="2" s="1"/>
  <c r="K8" i="1"/>
  <c r="J27" i="2"/>
  <c r="O3" i="22"/>
  <c r="K23" i="2"/>
  <c r="L23" i="2" s="1"/>
  <c r="G23" i="3" s="1"/>
  <c r="D43" i="2"/>
  <c r="C43" i="3" s="1"/>
  <c r="L30" i="2"/>
  <c r="G30" i="3" s="1"/>
  <c r="D20" i="2"/>
  <c r="C20" i="3" s="1"/>
  <c r="D41" i="1"/>
  <c r="B42" i="3" s="1"/>
  <c r="C8" i="1"/>
  <c r="D42" i="2"/>
  <c r="C42" i="3" s="1"/>
  <c r="D27" i="1"/>
  <c r="B27" i="3" s="1"/>
  <c r="D29" i="1"/>
  <c r="B29" i="3" s="1"/>
  <c r="D36" i="2"/>
  <c r="C36" i="3" s="1"/>
  <c r="L19" i="2"/>
  <c r="G19" i="3" s="1"/>
  <c r="G18" i="2"/>
  <c r="G8" i="1"/>
  <c r="B23" i="2"/>
  <c r="D23" i="2" s="1"/>
  <c r="C23" i="3" s="1"/>
  <c r="D23" i="1"/>
  <c r="B23" i="3" s="1"/>
  <c r="B22" i="1"/>
  <c r="F29" i="2"/>
  <c r="H29" i="2" s="1"/>
  <c r="E29" i="3" s="1"/>
  <c r="F22" i="1"/>
  <c r="H29" i="1"/>
  <c r="D29" i="3" s="1"/>
  <c r="O25" i="22"/>
  <c r="L18" i="2"/>
  <c r="G18" i="3" s="1"/>
  <c r="D25" i="2"/>
  <c r="C25" i="3" s="1"/>
  <c r="L15" i="2"/>
  <c r="G15" i="3" s="1"/>
  <c r="L25" i="2"/>
  <c r="G25" i="3" s="1"/>
  <c r="L33" i="2"/>
  <c r="G33" i="3" s="1"/>
  <c r="L39" i="2"/>
  <c r="G39" i="3" s="1"/>
  <c r="H33" i="2"/>
  <c r="E33" i="3" s="1"/>
  <c r="L27" i="1"/>
  <c r="F27" i="3" s="1"/>
  <c r="K27" i="2"/>
  <c r="J20" i="2"/>
  <c r="L20" i="2" s="1"/>
  <c r="G20" i="3" s="1"/>
  <c r="L20" i="1"/>
  <c r="F20" i="3" s="1"/>
  <c r="C27" i="2"/>
  <c r="C22" i="1"/>
  <c r="J9" i="2"/>
  <c r="L9" i="2" s="1"/>
  <c r="G9" i="3" s="1"/>
  <c r="J43" i="1" l="1"/>
  <c r="K43" i="1"/>
  <c r="L22" i="1"/>
  <c r="F22" i="3" s="1"/>
  <c r="J8" i="2"/>
  <c r="K8" i="2"/>
  <c r="L8" i="1"/>
  <c r="F8" i="3" s="1"/>
  <c r="D8" i="1"/>
  <c r="B8" i="3" s="1"/>
  <c r="C8" i="2"/>
  <c r="D8" i="2" s="1"/>
  <c r="C8" i="3" s="1"/>
  <c r="L22" i="2"/>
  <c r="G22" i="3" s="1"/>
  <c r="G8" i="2"/>
  <c r="H8" i="1"/>
  <c r="D8" i="3" s="1"/>
  <c r="D27" i="2"/>
  <c r="C27" i="3" s="1"/>
  <c r="F43" i="1"/>
  <c r="F44" i="1" s="1"/>
  <c r="H44" i="1" s="1"/>
  <c r="H22" i="1"/>
  <c r="D22" i="3" s="1"/>
  <c r="F22" i="2"/>
  <c r="H22" i="2" s="1"/>
  <c r="E22" i="3" s="1"/>
  <c r="C22" i="2"/>
  <c r="D22" i="1"/>
  <c r="B22" i="3" s="1"/>
  <c r="H18" i="2"/>
  <c r="E18" i="3" s="1"/>
  <c r="L27" i="2"/>
  <c r="G27" i="3" s="1"/>
  <c r="B43" i="1"/>
  <c r="B44" i="1" s="1"/>
  <c r="B22" i="2"/>
  <c r="C43" i="1"/>
  <c r="C44" i="1" s="1"/>
  <c r="E44" i="1" s="1"/>
  <c r="L8" i="2" l="1"/>
  <c r="G8" i="3" s="1"/>
  <c r="D44" i="1"/>
  <c r="K44" i="1"/>
  <c r="M44" i="1" s="1"/>
  <c r="J44" i="2"/>
  <c r="J44" i="1"/>
  <c r="J45" i="2"/>
  <c r="L43" i="1"/>
  <c r="F44" i="3" s="1"/>
  <c r="K44" i="2"/>
  <c r="M27" i="2" s="1"/>
  <c r="H43" i="1"/>
  <c r="D44" i="3" s="1"/>
  <c r="G44" i="2"/>
  <c r="B45" i="2"/>
  <c r="B44" i="2"/>
  <c r="D22" i="2"/>
  <c r="C22" i="3" s="1"/>
  <c r="F45" i="2"/>
  <c r="F44" i="2"/>
  <c r="H8" i="2"/>
  <c r="E8" i="3" s="1"/>
  <c r="D43" i="1"/>
  <c r="B44" i="3" s="1"/>
  <c r="C44" i="2"/>
  <c r="L44" i="1" l="1"/>
  <c r="M41" i="2"/>
  <c r="M35" i="2"/>
  <c r="M42" i="2"/>
  <c r="M24" i="2"/>
  <c r="M43" i="2"/>
  <c r="M23" i="2"/>
  <c r="M37" i="2"/>
  <c r="L44" i="2"/>
  <c r="G44" i="3" s="1"/>
  <c r="M19" i="2"/>
  <c r="M11" i="2"/>
  <c r="M38" i="2"/>
  <c r="M31" i="2"/>
  <c r="M16" i="2"/>
  <c r="M44" i="2"/>
  <c r="M26" i="2"/>
  <c r="M36" i="2"/>
  <c r="M22" i="2"/>
  <c r="M21" i="2"/>
  <c r="M25" i="2"/>
  <c r="M14" i="2"/>
  <c r="M17" i="2"/>
  <c r="M39" i="2"/>
  <c r="M29" i="2"/>
  <c r="M20" i="2"/>
  <c r="M28" i="2"/>
  <c r="M15" i="2"/>
  <c r="M32" i="2"/>
  <c r="M40" i="2"/>
  <c r="M18" i="2"/>
  <c r="M30" i="2"/>
  <c r="M9" i="2"/>
  <c r="M34" i="2"/>
  <c r="M8" i="2"/>
  <c r="M33" i="2"/>
  <c r="M10" i="2"/>
  <c r="M13" i="2"/>
  <c r="M12" i="2"/>
  <c r="I14" i="2"/>
  <c r="I30" i="2"/>
  <c r="I21" i="2"/>
  <c r="I10" i="2"/>
  <c r="I19" i="2"/>
  <c r="I20" i="2"/>
  <c r="I16" i="2"/>
  <c r="I36" i="2"/>
  <c r="I24" i="2"/>
  <c r="I22" i="2"/>
  <c r="I31" i="2"/>
  <c r="I40" i="2"/>
  <c r="I38" i="2"/>
  <c r="I13" i="2"/>
  <c r="I44" i="2"/>
  <c r="I32" i="2"/>
  <c r="I41" i="2"/>
  <c r="I11" i="2"/>
  <c r="I27" i="2"/>
  <c r="I28" i="2"/>
  <c r="I43" i="2"/>
  <c r="I35" i="2"/>
  <c r="I37" i="2"/>
  <c r="I12" i="2"/>
  <c r="I23" i="2"/>
  <c r="H44" i="2"/>
  <c r="E44" i="3" s="1"/>
  <c r="I34" i="2"/>
  <c r="I26" i="2"/>
  <c r="I17" i="2"/>
  <c r="I25" i="2"/>
  <c r="I9" i="2"/>
  <c r="I33" i="2"/>
  <c r="I42" i="2"/>
  <c r="I15" i="2"/>
  <c r="I39" i="2"/>
  <c r="I29" i="2"/>
  <c r="I18" i="2"/>
  <c r="I8" i="2"/>
  <c r="K45" i="2"/>
  <c r="K46" i="2"/>
  <c r="E8" i="2"/>
  <c r="E30" i="2"/>
  <c r="E43" i="2"/>
  <c r="E34" i="2"/>
  <c r="E31" i="2"/>
  <c r="E26" i="2"/>
  <c r="E18" i="2"/>
  <c r="E19" i="2"/>
  <c r="E41" i="2"/>
  <c r="E10" i="2"/>
  <c r="E14" i="2"/>
  <c r="E42" i="2"/>
  <c r="E23" i="2"/>
  <c r="E12" i="2"/>
  <c r="E44" i="2"/>
  <c r="E11" i="2"/>
  <c r="E40" i="2"/>
  <c r="E16" i="2"/>
  <c r="E21" i="2"/>
  <c r="E38" i="2"/>
  <c r="E13" i="2"/>
  <c r="E17" i="2"/>
  <c r="E35" i="2"/>
  <c r="E37" i="2"/>
  <c r="E20" i="2"/>
  <c r="E36" i="2"/>
  <c r="E32" i="2"/>
  <c r="E28" i="2"/>
  <c r="E24" i="2"/>
  <c r="D44" i="2"/>
  <c r="C44" i="3" s="1"/>
  <c r="E29" i="2"/>
  <c r="E39" i="2"/>
  <c r="E9" i="2"/>
  <c r="E15" i="2"/>
  <c r="E25" i="2"/>
  <c r="E33" i="2"/>
  <c r="E27" i="2"/>
  <c r="G46" i="2"/>
  <c r="G45" i="2"/>
  <c r="E22" i="2"/>
  <c r="H46" i="2" l="1"/>
  <c r="E46" i="3" s="1"/>
  <c r="I46" i="2"/>
  <c r="M46" i="2"/>
  <c r="L46" i="2"/>
  <c r="G46" i="3" s="1"/>
  <c r="M45" i="2"/>
  <c r="L45" i="2"/>
  <c r="G45" i="3" s="1"/>
  <c r="H45" i="2"/>
  <c r="E45" i="3" s="1"/>
  <c r="I45" i="2"/>
</calcChain>
</file>

<file path=xl/sharedStrings.xml><?xml version="1.0" encoding="utf-8"?>
<sst xmlns="http://schemas.openxmlformats.org/spreadsheetml/2006/main" count="420" uniqueCount="227">
  <si>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</si>
  <si>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</si>
  <si>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</si>
  <si>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</si>
  <si>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</si>
  <si>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</si>
  <si>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</si>
  <si>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</si>
  <si>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</si>
  <si>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</si>
  <si>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</si>
  <si>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</si>
  <si>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</si>
  <si>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</si>
  <si>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</si>
  <si>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</si>
  <si>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</si>
  <si>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</si>
  <si>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</si>
  <si>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</si>
  <si>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</si>
  <si>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</si>
  <si>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</si>
  <si>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</si>
  <si>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</si>
  <si>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</si>
  <si>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</si>
  <si>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</si>
  <si>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</si>
  <si>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</si>
  <si>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</si>
  <si>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</si>
  <si>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</si>
  <si>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</si>
  <si>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</si>
  <si>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</si>
  <si>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</si>
  <si>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</si>
  <si>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</si>
  <si>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</si>
  <si>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</si>
  <si>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</si>
  <si>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</si>
  <si>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</si>
  <si>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</si>
  <si>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</si>
  <si>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</si>
  <si>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</si>
  <si>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</si>
  <si>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</si>
  <si>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</si>
  <si>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</si>
  <si>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</si>
  <si>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</si>
  <si>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</si>
  <si>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</si>
  <si>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</si>
  <si>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</si>
  <si>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</si>
  <si>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</si>
  <si>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</si>
  <si>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</si>
  <si>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</si>
  <si>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</si>
  <si>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</si>
  <si>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</si>
  <si>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</si>
  <si>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</si>
  <si>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</si>
  <si>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</si>
  <si>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</si>
  <si>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</si>
  <si>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</si>
  <si>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</si>
  <si>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</si>
  <si>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</si>
  <si>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</si>
  <si>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</si>
  <si>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</si>
  <si>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</si>
  <si>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</si>
  <si>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</si>
  <si>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</si>
  <si>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</si>
  <si>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</si>
  <si>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</si>
  <si>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</si>
  <si>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</si>
  <si>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</si>
  <si>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</si>
  <si>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</si>
  <si>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</si>
  <si>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</si>
  <si>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</si>
  <si>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</si>
  <si>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</si>
  <si>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</si>
  <si>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</si>
  <si>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</si>
  <si>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</si>
  <si>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</si>
  <si>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</si>
  <si>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</si>
  <si>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</si>
  <si>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</si>
  <si>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</si>
  <si>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</si>
  <si>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</si>
  <si>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</si>
  <si>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</si>
  <si>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</si>
  <si>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</si>
  <si>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</si>
  <si>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</si>
  <si>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</si>
  <si>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</si>
  <si>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</si>
  <si>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2022 İHRACAT RAKAMLARI - TL</t>
  </si>
  <si>
    <t>Değişim    ('24/'23)</t>
  </si>
  <si>
    <t xml:space="preserve"> Pay(24)  (%)</t>
  </si>
  <si>
    <t>SON 12 AYLIK
(2024/2023)</t>
  </si>
  <si>
    <t>2024 YILI İHRACATIMIZDA İLK 20 ÜLKE (1.000 $)</t>
  </si>
  <si>
    <t>EKİM  (2024/2023)</t>
  </si>
  <si>
    <t>OCAK - EKİM (2024/2023)</t>
  </si>
  <si>
    <t>1 - 31 EKIM İHRACAT RAKAMLARI</t>
  </si>
  <si>
    <t xml:space="preserve">SEKTÖREL BAZDA İHRACAT RAKAMLARI -1.000 $ </t>
  </si>
  <si>
    <t>1 - 31 EKIM</t>
  </si>
  <si>
    <t>1 OCAK  -  31 EKIM</t>
  </si>
  <si>
    <t>2022 - 2023</t>
  </si>
  <si>
    <t>2023 - 2024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</si>
  <si>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</si>
  <si>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</si>
  <si>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</si>
  <si>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</si>
  <si>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</si>
  <si>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</si>
  <si>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</si>
  <si>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</si>
  <si>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</si>
  <si>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</si>
  <si>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</si>
  <si>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</si>
  <si>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</si>
  <si>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</si>
  <si>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</si>
  <si>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</si>
  <si>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</si>
  <si>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</si>
  <si>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</si>
  <si>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</si>
  <si>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</si>
  <si>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</si>
  <si>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</si>
  <si>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</si>
  <si>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</si>
  <si>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Madencilik Ürünleri</t>
  </si>
  <si>
    <t>2023  1 - 31 EKIM</t>
  </si>
  <si>
    <t>2024  1 - 31 EKIM</t>
  </si>
  <si>
    <t>CAYMAN ADALARI</t>
  </si>
  <si>
    <t>MALİ</t>
  </si>
  <si>
    <t>FİLİSTİN DEVLETİ</t>
  </si>
  <si>
    <t>SAMOA</t>
  </si>
  <si>
    <t>NEPAL</t>
  </si>
  <si>
    <t>ARUBA</t>
  </si>
  <si>
    <t>NİJER</t>
  </si>
  <si>
    <t>MALAVİ</t>
  </si>
  <si>
    <t>ST. KİTTS VE NEVİS</t>
  </si>
  <si>
    <t>FAROE ADALARI</t>
  </si>
  <si>
    <t>ALMANYA</t>
  </si>
  <si>
    <t>ABD</t>
  </si>
  <si>
    <t>BİRLEŞİK KRALLIK</t>
  </si>
  <si>
    <t>İTALYA</t>
  </si>
  <si>
    <t>IRAK</t>
  </si>
  <si>
    <t>FRANSA</t>
  </si>
  <si>
    <t>İSPANYA</t>
  </si>
  <si>
    <t>RUSYA FEDERASYONU</t>
  </si>
  <si>
    <t>POLONYA</t>
  </si>
  <si>
    <t>HOLLANDA</t>
  </si>
  <si>
    <t>İSTANBUL</t>
  </si>
  <si>
    <t>KOCAELI</t>
  </si>
  <si>
    <t>BURSA</t>
  </si>
  <si>
    <t>ANKARA</t>
  </si>
  <si>
    <t>İZMIR</t>
  </si>
  <si>
    <t>GAZIANTEP</t>
  </si>
  <si>
    <t>SAKARYA</t>
  </si>
  <si>
    <t>MANISA</t>
  </si>
  <si>
    <t>DENIZLI</t>
  </si>
  <si>
    <t>KONYA</t>
  </si>
  <si>
    <t>YALOVA</t>
  </si>
  <si>
    <t>TUNCELI</t>
  </si>
  <si>
    <t>YOZGAT</t>
  </si>
  <si>
    <t>MUŞ</t>
  </si>
  <si>
    <t>KARS</t>
  </si>
  <si>
    <t>KASTAMONU</t>
  </si>
  <si>
    <t>KIRIKKALE</t>
  </si>
  <si>
    <t>ERZINCAN</t>
  </si>
  <si>
    <t>ERZURUM</t>
  </si>
  <si>
    <t>NIĞDE</t>
  </si>
  <si>
    <t>İMMİB</t>
  </si>
  <si>
    <t>UİB</t>
  </si>
  <si>
    <t>OAİB</t>
  </si>
  <si>
    <t>İTKİB</t>
  </si>
  <si>
    <t>EİB</t>
  </si>
  <si>
    <t>AKİB</t>
  </si>
  <si>
    <t>İİB</t>
  </si>
  <si>
    <t>GAİB</t>
  </si>
  <si>
    <t>DENİB</t>
  </si>
  <si>
    <t>DAİB</t>
  </si>
  <si>
    <t>BAİB</t>
  </si>
  <si>
    <t>KİB</t>
  </si>
  <si>
    <t>DKİB</t>
  </si>
  <si>
    <t>HİZMET</t>
  </si>
  <si>
    <t>ROMANYA</t>
  </si>
  <si>
    <t>BAE</t>
  </si>
  <si>
    <t>BULGARİSTAN</t>
  </si>
  <si>
    <t>BELÇİKA</t>
  </si>
  <si>
    <t>MISIR</t>
  </si>
  <si>
    <t>YUNANİSTAN</t>
  </si>
  <si>
    <t>ÇİN</t>
  </si>
  <si>
    <t>FAS</t>
  </si>
  <si>
    <t>UKRAYNA</t>
  </si>
  <si>
    <t>SUUDİ ARABİSTAN</t>
  </si>
  <si>
    <t>İhracatçı Birlikleri Kaydından Muaf İhracat ile Antrepo ve Serbest Bölgeler Farkı</t>
  </si>
  <si>
    <t>GENEL İHRACAT TOPLAMI</t>
  </si>
  <si>
    <t>1 Ekim - 31 Ekim</t>
  </si>
  <si>
    <t>1- Ocak - 31 Ekim</t>
  </si>
  <si>
    <t>1 Kasım - 31 Ekim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</si>
</sst>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6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1"/>
      <color theme="1"/>
      <name val="Calibri"/>
      <family val="2"/>
      <scheme val="minor"/>
    </font>
    <font>
      <sz val="16"/>
      <color theme="1"/>
      <name val="Arial"/>
      <family val="2"/>
      <charset val="162"/>
    </font>
    <font>
      <b/>
      <sz val="8"/>
      <color rgb="FFFF0000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8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  <xf numFmtId="0" fontId="83" fillId="0" borderId="0"/>
  </cellStyleXfs>
  <cellXfs count="165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vertical="center"/>
    </xf>
    <xf numFmtId="0" fontId="63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4" fillId="0" borderId="0" xfId="0" applyFont="1" applyFill="1"/>
    <xf numFmtId="0" fontId="65" fillId="0" borderId="0" xfId="0" applyFont="1" applyFill="1"/>
    <xf numFmtId="0" fontId="64" fillId="0" borderId="9" xfId="0" applyFont="1" applyFill="1" applyBorder="1" applyAlignment="1">
      <alignment wrapText="1"/>
    </xf>
    <xf numFmtId="0" fontId="72" fillId="0" borderId="9" xfId="0" applyFont="1" applyFill="1" applyBorder="1" applyAlignment="1">
      <alignment wrapText="1"/>
    </xf>
    <xf numFmtId="0" fontId="67" fillId="0" borderId="9" xfId="2" applyFont="1" applyFill="1" applyBorder="1" applyAlignment="1">
      <alignment horizontal="center"/>
    </xf>
    <xf numFmtId="1" fontId="67" fillId="0" borderId="9" xfId="2" applyNumberFormat="1" applyFont="1" applyFill="1" applyBorder="1" applyAlignment="1">
      <alignment horizontal="center"/>
    </xf>
    <xf numFmtId="0" fontId="74" fillId="0" borderId="9" xfId="0" applyFont="1" applyFill="1" applyBorder="1"/>
    <xf numFmtId="3" fontId="67" fillId="0" borderId="9" xfId="0" applyNumberFormat="1" applyFont="1" applyFill="1" applyBorder="1" applyAlignment="1">
      <alignment horizontal="center"/>
    </xf>
    <xf numFmtId="4" fontId="67" fillId="0" borderId="9" xfId="0" applyNumberFormat="1" applyFont="1" applyFill="1" applyBorder="1" applyAlignment="1">
      <alignment horizontal="center"/>
    </xf>
    <xf numFmtId="0" fontId="67" fillId="0" borderId="9" xfId="0" applyFont="1" applyFill="1" applyBorder="1"/>
    <xf numFmtId="2" fontId="67" fillId="0" borderId="9" xfId="0" applyNumberFormat="1" applyFont="1" applyFill="1" applyBorder="1" applyAlignment="1">
      <alignment horizontal="center"/>
    </xf>
    <xf numFmtId="0" fontId="64" fillId="0" borderId="9" xfId="0" applyFont="1" applyFill="1" applyBorder="1"/>
    <xf numFmtId="3" fontId="75" fillId="0" borderId="9" xfId="0" applyNumberFormat="1" applyFont="1" applyFill="1" applyBorder="1" applyAlignment="1">
      <alignment horizontal="center"/>
    </xf>
    <xf numFmtId="2" fontId="75" fillId="0" borderId="9" xfId="0" applyNumberFormat="1" applyFont="1" applyFill="1" applyBorder="1" applyAlignment="1">
      <alignment horizontal="center"/>
    </xf>
    <xf numFmtId="0" fontId="7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1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 wrapText="1"/>
    </xf>
    <xf numFmtId="166" fontId="67" fillId="0" borderId="9" xfId="0" applyNumberFormat="1" applyFont="1" applyFill="1" applyBorder="1" applyAlignment="1">
      <alignment horizontal="center"/>
    </xf>
    <xf numFmtId="166" fontId="75" fillId="0" borderId="9" xfId="0" applyNumberFormat="1" applyFont="1" applyFill="1" applyBorder="1" applyAlignment="1">
      <alignment horizontal="center"/>
    </xf>
    <xf numFmtId="0" fontId="64" fillId="0" borderId="9" xfId="2" applyFont="1" applyFill="1" applyBorder="1"/>
    <xf numFmtId="0" fontId="76" fillId="0" borderId="9" xfId="0" applyFont="1" applyFill="1" applyBorder="1"/>
    <xf numFmtId="166" fontId="72" fillId="0" borderId="9" xfId="0" applyNumberFormat="1" applyFont="1" applyFill="1" applyBorder="1" applyAlignment="1">
      <alignment horizontal="center"/>
    </xf>
    <xf numFmtId="49" fontId="77" fillId="0" borderId="14" xfId="0" applyNumberFormat="1" applyFont="1" applyFill="1" applyBorder="1" applyAlignment="1">
      <alignment horizontal="center"/>
    </xf>
    <xf numFmtId="49" fontId="77" fillId="0" borderId="15" xfId="0" applyNumberFormat="1" applyFont="1" applyFill="1" applyBorder="1" applyAlignment="1">
      <alignment horizontal="center"/>
    </xf>
    <xf numFmtId="0" fontId="77" fillId="0" borderId="16" xfId="0" applyFont="1" applyFill="1" applyBorder="1" applyAlignment="1">
      <alignment horizontal="center"/>
    </xf>
    <xf numFmtId="0" fontId="78" fillId="0" borderId="17" xfId="0" applyFont="1" applyFill="1" applyBorder="1"/>
    <xf numFmtId="3" fontId="78" fillId="0" borderId="18" xfId="0" applyNumberFormat="1" applyFont="1" applyFill="1" applyBorder="1" applyAlignment="1">
      <alignment horizontal="right"/>
    </xf>
    <xf numFmtId="0" fontId="79" fillId="0" borderId="17" xfId="0" applyFont="1" applyFill="1" applyBorder="1"/>
    <xf numFmtId="3" fontId="79" fillId="0" borderId="0" xfId="0" applyNumberFormat="1" applyFont="1" applyFill="1" applyBorder="1" applyAlignment="1">
      <alignment horizontal="right"/>
    </xf>
    <xf numFmtId="3" fontId="78" fillId="0" borderId="19" xfId="0" applyNumberFormat="1" applyFont="1" applyFill="1" applyBorder="1" applyAlignment="1">
      <alignment horizontal="right"/>
    </xf>
    <xf numFmtId="3" fontId="80" fillId="0" borderId="0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0" fontId="81" fillId="0" borderId="0" xfId="0" applyFont="1" applyFill="1"/>
    <xf numFmtId="0" fontId="82" fillId="0" borderId="20" xfId="0" applyFont="1" applyFill="1" applyBorder="1" applyAlignment="1">
      <alignment horizontal="center"/>
    </xf>
    <xf numFmtId="3" fontId="82" fillId="0" borderId="21" xfId="0" applyNumberFormat="1" applyFont="1" applyFill="1" applyBorder="1" applyAlignment="1">
      <alignment horizontal="right"/>
    </xf>
    <xf numFmtId="3" fontId="82" fillId="0" borderId="22" xfId="0" applyNumberFormat="1" applyFont="1" applyFill="1" applyBorder="1" applyAlignment="1">
      <alignment horizontal="right"/>
    </xf>
    <xf numFmtId="0" fontId="64" fillId="43" borderId="0" xfId="0" applyFont="1" applyFill="1"/>
    <xf numFmtId="3" fontId="64" fillId="43" borderId="0" xfId="0" applyNumberFormat="1" applyFont="1" applyFill="1"/>
    <xf numFmtId="49" fontId="68" fillId="43" borderId="9" xfId="0" applyNumberFormat="1" applyFont="1" applyFill="1" applyBorder="1" applyAlignment="1">
      <alignment horizontal="left"/>
    </xf>
    <xf numFmtId="3" fontId="68" fillId="43" borderId="9" xfId="0" applyNumberFormat="1" applyFont="1" applyFill="1" applyBorder="1" applyAlignment="1">
      <alignment horizontal="right"/>
    </xf>
    <xf numFmtId="49" fontId="68" fillId="43" borderId="9" xfId="0" applyNumberFormat="1" applyFont="1" applyFill="1" applyBorder="1" applyAlignment="1">
      <alignment horizontal="right"/>
    </xf>
    <xf numFmtId="49" fontId="69" fillId="43" borderId="9" xfId="0" applyNumberFormat="1" applyFont="1" applyFill="1" applyBorder="1"/>
    <xf numFmtId="3" fontId="70" fillId="43" borderId="9" xfId="0" applyNumberFormat="1" applyFont="1" applyFill="1" applyBorder="1" applyAlignment="1">
      <alignment horizontal="right"/>
    </xf>
    <xf numFmtId="49" fontId="69" fillId="43" borderId="32" xfId="0" applyNumberFormat="1" applyFont="1" applyFill="1" applyBorder="1"/>
    <xf numFmtId="168" fontId="70" fillId="43" borderId="0" xfId="170" applyNumberFormat="1" applyFont="1" applyFill="1" applyBorder="1"/>
    <xf numFmtId="49" fontId="69" fillId="43" borderId="0" xfId="0" applyNumberFormat="1" applyFont="1" applyFill="1" applyBorder="1"/>
    <xf numFmtId="0" fontId="65" fillId="43" borderId="0" xfId="0" applyFont="1" applyFill="1"/>
    <xf numFmtId="3" fontId="70" fillId="43" borderId="9" xfId="0" applyNumberFormat="1" applyFont="1" applyFill="1" applyBorder="1"/>
    <xf numFmtId="168" fontId="70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4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7" fillId="43" borderId="9" xfId="2" applyFont="1" applyFill="1" applyBorder="1" applyAlignment="1">
      <alignment horizontal="center"/>
    </xf>
    <xf numFmtId="0" fontId="66" fillId="43" borderId="9" xfId="2" applyFont="1" applyFill="1" applyBorder="1" applyAlignment="1">
      <alignment horizontal="center"/>
    </xf>
    <xf numFmtId="0" fontId="72" fillId="0" borderId="9" xfId="2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71" fillId="0" borderId="11" xfId="0" applyFont="1" applyFill="1" applyBorder="1" applyAlignment="1">
      <alignment horizontal="center" vertical="center"/>
    </xf>
    <xf numFmtId="0" fontId="71" fillId="0" borderId="12" xfId="0" applyFont="1" applyFill="1" applyBorder="1" applyAlignment="1">
      <alignment horizontal="center" vertical="center"/>
    </xf>
    <xf numFmtId="0" fontId="72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3" fontId="85" fillId="0" borderId="21" xfId="0" applyNumberFormat="1" applyFont="1" applyFill="1" applyBorder="1" applyAlignment="1">
      <alignment horizontal="right"/>
    </xf>
  </cellXfs>
  <cellStyles count="338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 6" xfId="337" xr:uid="{00000000-0005-0000-0000-0000FF000000}"/>
    <cellStyle name="Normal_MAYIS_2009_İHRACAT_RAKAMLARI" xfId="2" xr:uid="{00000000-0005-0000-0000-000000010000}"/>
    <cellStyle name="Not 2" xfId="132" xr:uid="{00000000-0005-0000-0000-000001010000}"/>
    <cellStyle name="Not 3" xfId="295" xr:uid="{00000000-0005-0000-0000-000002010000}"/>
    <cellStyle name="Note 2" xfId="133" xr:uid="{00000000-0005-0000-0000-000003010000}"/>
    <cellStyle name="Note 2 2" xfId="134" xr:uid="{00000000-0005-0000-0000-000004010000}"/>
    <cellStyle name="Note 2 2 2" xfId="135" xr:uid="{00000000-0005-0000-0000-000005010000}"/>
    <cellStyle name="Note 2 2 2 2" xfId="136" xr:uid="{00000000-0005-0000-0000-000006010000}"/>
    <cellStyle name="Note 2 2 2 2 2" xfId="296" xr:uid="{00000000-0005-0000-0000-000007010000}"/>
    <cellStyle name="Note 2 2 2 3" xfId="297" xr:uid="{00000000-0005-0000-0000-000008010000}"/>
    <cellStyle name="Note 2 2 3" xfId="137" xr:uid="{00000000-0005-0000-0000-000009010000}"/>
    <cellStyle name="Note 2 2 3 2" xfId="138" xr:uid="{00000000-0005-0000-0000-00000A010000}"/>
    <cellStyle name="Note 2 2 3 2 2" xfId="139" xr:uid="{00000000-0005-0000-0000-00000B010000}"/>
    <cellStyle name="Note 2 2 3 2 2 2" xfId="298" xr:uid="{00000000-0005-0000-0000-00000C010000}"/>
    <cellStyle name="Note 2 2 3 2 3" xfId="299" xr:uid="{00000000-0005-0000-0000-00000D010000}"/>
    <cellStyle name="Note 2 2 3 3" xfId="140" xr:uid="{00000000-0005-0000-0000-00000E010000}"/>
    <cellStyle name="Note 2 2 3 3 2" xfId="141" xr:uid="{00000000-0005-0000-0000-00000F010000}"/>
    <cellStyle name="Note 2 2 3 3 2 2" xfId="300" xr:uid="{00000000-0005-0000-0000-000010010000}"/>
    <cellStyle name="Note 2 2 3 3 3" xfId="301" xr:uid="{00000000-0005-0000-0000-000011010000}"/>
    <cellStyle name="Note 2 2 3 4" xfId="302" xr:uid="{00000000-0005-0000-0000-000012010000}"/>
    <cellStyle name="Note 2 2 4" xfId="142" xr:uid="{00000000-0005-0000-0000-000013010000}"/>
    <cellStyle name="Note 2 2 4 2" xfId="143" xr:uid="{00000000-0005-0000-0000-000014010000}"/>
    <cellStyle name="Note 2 2 4 2 2" xfId="303" xr:uid="{00000000-0005-0000-0000-000015010000}"/>
    <cellStyle name="Note 2 2 4 3" xfId="304" xr:uid="{00000000-0005-0000-0000-000016010000}"/>
    <cellStyle name="Note 2 2 5" xfId="305" xr:uid="{00000000-0005-0000-0000-000017010000}"/>
    <cellStyle name="Note 2 2 6" xfId="306" xr:uid="{00000000-0005-0000-0000-000018010000}"/>
    <cellStyle name="Note 2 3" xfId="144" xr:uid="{00000000-0005-0000-0000-000019010000}"/>
    <cellStyle name="Note 2 3 2" xfId="145" xr:uid="{00000000-0005-0000-0000-00001A010000}"/>
    <cellStyle name="Note 2 3 2 2" xfId="146" xr:uid="{00000000-0005-0000-0000-00001B010000}"/>
    <cellStyle name="Note 2 3 2 2 2" xfId="307" xr:uid="{00000000-0005-0000-0000-00001C010000}"/>
    <cellStyle name="Note 2 3 2 3" xfId="308" xr:uid="{00000000-0005-0000-0000-00001D010000}"/>
    <cellStyle name="Note 2 3 3" xfId="147" xr:uid="{00000000-0005-0000-0000-00001E010000}"/>
    <cellStyle name="Note 2 3 3 2" xfId="148" xr:uid="{00000000-0005-0000-0000-00001F010000}"/>
    <cellStyle name="Note 2 3 3 2 2" xfId="309" xr:uid="{00000000-0005-0000-0000-000020010000}"/>
    <cellStyle name="Note 2 3 3 3" xfId="310" xr:uid="{00000000-0005-0000-0000-000021010000}"/>
    <cellStyle name="Note 2 3 4" xfId="311" xr:uid="{00000000-0005-0000-0000-000022010000}"/>
    <cellStyle name="Note 2 4" xfId="149" xr:uid="{00000000-0005-0000-0000-000023010000}"/>
    <cellStyle name="Note 2 4 2" xfId="150" xr:uid="{00000000-0005-0000-0000-000024010000}"/>
    <cellStyle name="Note 2 4 2 2" xfId="312" xr:uid="{00000000-0005-0000-0000-000025010000}"/>
    <cellStyle name="Note 2 4 3" xfId="313" xr:uid="{00000000-0005-0000-0000-000026010000}"/>
    <cellStyle name="Note 2 5" xfId="314" xr:uid="{00000000-0005-0000-0000-000027010000}"/>
    <cellStyle name="Note 3" xfId="151" xr:uid="{00000000-0005-0000-0000-000028010000}"/>
    <cellStyle name="Note 3 2" xfId="315" xr:uid="{00000000-0005-0000-0000-000029010000}"/>
    <cellStyle name="Nötr 2" xfId="316" xr:uid="{00000000-0005-0000-0000-00002A010000}"/>
    <cellStyle name="Output" xfId="152" xr:uid="{00000000-0005-0000-0000-00002B010000}"/>
    <cellStyle name="Output 2" xfId="153" xr:uid="{00000000-0005-0000-0000-00002C010000}"/>
    <cellStyle name="Output 2 2" xfId="154" xr:uid="{00000000-0005-0000-0000-00002D010000}"/>
    <cellStyle name="Output 2 2 2" xfId="317" xr:uid="{00000000-0005-0000-0000-00002E010000}"/>
    <cellStyle name="Output 2 3" xfId="318" xr:uid="{00000000-0005-0000-0000-00002F010000}"/>
    <cellStyle name="Output 3" xfId="319" xr:uid="{00000000-0005-0000-0000-000030010000}"/>
    <cellStyle name="Percent 2" xfId="155" xr:uid="{00000000-0005-0000-0000-000031010000}"/>
    <cellStyle name="Percent 2 2" xfId="156" xr:uid="{00000000-0005-0000-0000-000032010000}"/>
    <cellStyle name="Percent 2 2 2" xfId="320" xr:uid="{00000000-0005-0000-0000-000033010000}"/>
    <cellStyle name="Percent 2 3" xfId="321" xr:uid="{00000000-0005-0000-0000-000034010000}"/>
    <cellStyle name="Percent 3" xfId="157" xr:uid="{00000000-0005-0000-0000-000035010000}"/>
    <cellStyle name="Percent 3 2" xfId="322" xr:uid="{00000000-0005-0000-0000-000036010000}"/>
    <cellStyle name="Title" xfId="158" xr:uid="{00000000-0005-0000-0000-000037010000}"/>
    <cellStyle name="Title 2" xfId="159" xr:uid="{00000000-0005-0000-0000-000038010000}"/>
    <cellStyle name="Toplam 2" xfId="160" xr:uid="{00000000-0005-0000-0000-000039010000}"/>
    <cellStyle name="Total" xfId="161" xr:uid="{00000000-0005-0000-0000-00003A010000}"/>
    <cellStyle name="Total 2" xfId="162" xr:uid="{00000000-0005-0000-0000-00003B010000}"/>
    <cellStyle name="Total 2 2" xfId="163" xr:uid="{00000000-0005-0000-0000-00003C010000}"/>
    <cellStyle name="Total 2 2 2" xfId="323" xr:uid="{00000000-0005-0000-0000-00003D010000}"/>
    <cellStyle name="Total 2 3" xfId="324" xr:uid="{00000000-0005-0000-0000-00003E010000}"/>
    <cellStyle name="Total 3" xfId="325" xr:uid="{00000000-0005-0000-0000-00003F010000}"/>
    <cellStyle name="Uyarı Metni 2" xfId="164" xr:uid="{00000000-0005-0000-0000-000040010000}"/>
    <cellStyle name="Virgül 2" xfId="165" xr:uid="{00000000-0005-0000-0000-000042010000}"/>
    <cellStyle name="Virgül 3" xfId="326" xr:uid="{00000000-0005-0000-0000-000043010000}"/>
    <cellStyle name="Vurgu1 2" xfId="327" xr:uid="{00000000-0005-0000-0000-000044010000}"/>
    <cellStyle name="Vurgu2 2" xfId="328" xr:uid="{00000000-0005-0000-0000-000045010000}"/>
    <cellStyle name="Vurgu3 2" xfId="329" xr:uid="{00000000-0005-0000-0000-000046010000}"/>
    <cellStyle name="Vurgu4 2" xfId="330" xr:uid="{00000000-0005-0000-0000-000047010000}"/>
    <cellStyle name="Vurgu5 2" xfId="331" xr:uid="{00000000-0005-0000-0000-000048010000}"/>
    <cellStyle name="Vurgu6 2" xfId="332" xr:uid="{00000000-0005-0000-0000-000049010000}"/>
    <cellStyle name="Warning Text" xfId="166" xr:uid="{00000000-0005-0000-0000-00004A010000}"/>
    <cellStyle name="Warning Text 2" xfId="167" xr:uid="{00000000-0005-0000-0000-00004B010000}"/>
    <cellStyle name="Warning Text 2 2" xfId="168" xr:uid="{00000000-0005-0000-0000-00004C010000}"/>
    <cellStyle name="Warning Text 2 2 2" xfId="333" xr:uid="{00000000-0005-0000-0000-00004D010000}"/>
    <cellStyle name="Warning Text 2 3" xfId="334" xr:uid="{00000000-0005-0000-0000-00004E010000}"/>
    <cellStyle name="Warning Text 3" xfId="335" xr:uid="{00000000-0005-0000-0000-00004F010000}"/>
    <cellStyle name="Yüzde 2" xfId="169" xr:uid="{00000000-0005-0000-0000-000050010000}"/>
    <cellStyle name="Yüzde 3" xfId="170" xr:uid="{00000000-0005-0000-0000-000051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'2002_2024_AYLIK_IHR'!$A$25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'2002_2024_AYLIK_IHR'!$C$25:$N$25</c:f>
              <c:numCache>
                <c:formatCode>#,##0</c:formatCode>
                <c:ptCount val="12"/>
                <c:pt idx="0">
                  <c:v>13607449.033289999</c:v>
                </c:pt>
                <c:pt idx="1">
                  <c:v>13453718.86434</c:v>
                </c:pt>
                <c:pt idx="2">
                  <c:v>17173522.84434</c:v>
                </c:pt>
                <c:pt idx="3">
                  <c:v>13783747.560250003</c:v>
                </c:pt>
                <c:pt idx="4">
                  <c:v>15338581.704390001</c:v>
                </c:pt>
                <c:pt idx="5">
                  <c:v>14878902.861130001</c:v>
                </c:pt>
                <c:pt idx="6">
                  <c:v>13986383.366400002</c:v>
                </c:pt>
                <c:pt idx="7">
                  <c:v>15147880.188990001</c:v>
                </c:pt>
                <c:pt idx="8">
                  <c:v>15627893.54263</c:v>
                </c:pt>
                <c:pt idx="9">
                  <c:v>15769738.931589998</c:v>
                </c:pt>
                <c:pt idx="10">
                  <c:v>16120830.086270001</c:v>
                </c:pt>
                <c:pt idx="11">
                  <c:v>15754450.536799999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2-4B9F-9A49-10A1DF1633CC}"/>
            </c:ext>
          </c:extLst>
        </c:ser>
        <c:ser>
          <c:idx val="1"/>
          <c:order val="1"/>
          <c:tx>
            <c:strRef>
              <c:f>'2002_2024_AYLIK_IHR'!$A$24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'2002_2024_AYLIK_IHR'!$C$24:$N$24</c:f>
              <c:numCache>
                <c:formatCode>#,##0</c:formatCode>
                <c:ptCount val="12"/>
                <c:pt idx="0">
                  <c:v>13630034.141649995</c:v>
                </c:pt>
                <c:pt idx="1">
                  <c:v>14884789.945250001</c:v>
                </c:pt>
                <c:pt idx="2">
                  <c:v>16226466.669299997</c:v>
                </c:pt>
                <c:pt idx="3">
                  <c:v>13221124.678480001</c:v>
                </c:pt>
                <c:pt idx="4">
                  <c:v>17153246.65227</c:v>
                </c:pt>
                <c:pt idx="5">
                  <c:v>13262295.850920001</c:v>
                </c:pt>
                <c:pt idx="6">
                  <c:v>15900723.22195</c:v>
                </c:pt>
                <c:pt idx="7">
                  <c:v>15503428.325379997</c:v>
                </c:pt>
                <c:pt idx="8">
                  <c:v>15762373.11586</c:v>
                </c:pt>
                <c:pt idx="9">
                  <c:v>16547453.111009998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2-4B9F-9A49-10A1DF16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4401456"/>
        <c:axId val="-1944412880"/>
      </c:lineChart>
      <c:catAx>
        <c:axId val="-194440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44412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01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'2002_2024_AYLIK_IHR'!$C$10:$N$10</c:f>
              <c:numCache>
                <c:formatCode>#,##0</c:formatCode>
                <c:ptCount val="12"/>
                <c:pt idx="0">
                  <c:v>160203.20316999999</c:v>
                </c:pt>
                <c:pt idx="1">
                  <c:v>170089.44197000001</c:v>
                </c:pt>
                <c:pt idx="2">
                  <c:v>157757.54418999999</c:v>
                </c:pt>
                <c:pt idx="3">
                  <c:v>114461.90148</c:v>
                </c:pt>
                <c:pt idx="4">
                  <c:v>135992.84755999999</c:v>
                </c:pt>
                <c:pt idx="5">
                  <c:v>88564.25606</c:v>
                </c:pt>
                <c:pt idx="6">
                  <c:v>103685.71266</c:v>
                </c:pt>
                <c:pt idx="7">
                  <c:v>119049.50331</c:v>
                </c:pt>
                <c:pt idx="8">
                  <c:v>198171.53559000001</c:v>
                </c:pt>
                <c:pt idx="9">
                  <c:v>238297.42997999999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D-48F5-878E-A41158EFE783}"/>
            </c:ext>
          </c:extLst>
        </c:ser>
        <c:ser>
          <c:idx val="0"/>
          <c:order val="1"/>
          <c:tx>
            <c:strRef>
              <c:f>'2002_2024_AYLIK_IHR'!$A$11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'2002_2024_AYLIK_IHR'!$C$11:$N$11</c:f>
              <c:numCache>
                <c:formatCode>#,##0</c:formatCode>
                <c:ptCount val="12"/>
                <c:pt idx="0">
                  <c:v>127489.76995</c:v>
                </c:pt>
                <c:pt idx="1">
                  <c:v>106463.87293</c:v>
                </c:pt>
                <c:pt idx="2">
                  <c:v>149165.60537</c:v>
                </c:pt>
                <c:pt idx="3">
                  <c:v>108965.90999</c:v>
                </c:pt>
                <c:pt idx="4">
                  <c:v>119540.6828</c:v>
                </c:pt>
                <c:pt idx="5">
                  <c:v>111223.91093</c:v>
                </c:pt>
                <c:pt idx="6">
                  <c:v>101224.41344999999</c:v>
                </c:pt>
                <c:pt idx="7">
                  <c:v>115452.71735000001</c:v>
                </c:pt>
                <c:pt idx="8">
                  <c:v>134641.71098</c:v>
                </c:pt>
                <c:pt idx="9">
                  <c:v>183336.02726</c:v>
                </c:pt>
                <c:pt idx="10">
                  <c:v>181030.31938999999</c:v>
                </c:pt>
                <c:pt idx="11">
                  <c:v>169054.52851999999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D-48F5-878E-A41158EFE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936"/>
        <c:axId val="-1909005984"/>
      </c:lineChart>
      <c:catAx>
        <c:axId val="-19073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59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'2002_2024_AYLIK_IHR'!$C$12:$N$12</c:f>
              <c:numCache>
                <c:formatCode>#,##0</c:formatCode>
                <c:ptCount val="12"/>
                <c:pt idx="0">
                  <c:v>206128.32986999999</c:v>
                </c:pt>
                <c:pt idx="1">
                  <c:v>196795.17116</c:v>
                </c:pt>
                <c:pt idx="2">
                  <c:v>200890.98905999999</c:v>
                </c:pt>
                <c:pt idx="3">
                  <c:v>176579.71083</c:v>
                </c:pt>
                <c:pt idx="4">
                  <c:v>234750.70319</c:v>
                </c:pt>
                <c:pt idx="5">
                  <c:v>151470.42360000001</c:v>
                </c:pt>
                <c:pt idx="6">
                  <c:v>214694.49200999999</c:v>
                </c:pt>
                <c:pt idx="7">
                  <c:v>162140.39241</c:v>
                </c:pt>
                <c:pt idx="8">
                  <c:v>195534.74247</c:v>
                </c:pt>
                <c:pt idx="9">
                  <c:v>322721.65061999997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F-4A26-A3FF-206D5E2D033E}"/>
            </c:ext>
          </c:extLst>
        </c:ser>
        <c:ser>
          <c:idx val="0"/>
          <c:order val="1"/>
          <c:tx>
            <c:strRef>
              <c:f>'2002_2024_AYLIK_IHR'!$A$13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'2002_2024_AYLIK_IHR'!$C$13:$N$13</c:f>
              <c:numCache>
                <c:formatCode>#,##0</c:formatCode>
                <c:ptCount val="12"/>
                <c:pt idx="0">
                  <c:v>141954.89616</c:v>
                </c:pt>
                <c:pt idx="1">
                  <c:v>155574.24458</c:v>
                </c:pt>
                <c:pt idx="2">
                  <c:v>155777.83470000001</c:v>
                </c:pt>
                <c:pt idx="3">
                  <c:v>123926.16894</c:v>
                </c:pt>
                <c:pt idx="4">
                  <c:v>142783.85787000001</c:v>
                </c:pt>
                <c:pt idx="5">
                  <c:v>118585.45311</c:v>
                </c:pt>
                <c:pt idx="6">
                  <c:v>125970.1995</c:v>
                </c:pt>
                <c:pt idx="7">
                  <c:v>91383.503140000001</c:v>
                </c:pt>
                <c:pt idx="8">
                  <c:v>151342.42512</c:v>
                </c:pt>
                <c:pt idx="9">
                  <c:v>204689.82402</c:v>
                </c:pt>
                <c:pt idx="10">
                  <c:v>211892.60204999999</c:v>
                </c:pt>
                <c:pt idx="11">
                  <c:v>238499.42421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F-4A26-A3FF-206D5E2D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1840"/>
        <c:axId val="-1908996192"/>
      </c:lineChart>
      <c:catAx>
        <c:axId val="-19089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61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1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'2002_2024_AYLIK_IHR'!$C$14:$N$14</c:f>
              <c:numCache>
                <c:formatCode>#,##0</c:formatCode>
                <c:ptCount val="12"/>
                <c:pt idx="0">
                  <c:v>83436.900699999998</c:v>
                </c:pt>
                <c:pt idx="1">
                  <c:v>82610.768530000001</c:v>
                </c:pt>
                <c:pt idx="2">
                  <c:v>78426.065130000003</c:v>
                </c:pt>
                <c:pt idx="3">
                  <c:v>49173.907709999999</c:v>
                </c:pt>
                <c:pt idx="4">
                  <c:v>69796.724189999994</c:v>
                </c:pt>
                <c:pt idx="5">
                  <c:v>71141.352440000002</c:v>
                </c:pt>
                <c:pt idx="6">
                  <c:v>61450.54941</c:v>
                </c:pt>
                <c:pt idx="7">
                  <c:v>55487.356070000002</c:v>
                </c:pt>
                <c:pt idx="8">
                  <c:v>56089.077680000002</c:v>
                </c:pt>
                <c:pt idx="9">
                  <c:v>60642.906869999999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A-47E7-AB5D-746DEA847B06}"/>
            </c:ext>
          </c:extLst>
        </c:ser>
        <c:ser>
          <c:idx val="0"/>
          <c:order val="1"/>
          <c:tx>
            <c:strRef>
              <c:f>'2002_2024_AYLIK_IHR'!$A$15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'2002_2024_AYLIK_IHR'!$C$15:$N$15</c:f>
              <c:numCache>
                <c:formatCode>#,##0</c:formatCode>
                <c:ptCount val="12"/>
                <c:pt idx="0">
                  <c:v>119104.41473999999</c:v>
                </c:pt>
                <c:pt idx="1">
                  <c:v>81393.866899999994</c:v>
                </c:pt>
                <c:pt idx="2">
                  <c:v>91928.388930000001</c:v>
                </c:pt>
                <c:pt idx="3">
                  <c:v>84225.148029999997</c:v>
                </c:pt>
                <c:pt idx="4">
                  <c:v>103626.08791</c:v>
                </c:pt>
                <c:pt idx="5">
                  <c:v>79520.73646</c:v>
                </c:pt>
                <c:pt idx="6">
                  <c:v>71697.434299999994</c:v>
                </c:pt>
                <c:pt idx="7">
                  <c:v>42284.94644</c:v>
                </c:pt>
                <c:pt idx="8">
                  <c:v>53856.688920000001</c:v>
                </c:pt>
                <c:pt idx="9">
                  <c:v>41785.951780000003</c:v>
                </c:pt>
                <c:pt idx="10">
                  <c:v>47730.163439999997</c:v>
                </c:pt>
                <c:pt idx="11">
                  <c:v>54033.278680000003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A-47E7-AB5D-746DEA84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0752"/>
        <c:axId val="-1908995648"/>
      </c:lineChart>
      <c:catAx>
        <c:axId val="-19089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5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0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'2002_2024_AYLIK_IHR'!$C$16:$N$16</c:f>
              <c:numCache>
                <c:formatCode>#,##0</c:formatCode>
                <c:ptCount val="12"/>
                <c:pt idx="0">
                  <c:v>64406.00015</c:v>
                </c:pt>
                <c:pt idx="1">
                  <c:v>76260.280750000005</c:v>
                </c:pt>
                <c:pt idx="2">
                  <c:v>83673.392269999997</c:v>
                </c:pt>
                <c:pt idx="3">
                  <c:v>67010.118220000004</c:v>
                </c:pt>
                <c:pt idx="4">
                  <c:v>76952.423450000002</c:v>
                </c:pt>
                <c:pt idx="5">
                  <c:v>82525.515249999997</c:v>
                </c:pt>
                <c:pt idx="6">
                  <c:v>93554.62242</c:v>
                </c:pt>
                <c:pt idx="7">
                  <c:v>98098.891300000003</c:v>
                </c:pt>
                <c:pt idx="8">
                  <c:v>77068.329750000004</c:v>
                </c:pt>
                <c:pt idx="9">
                  <c:v>91153.999240000005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742-B8FF-FE0DC8C44DA4}"/>
            </c:ext>
          </c:extLst>
        </c:ser>
        <c:ser>
          <c:idx val="0"/>
          <c:order val="1"/>
          <c:tx>
            <c:strRef>
              <c:f>'2002_2024_AYLIK_IHR'!$A$17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'2002_2024_AYLIK_IHR'!$C$17:$N$17</c:f>
              <c:numCache>
                <c:formatCode>#,##0</c:formatCode>
                <c:ptCount val="12"/>
                <c:pt idx="0">
                  <c:v>86086.110459999996</c:v>
                </c:pt>
                <c:pt idx="1">
                  <c:v>64822.363810000003</c:v>
                </c:pt>
                <c:pt idx="2">
                  <c:v>71187.896110000001</c:v>
                </c:pt>
                <c:pt idx="3">
                  <c:v>58280.474829999999</c:v>
                </c:pt>
                <c:pt idx="4">
                  <c:v>94991.992450000005</c:v>
                </c:pt>
                <c:pt idx="5">
                  <c:v>80637.588019999996</c:v>
                </c:pt>
                <c:pt idx="6">
                  <c:v>91732.632410000006</c:v>
                </c:pt>
                <c:pt idx="7">
                  <c:v>83292.168380000003</c:v>
                </c:pt>
                <c:pt idx="8">
                  <c:v>80258.621660000004</c:v>
                </c:pt>
                <c:pt idx="9">
                  <c:v>75327.552849999993</c:v>
                </c:pt>
                <c:pt idx="10">
                  <c:v>68137.909379999997</c:v>
                </c:pt>
                <c:pt idx="11">
                  <c:v>67533.291320000004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742-B8FF-FE0DC8C4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9004352"/>
        <c:axId val="-1909002720"/>
      </c:lineChart>
      <c:catAx>
        <c:axId val="-19090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27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4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'2002_2024_AYLIK_IHR'!$C$18:$N$18</c:f>
              <c:numCache>
                <c:formatCode>#,##0</c:formatCode>
                <c:ptCount val="12"/>
                <c:pt idx="0">
                  <c:v>13984.519</c:v>
                </c:pt>
                <c:pt idx="1">
                  <c:v>17475.448970000001</c:v>
                </c:pt>
                <c:pt idx="2">
                  <c:v>17466.657169999999</c:v>
                </c:pt>
                <c:pt idx="3">
                  <c:v>14415.68665</c:v>
                </c:pt>
                <c:pt idx="4">
                  <c:v>14684.50734</c:v>
                </c:pt>
                <c:pt idx="5">
                  <c:v>7954.6204200000002</c:v>
                </c:pt>
                <c:pt idx="6">
                  <c:v>6293.0091000000002</c:v>
                </c:pt>
                <c:pt idx="7">
                  <c:v>5688.9342999999999</c:v>
                </c:pt>
                <c:pt idx="8">
                  <c:v>7601.4904299999998</c:v>
                </c:pt>
                <c:pt idx="9">
                  <c:v>10952.754269999999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0-47F0-912F-9DF6D206047E}"/>
            </c:ext>
          </c:extLst>
        </c:ser>
        <c:ser>
          <c:idx val="0"/>
          <c:order val="1"/>
          <c:tx>
            <c:strRef>
              <c:f>'2002_2024_AYLIK_IHR'!$A$19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'2002_2024_AYLIK_IHR'!$C$19:$N$19</c:f>
              <c:numCache>
                <c:formatCode>#,##0</c:formatCode>
                <c:ptCount val="12"/>
                <c:pt idx="0">
                  <c:v>13942.906209999999</c:v>
                </c:pt>
                <c:pt idx="1">
                  <c:v>16068.542299999999</c:v>
                </c:pt>
                <c:pt idx="2">
                  <c:v>18032.499930000002</c:v>
                </c:pt>
                <c:pt idx="3">
                  <c:v>14477.681780000001</c:v>
                </c:pt>
                <c:pt idx="4">
                  <c:v>13997.55701</c:v>
                </c:pt>
                <c:pt idx="5">
                  <c:v>8514.9922299999998</c:v>
                </c:pt>
                <c:pt idx="6">
                  <c:v>7353.5853699999998</c:v>
                </c:pt>
                <c:pt idx="7">
                  <c:v>7429.0817399999996</c:v>
                </c:pt>
                <c:pt idx="8">
                  <c:v>6531.4781000000003</c:v>
                </c:pt>
                <c:pt idx="9">
                  <c:v>7631.6759300000003</c:v>
                </c:pt>
                <c:pt idx="10">
                  <c:v>9334.0265299999992</c:v>
                </c:pt>
                <c:pt idx="11">
                  <c:v>11761.51539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0-47F0-912F-9DF6D206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6736"/>
        <c:axId val="-1908999456"/>
      </c:lineChart>
      <c:catAx>
        <c:axId val="-19089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94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'2002_2024_AYLIK_IHR'!$C$20:$N$20</c:f>
              <c:numCache>
                <c:formatCode>#,##0</c:formatCode>
                <c:ptCount val="12"/>
                <c:pt idx="0">
                  <c:v>355942.30063999997</c:v>
                </c:pt>
                <c:pt idx="1">
                  <c:v>311356.38655</c:v>
                </c:pt>
                <c:pt idx="2">
                  <c:v>301716.02964999998</c:v>
                </c:pt>
                <c:pt idx="3">
                  <c:v>302178.77643000003</c:v>
                </c:pt>
                <c:pt idx="4">
                  <c:v>317521.89360000001</c:v>
                </c:pt>
                <c:pt idx="5">
                  <c:v>257635.25253</c:v>
                </c:pt>
                <c:pt idx="6">
                  <c:v>286388.10531999997</c:v>
                </c:pt>
                <c:pt idx="7">
                  <c:v>337830.62875999999</c:v>
                </c:pt>
                <c:pt idx="8">
                  <c:v>330578.84266999998</c:v>
                </c:pt>
                <c:pt idx="9">
                  <c:v>367179.43212000001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8-4EDE-9F2C-F10EC02D2265}"/>
            </c:ext>
          </c:extLst>
        </c:ser>
        <c:ser>
          <c:idx val="0"/>
          <c:order val="1"/>
          <c:tx>
            <c:strRef>
              <c:f>'2002_2024_AYLIK_IHR'!$A$21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'2002_2024_AYLIK_IHR'!$C$21:$N$21</c:f>
              <c:numCache>
                <c:formatCode>#,##0</c:formatCode>
                <c:ptCount val="12"/>
                <c:pt idx="0">
                  <c:v>270931.74369999999</c:v>
                </c:pt>
                <c:pt idx="1">
                  <c:v>242539.37667</c:v>
                </c:pt>
                <c:pt idx="2">
                  <c:v>306367.79639999999</c:v>
                </c:pt>
                <c:pt idx="3">
                  <c:v>274546.70837000001</c:v>
                </c:pt>
                <c:pt idx="4">
                  <c:v>310016.05894999998</c:v>
                </c:pt>
                <c:pt idx="5">
                  <c:v>289588.08308000001</c:v>
                </c:pt>
                <c:pt idx="6">
                  <c:v>299225.37897999998</c:v>
                </c:pt>
                <c:pt idx="7">
                  <c:v>293746.62027000001</c:v>
                </c:pt>
                <c:pt idx="8">
                  <c:v>294295.36132000003</c:v>
                </c:pt>
                <c:pt idx="9">
                  <c:v>291710.90834999998</c:v>
                </c:pt>
                <c:pt idx="10">
                  <c:v>306873.67138999997</c:v>
                </c:pt>
                <c:pt idx="11">
                  <c:v>305794.31200999999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8-4EDE-9F2C-F10EC02D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3472"/>
        <c:axId val="-1909000000"/>
      </c:lineChart>
      <c:catAx>
        <c:axId val="-19089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00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3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'2002_2024_AYLIK_IHR'!$C$22:$N$22</c:f>
              <c:numCache>
                <c:formatCode>#,##0</c:formatCode>
                <c:ptCount val="12"/>
                <c:pt idx="0">
                  <c:v>601599.39823000005</c:v>
                </c:pt>
                <c:pt idx="1">
                  <c:v>652247.64310999995</c:v>
                </c:pt>
                <c:pt idx="2">
                  <c:v>675327.18646999996</c:v>
                </c:pt>
                <c:pt idx="3">
                  <c:v>583035.34629000002</c:v>
                </c:pt>
                <c:pt idx="4">
                  <c:v>736749.85395000002</c:v>
                </c:pt>
                <c:pt idx="5">
                  <c:v>544941.74013000005</c:v>
                </c:pt>
                <c:pt idx="6">
                  <c:v>706408.06837999995</c:v>
                </c:pt>
                <c:pt idx="7">
                  <c:v>665145.26422999997</c:v>
                </c:pt>
                <c:pt idx="8">
                  <c:v>661013.24508999998</c:v>
                </c:pt>
                <c:pt idx="9">
                  <c:v>690992.38535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2-40AE-9AEC-7C29F32654DF}"/>
            </c:ext>
          </c:extLst>
        </c:ser>
        <c:ser>
          <c:idx val="0"/>
          <c:order val="1"/>
          <c:tx>
            <c:strRef>
              <c:f>'2002_2024_AYLIK_IHR'!$A$23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'2002_2024_AYLIK_IHR'!$C$23:$N$23</c:f>
              <c:numCache>
                <c:formatCode>#,##0</c:formatCode>
                <c:ptCount val="12"/>
                <c:pt idx="0">
                  <c:v>623102.15504999994</c:v>
                </c:pt>
                <c:pt idx="1">
                  <c:v>575577.27281999995</c:v>
                </c:pt>
                <c:pt idx="2">
                  <c:v>758490.48866000003</c:v>
                </c:pt>
                <c:pt idx="3">
                  <c:v>626672.94944999996</c:v>
                </c:pt>
                <c:pt idx="4">
                  <c:v>729117.60152000003</c:v>
                </c:pt>
                <c:pt idx="5">
                  <c:v>664169.18478999997</c:v>
                </c:pt>
                <c:pt idx="6">
                  <c:v>606940.95726000005</c:v>
                </c:pt>
                <c:pt idx="7">
                  <c:v>677182.75016000005</c:v>
                </c:pt>
                <c:pt idx="8">
                  <c:v>679545.54136000003</c:v>
                </c:pt>
                <c:pt idx="9">
                  <c:v>676113.26853</c:v>
                </c:pt>
                <c:pt idx="10">
                  <c:v>686891.14720000001</c:v>
                </c:pt>
                <c:pt idx="11">
                  <c:v>674465.58022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2-40AE-9AEC-7C29F326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2928"/>
        <c:axId val="-1909001088"/>
      </c:lineChart>
      <c:catAx>
        <c:axId val="-19089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10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2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'2002_2024_AYLIK_IHR'!$C$26:$N$26</c:f>
              <c:numCache>
                <c:formatCode>#,##0</c:formatCode>
                <c:ptCount val="12"/>
                <c:pt idx="0">
                  <c:v>784358.05553999997</c:v>
                </c:pt>
                <c:pt idx="1">
                  <c:v>809962.02531000006</c:v>
                </c:pt>
                <c:pt idx="2">
                  <c:v>816134.35068000003</c:v>
                </c:pt>
                <c:pt idx="3">
                  <c:v>698193.21545999998</c:v>
                </c:pt>
                <c:pt idx="4">
                  <c:v>863459.89653000003</c:v>
                </c:pt>
                <c:pt idx="5">
                  <c:v>645119.18614999996</c:v>
                </c:pt>
                <c:pt idx="6">
                  <c:v>797761.43163000001</c:v>
                </c:pt>
                <c:pt idx="7">
                  <c:v>799012.62671999994</c:v>
                </c:pt>
                <c:pt idx="8">
                  <c:v>805705.29546000005</c:v>
                </c:pt>
                <c:pt idx="9">
                  <c:v>842818.10661000002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C-48DC-A0F5-85AD48B1BE12}"/>
            </c:ext>
          </c:extLst>
        </c:ser>
        <c:ser>
          <c:idx val="0"/>
          <c:order val="1"/>
          <c:tx>
            <c:strRef>
              <c:f>'2002_2024_AYLIK_IHR'!$A$27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'2002_2024_AYLIK_IHR'!$C$27:$N$27</c:f>
              <c:numCache>
                <c:formatCode>#,##0</c:formatCode>
                <c:ptCount val="12"/>
                <c:pt idx="0">
                  <c:v>815689.71943000006</c:v>
                </c:pt>
                <c:pt idx="1">
                  <c:v>714481.29041999998</c:v>
                </c:pt>
                <c:pt idx="2">
                  <c:v>899945.59476999997</c:v>
                </c:pt>
                <c:pt idx="3">
                  <c:v>756364.97519999999</c:v>
                </c:pt>
                <c:pt idx="4">
                  <c:v>846688.24088000006</c:v>
                </c:pt>
                <c:pt idx="5">
                  <c:v>768950.07249000005</c:v>
                </c:pt>
                <c:pt idx="6">
                  <c:v>694164.33979</c:v>
                </c:pt>
                <c:pt idx="7">
                  <c:v>781197.72280999995</c:v>
                </c:pt>
                <c:pt idx="8">
                  <c:v>870204.42376000003</c:v>
                </c:pt>
                <c:pt idx="9">
                  <c:v>839334.96788000001</c:v>
                </c:pt>
                <c:pt idx="10">
                  <c:v>801037.43703999999</c:v>
                </c:pt>
                <c:pt idx="11">
                  <c:v>763022.29455999995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C-48DC-A0F5-85AD48B1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8368"/>
        <c:axId val="-1908997824"/>
      </c:lineChart>
      <c:catAx>
        <c:axId val="-19089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78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8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'2002_2024_AYLIK_IHR'!$C$28:$N$28</c:f>
              <c:numCache>
                <c:formatCode>#,##0</c:formatCode>
                <c:ptCount val="12"/>
                <c:pt idx="0">
                  <c:v>120228.99159000001</c:v>
                </c:pt>
                <c:pt idx="1">
                  <c:v>142931.22516999999</c:v>
                </c:pt>
                <c:pt idx="2">
                  <c:v>145748.10112000001</c:v>
                </c:pt>
                <c:pt idx="3">
                  <c:v>105394.95354</c:v>
                </c:pt>
                <c:pt idx="4">
                  <c:v>135779.97716000001</c:v>
                </c:pt>
                <c:pt idx="5">
                  <c:v>98750.622650000005</c:v>
                </c:pt>
                <c:pt idx="6">
                  <c:v>138605.27812</c:v>
                </c:pt>
                <c:pt idx="7">
                  <c:v>147840.52544999999</c:v>
                </c:pt>
                <c:pt idx="8">
                  <c:v>132119.40265999999</c:v>
                </c:pt>
                <c:pt idx="9">
                  <c:v>132783.13574999999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9-400C-85FF-AFB9441E77F2}"/>
            </c:ext>
          </c:extLst>
        </c:ser>
        <c:ser>
          <c:idx val="0"/>
          <c:order val="1"/>
          <c:tx>
            <c:strRef>
              <c:f>'2002_2024_AYLIK_IHR'!$A$29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'2002_2024_AYLIK_IHR'!$C$29:$N$29</c:f>
              <c:numCache>
                <c:formatCode>#,##0</c:formatCode>
                <c:ptCount val="12"/>
                <c:pt idx="0">
                  <c:v>177671.04209999999</c:v>
                </c:pt>
                <c:pt idx="1">
                  <c:v>171390.31322000001</c:v>
                </c:pt>
                <c:pt idx="2">
                  <c:v>219443.00248</c:v>
                </c:pt>
                <c:pt idx="3">
                  <c:v>145812.13454</c:v>
                </c:pt>
                <c:pt idx="4">
                  <c:v>149190.87628</c:v>
                </c:pt>
                <c:pt idx="5">
                  <c:v>160182.64859</c:v>
                </c:pt>
                <c:pt idx="6">
                  <c:v>134401.67988000001</c:v>
                </c:pt>
                <c:pt idx="7">
                  <c:v>167523.91579</c:v>
                </c:pt>
                <c:pt idx="8">
                  <c:v>158945.01428</c:v>
                </c:pt>
                <c:pt idx="9">
                  <c:v>134581.27085999999</c:v>
                </c:pt>
                <c:pt idx="10">
                  <c:v>123845.19396</c:v>
                </c:pt>
                <c:pt idx="11">
                  <c:v>115527.95711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9-400C-85FF-AFB9441E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032"/>
        <c:axId val="-1912214240"/>
      </c:lineChart>
      <c:catAx>
        <c:axId val="-19122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42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'2002_2024_AYLIK_IHR'!$C$30:$N$30</c:f>
              <c:numCache>
                <c:formatCode>#,##0</c:formatCode>
                <c:ptCount val="12"/>
                <c:pt idx="0">
                  <c:v>238938.0986</c:v>
                </c:pt>
                <c:pt idx="1">
                  <c:v>260242.26157999999</c:v>
                </c:pt>
                <c:pt idx="2">
                  <c:v>247042.46111999999</c:v>
                </c:pt>
                <c:pt idx="3">
                  <c:v>190122.02384000001</c:v>
                </c:pt>
                <c:pt idx="4">
                  <c:v>260317.93539</c:v>
                </c:pt>
                <c:pt idx="5">
                  <c:v>177574.38837999999</c:v>
                </c:pt>
                <c:pt idx="6">
                  <c:v>230131.54238999999</c:v>
                </c:pt>
                <c:pt idx="7">
                  <c:v>231313.88920000001</c:v>
                </c:pt>
                <c:pt idx="8">
                  <c:v>250478.58803000001</c:v>
                </c:pt>
                <c:pt idx="9">
                  <c:v>274569.95337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D-4B39-AE7C-1EB53902C708}"/>
            </c:ext>
          </c:extLst>
        </c:ser>
        <c:ser>
          <c:idx val="0"/>
          <c:order val="1"/>
          <c:tx>
            <c:strRef>
              <c:f>'2002_2024_AYLIK_IHR'!$A$31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'2002_2024_AYLIK_IHR'!$C$31:$N$31</c:f>
              <c:numCache>
                <c:formatCode>#,##0</c:formatCode>
                <c:ptCount val="12"/>
                <c:pt idx="0">
                  <c:v>209097.58167000001</c:v>
                </c:pt>
                <c:pt idx="1">
                  <c:v>130946.01363</c:v>
                </c:pt>
                <c:pt idx="2">
                  <c:v>262145.53516000003</c:v>
                </c:pt>
                <c:pt idx="3">
                  <c:v>216365.99752999999</c:v>
                </c:pt>
                <c:pt idx="4">
                  <c:v>233538.61155999999</c:v>
                </c:pt>
                <c:pt idx="5">
                  <c:v>225469.65090000001</c:v>
                </c:pt>
                <c:pt idx="6">
                  <c:v>187517.20712000001</c:v>
                </c:pt>
                <c:pt idx="7">
                  <c:v>233794.84828000001</c:v>
                </c:pt>
                <c:pt idx="8">
                  <c:v>255924.69454999999</c:v>
                </c:pt>
                <c:pt idx="9">
                  <c:v>274601.19212999998</c:v>
                </c:pt>
                <c:pt idx="10">
                  <c:v>266849.06537000003</c:v>
                </c:pt>
                <c:pt idx="11">
                  <c:v>255459.06318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D-4B39-AE7C-1EB53902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3696"/>
        <c:axId val="-1912213152"/>
      </c:lineChart>
      <c:catAx>
        <c:axId val="-19122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3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'2002_2024_AYLIK_IHR'!$A$59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'2002_2024_AYLIK_IHR'!$C$59:$N$59</c:f>
              <c:numCache>
                <c:formatCode>#,##0</c:formatCode>
                <c:ptCount val="12"/>
                <c:pt idx="0">
                  <c:v>441308.16873999999</c:v>
                </c:pt>
                <c:pt idx="1">
                  <c:v>397254.84522000002</c:v>
                </c:pt>
                <c:pt idx="2">
                  <c:v>478536.44981999998</c:v>
                </c:pt>
                <c:pt idx="3">
                  <c:v>467161.27383999998</c:v>
                </c:pt>
                <c:pt idx="4">
                  <c:v>546008.65578000003</c:v>
                </c:pt>
                <c:pt idx="5">
                  <c:v>482324.97353999998</c:v>
                </c:pt>
                <c:pt idx="6">
                  <c:v>462881.67216000002</c:v>
                </c:pt>
                <c:pt idx="7">
                  <c:v>495645.61102000001</c:v>
                </c:pt>
                <c:pt idx="8">
                  <c:v>487012.36570000002</c:v>
                </c:pt>
                <c:pt idx="9">
                  <c:v>498694.43229999999</c:v>
                </c:pt>
                <c:pt idx="10">
                  <c:v>480883.13955999998</c:v>
                </c:pt>
                <c:pt idx="11">
                  <c:v>506653.72229000001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9-4425-869C-DE79CB9FF844}"/>
            </c:ext>
          </c:extLst>
        </c:ser>
        <c:ser>
          <c:idx val="1"/>
          <c:order val="1"/>
          <c:tx>
            <c:strRef>
              <c:f>'2002_2024_AYLIK_IHR'!$A$58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'2002_2024_AYLIK_IHR'!$C$58:$N$58</c:f>
              <c:numCache>
                <c:formatCode>#,##0</c:formatCode>
                <c:ptCount val="12"/>
                <c:pt idx="0">
                  <c:v>445643.85941999999</c:v>
                </c:pt>
                <c:pt idx="1">
                  <c:v>452009.54275000002</c:v>
                </c:pt>
                <c:pt idx="2">
                  <c:v>499168.20374000003</c:v>
                </c:pt>
                <c:pt idx="3">
                  <c:v>465820.72914000001</c:v>
                </c:pt>
                <c:pt idx="4">
                  <c:v>545517.12517999997</c:v>
                </c:pt>
                <c:pt idx="5">
                  <c:v>432199.05119000003</c:v>
                </c:pt>
                <c:pt idx="6">
                  <c:v>569420.92021999997</c:v>
                </c:pt>
                <c:pt idx="7">
                  <c:v>521732.13886000001</c:v>
                </c:pt>
                <c:pt idx="8">
                  <c:v>492061.73651999998</c:v>
                </c:pt>
                <c:pt idx="9">
                  <c:v>567366.89125999995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9-4425-869C-DE79CB9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075904"/>
        <c:axId val="-2080074272"/>
      </c:lineChart>
      <c:catAx>
        <c:axId val="-20800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074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5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'2002_2024_AYLIK_IHR'!$C$32:$N$32</c:f>
              <c:numCache>
                <c:formatCode>#,##0</c:formatCode>
                <c:ptCount val="12"/>
                <c:pt idx="0">
                  <c:v>2368569.1254199999</c:v>
                </c:pt>
                <c:pt idx="1">
                  <c:v>2619018.3880400001</c:v>
                </c:pt>
                <c:pt idx="2">
                  <c:v>3078953.5529399998</c:v>
                </c:pt>
                <c:pt idx="3">
                  <c:v>2493722.56005</c:v>
                </c:pt>
                <c:pt idx="4">
                  <c:v>3017117.60573</c:v>
                </c:pt>
                <c:pt idx="5">
                  <c:v>2231930.8226299998</c:v>
                </c:pt>
                <c:pt idx="6">
                  <c:v>2585294.9561100001</c:v>
                </c:pt>
                <c:pt idx="7">
                  <c:v>2557090.9072099999</c:v>
                </c:pt>
                <c:pt idx="8">
                  <c:v>2200954.2598799998</c:v>
                </c:pt>
                <c:pt idx="9">
                  <c:v>2465588.0059600002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D-4CC2-A4D7-87A5CF538DB8}"/>
            </c:ext>
          </c:extLst>
        </c:ser>
        <c:ser>
          <c:idx val="0"/>
          <c:order val="1"/>
          <c:tx>
            <c:strRef>
              <c:f>'2002_2024_AYLIK_IHR'!$A$33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'2002_2024_AYLIK_IHR'!$C$33:$N$33</c:f>
              <c:numCache>
                <c:formatCode>#,##0</c:formatCode>
                <c:ptCount val="12"/>
                <c:pt idx="0">
                  <c:v>2300334.841</c:v>
                </c:pt>
                <c:pt idx="1">
                  <c:v>2262919.5198599999</c:v>
                </c:pt>
                <c:pt idx="2">
                  <c:v>2881601.3360299999</c:v>
                </c:pt>
                <c:pt idx="3">
                  <c:v>2382901.2787299999</c:v>
                </c:pt>
                <c:pt idx="4">
                  <c:v>2440254.7603099998</c:v>
                </c:pt>
                <c:pt idx="5">
                  <c:v>2385008.98557</c:v>
                </c:pt>
                <c:pt idx="6">
                  <c:v>2173697.1065500001</c:v>
                </c:pt>
                <c:pt idx="7">
                  <c:v>2659684.4270600001</c:v>
                </c:pt>
                <c:pt idx="8">
                  <c:v>2774304.1772099999</c:v>
                </c:pt>
                <c:pt idx="9">
                  <c:v>2685529.0531700002</c:v>
                </c:pt>
                <c:pt idx="10">
                  <c:v>2850278.8180800001</c:v>
                </c:pt>
                <c:pt idx="11">
                  <c:v>2696491.6418400002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D-4CC2-A4D7-87A5CF53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7504"/>
        <c:axId val="-1912210976"/>
      </c:lineChart>
      <c:catAx>
        <c:axId val="-19122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09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7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'2002_2024_AYLIK_IHR'!$C$42:$N$42</c:f>
              <c:numCache>
                <c:formatCode>#,##0</c:formatCode>
                <c:ptCount val="12"/>
                <c:pt idx="0">
                  <c:v>823644.62809000001</c:v>
                </c:pt>
                <c:pt idx="1">
                  <c:v>910350.85751</c:v>
                </c:pt>
                <c:pt idx="2">
                  <c:v>1026991.5729800001</c:v>
                </c:pt>
                <c:pt idx="3">
                  <c:v>844716.59725999995</c:v>
                </c:pt>
                <c:pt idx="4">
                  <c:v>1066027.67869</c:v>
                </c:pt>
                <c:pt idx="5">
                  <c:v>764175.33097999997</c:v>
                </c:pt>
                <c:pt idx="6">
                  <c:v>946575.82246000005</c:v>
                </c:pt>
                <c:pt idx="7">
                  <c:v>975881.77067999996</c:v>
                </c:pt>
                <c:pt idx="8">
                  <c:v>926506.80611</c:v>
                </c:pt>
                <c:pt idx="9">
                  <c:v>997398.77549999999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6-4262-BD13-C4893219C019}"/>
            </c:ext>
          </c:extLst>
        </c:ser>
        <c:ser>
          <c:idx val="0"/>
          <c:order val="1"/>
          <c:tx>
            <c:strRef>
              <c:f>'2002_2024_AYLIK_IHR'!$A$43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'2002_2024_AYLIK_IHR'!$C$43:$N$43</c:f>
              <c:numCache>
                <c:formatCode>#,##0</c:formatCode>
                <c:ptCount val="12"/>
                <c:pt idx="0">
                  <c:v>841059.34158000001</c:v>
                </c:pt>
                <c:pt idx="1">
                  <c:v>847717.42530999996</c:v>
                </c:pt>
                <c:pt idx="2">
                  <c:v>1049736.4099000001</c:v>
                </c:pt>
                <c:pt idx="3">
                  <c:v>882556.79934999999</c:v>
                </c:pt>
                <c:pt idx="4">
                  <c:v>921875.29940999998</c:v>
                </c:pt>
                <c:pt idx="5">
                  <c:v>975351.33539000002</c:v>
                </c:pt>
                <c:pt idx="6">
                  <c:v>831104.07845000003</c:v>
                </c:pt>
                <c:pt idx="7">
                  <c:v>971940.15183999995</c:v>
                </c:pt>
                <c:pt idx="8">
                  <c:v>1005442.10755</c:v>
                </c:pt>
                <c:pt idx="9">
                  <c:v>995158.36727000005</c:v>
                </c:pt>
                <c:pt idx="10">
                  <c:v>1016192.16709</c:v>
                </c:pt>
                <c:pt idx="11">
                  <c:v>990237.11606999999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6-4262-BD13-C4893219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2064"/>
        <c:axId val="-1912221312"/>
      </c:lineChart>
      <c:catAx>
        <c:axId val="-19122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213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'2002_2024_AYLIK_IHR'!$C$36:$N$36</c:f>
              <c:numCache>
                <c:formatCode>#,##0</c:formatCode>
                <c:ptCount val="12"/>
                <c:pt idx="0">
                  <c:v>2776842.6820399999</c:v>
                </c:pt>
                <c:pt idx="1">
                  <c:v>3127912.0242099999</c:v>
                </c:pt>
                <c:pt idx="2">
                  <c:v>3221363.4150100001</c:v>
                </c:pt>
                <c:pt idx="3">
                  <c:v>2739954.0704299998</c:v>
                </c:pt>
                <c:pt idx="4">
                  <c:v>3211593.8812000002</c:v>
                </c:pt>
                <c:pt idx="5">
                  <c:v>2614276.6325400001</c:v>
                </c:pt>
                <c:pt idx="6">
                  <c:v>3120343.63332</c:v>
                </c:pt>
                <c:pt idx="7">
                  <c:v>2713097.5654199999</c:v>
                </c:pt>
                <c:pt idx="8">
                  <c:v>3403767.0780600002</c:v>
                </c:pt>
                <c:pt idx="9">
                  <c:v>3581927.7591499998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F-44C0-9690-A70C16799082}"/>
            </c:ext>
          </c:extLst>
        </c:ser>
        <c:ser>
          <c:idx val="0"/>
          <c:order val="1"/>
          <c:tx>
            <c:strRef>
              <c:f>'2002_2024_AYLIK_IHR'!$A$37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'2002_2024_AYLIK_IHR'!$C$37:$N$37</c:f>
              <c:numCache>
                <c:formatCode>#,##0</c:formatCode>
                <c:ptCount val="12"/>
                <c:pt idx="0">
                  <c:v>2711692.4749500002</c:v>
                </c:pt>
                <c:pt idx="1">
                  <c:v>2610306.6373399999</c:v>
                </c:pt>
                <c:pt idx="2">
                  <c:v>3284629.86993</c:v>
                </c:pt>
                <c:pt idx="3">
                  <c:v>2690023.9138199999</c:v>
                </c:pt>
                <c:pt idx="4">
                  <c:v>3025829.9465200002</c:v>
                </c:pt>
                <c:pt idx="5">
                  <c:v>2985636.0044200001</c:v>
                </c:pt>
                <c:pt idx="6">
                  <c:v>2722766.4316599998</c:v>
                </c:pt>
                <c:pt idx="7">
                  <c:v>2725259.64439</c:v>
                </c:pt>
                <c:pt idx="8">
                  <c:v>2818323.3590600002</c:v>
                </c:pt>
                <c:pt idx="9">
                  <c:v>3077708.5286599998</c:v>
                </c:pt>
                <c:pt idx="10">
                  <c:v>3166928.9833</c:v>
                </c:pt>
                <c:pt idx="11">
                  <c:v>3170944.4553700001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F-44C0-9690-A70C1679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3488"/>
        <c:axId val="-1912212608"/>
      </c:lineChart>
      <c:catAx>
        <c:axId val="-191222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2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3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'2002_2024_AYLIK_IHR'!$C$40:$N$40</c:f>
              <c:numCache>
                <c:formatCode>#,##0</c:formatCode>
                <c:ptCount val="12"/>
                <c:pt idx="0">
                  <c:v>1207807.0682999999</c:v>
                </c:pt>
                <c:pt idx="1">
                  <c:v>1286749.99034</c:v>
                </c:pt>
                <c:pt idx="2">
                  <c:v>1461071.3299799999</c:v>
                </c:pt>
                <c:pt idx="3">
                  <c:v>1195348.8845500001</c:v>
                </c:pt>
                <c:pt idx="4">
                  <c:v>1495660.79697</c:v>
                </c:pt>
                <c:pt idx="5">
                  <c:v>1188783.38787</c:v>
                </c:pt>
                <c:pt idx="6">
                  <c:v>1408078.7043399999</c:v>
                </c:pt>
                <c:pt idx="7">
                  <c:v>1477269.29128</c:v>
                </c:pt>
                <c:pt idx="8">
                  <c:v>1481548.7285199999</c:v>
                </c:pt>
                <c:pt idx="9">
                  <c:v>1553323.93909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5-4170-952C-28B5E0B441D8}"/>
            </c:ext>
          </c:extLst>
        </c:ser>
        <c:ser>
          <c:idx val="0"/>
          <c:order val="1"/>
          <c:tx>
            <c:strRef>
              <c:f>'2002_2024_AYLIK_IHR'!$A$41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'2002_2024_AYLIK_IHR'!$C$41:$N$41</c:f>
              <c:numCache>
                <c:formatCode>#,##0</c:formatCode>
                <c:ptCount val="12"/>
                <c:pt idx="0">
                  <c:v>1173363.98835</c:v>
                </c:pt>
                <c:pt idx="1">
                  <c:v>1303040.6584600001</c:v>
                </c:pt>
                <c:pt idx="2">
                  <c:v>1511097.3297300001</c:v>
                </c:pt>
                <c:pt idx="3">
                  <c:v>1216078.7610800001</c:v>
                </c:pt>
                <c:pt idx="4">
                  <c:v>1379697.7082400001</c:v>
                </c:pt>
                <c:pt idx="5">
                  <c:v>1337226.2522100001</c:v>
                </c:pt>
                <c:pt idx="6">
                  <c:v>1262206.8305200001</c:v>
                </c:pt>
                <c:pt idx="7">
                  <c:v>1397591.3140199999</c:v>
                </c:pt>
                <c:pt idx="8">
                  <c:v>1396039.1788999999</c:v>
                </c:pt>
                <c:pt idx="9">
                  <c:v>1409242.56813</c:v>
                </c:pt>
                <c:pt idx="10">
                  <c:v>1384070.6297800001</c:v>
                </c:pt>
                <c:pt idx="11">
                  <c:v>1431545.65432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5-4170-952C-28B5E0B44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576"/>
        <c:axId val="-1912218048"/>
      </c:lineChart>
      <c:catAx>
        <c:axId val="-19122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8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'2002_2024_AYLIK_IHR'!$C$34:$N$34</c:f>
              <c:numCache>
                <c:formatCode>#,##0</c:formatCode>
                <c:ptCount val="12"/>
                <c:pt idx="0">
                  <c:v>1418201.2114800001</c:v>
                </c:pt>
                <c:pt idx="1">
                  <c:v>1498113.86821</c:v>
                </c:pt>
                <c:pt idx="2">
                  <c:v>1611890.4777500001</c:v>
                </c:pt>
                <c:pt idx="3">
                  <c:v>1225860.4419199999</c:v>
                </c:pt>
                <c:pt idx="4">
                  <c:v>1641792.9093800001</c:v>
                </c:pt>
                <c:pt idx="5">
                  <c:v>1295208.75899</c:v>
                </c:pt>
                <c:pt idx="6">
                  <c:v>1658605.1230500001</c:v>
                </c:pt>
                <c:pt idx="7">
                  <c:v>1669224.3544999999</c:v>
                </c:pt>
                <c:pt idx="8">
                  <c:v>1583441.07647</c:v>
                </c:pt>
                <c:pt idx="9">
                  <c:v>1575535.3649599999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4-4C45-85C7-81E1087A311C}"/>
            </c:ext>
          </c:extLst>
        </c:ser>
        <c:ser>
          <c:idx val="0"/>
          <c:order val="1"/>
          <c:tx>
            <c:strRef>
              <c:f>'2002_2024_AYLIK_IHR'!$A$35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'2002_2024_AYLIK_IHR'!$C$35:$N$35</c:f>
              <c:numCache>
                <c:formatCode>#,##0</c:formatCode>
                <c:ptCount val="12"/>
                <c:pt idx="0">
                  <c:v>1623629.97887</c:v>
                </c:pt>
                <c:pt idx="1">
                  <c:v>1576588.5662499999</c:v>
                </c:pt>
                <c:pt idx="2">
                  <c:v>1989338.2176099999</c:v>
                </c:pt>
                <c:pt idx="3">
                  <c:v>1496576.50514</c:v>
                </c:pt>
                <c:pt idx="4">
                  <c:v>1647318.03214</c:v>
                </c:pt>
                <c:pt idx="5">
                  <c:v>1651334.68732</c:v>
                </c:pt>
                <c:pt idx="6">
                  <c:v>1549833.90763</c:v>
                </c:pt>
                <c:pt idx="7">
                  <c:v>1668099.2438399999</c:v>
                </c:pt>
                <c:pt idx="8">
                  <c:v>1669000.2401999999</c:v>
                </c:pt>
                <c:pt idx="9">
                  <c:v>1492993.49538</c:v>
                </c:pt>
                <c:pt idx="10">
                  <c:v>1428517.13243</c:v>
                </c:pt>
                <c:pt idx="11">
                  <c:v>1449996.5285499999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4-4C45-85C7-81E1087A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0768"/>
        <c:axId val="-1912219680"/>
      </c:lineChart>
      <c:catAx>
        <c:axId val="-19122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9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0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'2002_2024_AYLIK_IHR'!$C$44:$N$44</c:f>
              <c:numCache>
                <c:formatCode>#,##0</c:formatCode>
                <c:ptCount val="12"/>
                <c:pt idx="0">
                  <c:v>938428.57259999996</c:v>
                </c:pt>
                <c:pt idx="1">
                  <c:v>983122.89803000004</c:v>
                </c:pt>
                <c:pt idx="2">
                  <c:v>1079118.5451700001</c:v>
                </c:pt>
                <c:pt idx="3">
                  <c:v>916603.58322999999</c:v>
                </c:pt>
                <c:pt idx="4">
                  <c:v>1205789.5224599999</c:v>
                </c:pt>
                <c:pt idx="5">
                  <c:v>935744.75546000001</c:v>
                </c:pt>
                <c:pt idx="6">
                  <c:v>1102908.7953600001</c:v>
                </c:pt>
                <c:pt idx="7">
                  <c:v>1078860.54789</c:v>
                </c:pt>
                <c:pt idx="8">
                  <c:v>1043535.1240299999</c:v>
                </c:pt>
                <c:pt idx="9">
                  <c:v>1121478.02642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3-4F87-BB4D-7D8AA3CFD930}"/>
            </c:ext>
          </c:extLst>
        </c:ser>
        <c:ser>
          <c:idx val="0"/>
          <c:order val="1"/>
          <c:tx>
            <c:strRef>
              <c:f>'2002_2024_AYLIK_IHR'!$A$45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'2002_2024_AYLIK_IHR'!$C$45:$N$45</c:f>
              <c:numCache>
                <c:formatCode>#,##0</c:formatCode>
                <c:ptCount val="12"/>
                <c:pt idx="0">
                  <c:v>1050024.9969899999</c:v>
                </c:pt>
                <c:pt idx="1">
                  <c:v>1000559.00209</c:v>
                </c:pt>
                <c:pt idx="2">
                  <c:v>1224104.6149500001</c:v>
                </c:pt>
                <c:pt idx="3">
                  <c:v>997121.12098999997</c:v>
                </c:pt>
                <c:pt idx="4">
                  <c:v>1142700.7002600001</c:v>
                </c:pt>
                <c:pt idx="5">
                  <c:v>1088761.67206</c:v>
                </c:pt>
                <c:pt idx="6">
                  <c:v>987660.98254</c:v>
                </c:pt>
                <c:pt idx="7">
                  <c:v>1064594.5027300001</c:v>
                </c:pt>
                <c:pt idx="8">
                  <c:v>1015934.9633300001</c:v>
                </c:pt>
                <c:pt idx="9">
                  <c:v>970025.31414999999</c:v>
                </c:pt>
                <c:pt idx="10">
                  <c:v>974540.76470000006</c:v>
                </c:pt>
                <c:pt idx="11">
                  <c:v>949218.40676000004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3-4F87-BB4D-7D8AA3CF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2512"/>
        <c:axId val="-1951184688"/>
      </c:lineChart>
      <c:catAx>
        <c:axId val="-195118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46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2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'2002_2024_AYLIK_IHR'!$C$48:$N$48</c:f>
              <c:numCache>
                <c:formatCode>#,##0</c:formatCode>
                <c:ptCount val="12"/>
                <c:pt idx="0">
                  <c:v>322408.87533000001</c:v>
                </c:pt>
                <c:pt idx="1">
                  <c:v>348224.23749000003</c:v>
                </c:pt>
                <c:pt idx="2">
                  <c:v>385061.22235</c:v>
                </c:pt>
                <c:pt idx="3">
                  <c:v>334477.65214999998</c:v>
                </c:pt>
                <c:pt idx="4">
                  <c:v>419457.34448999999</c:v>
                </c:pt>
                <c:pt idx="5">
                  <c:v>332517.16807999997</c:v>
                </c:pt>
                <c:pt idx="6">
                  <c:v>381647.36271000002</c:v>
                </c:pt>
                <c:pt idx="7">
                  <c:v>362768.79467999999</c:v>
                </c:pt>
                <c:pt idx="8">
                  <c:v>376619.08513000002</c:v>
                </c:pt>
                <c:pt idx="9">
                  <c:v>365702.71389999997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8-4D92-8BCF-89562101FD9D}"/>
            </c:ext>
          </c:extLst>
        </c:ser>
        <c:ser>
          <c:idx val="0"/>
          <c:order val="1"/>
          <c:tx>
            <c:strRef>
              <c:f>'2002_2024_AYLIK_IHR'!$A$49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'2002_2024_AYLIK_IHR'!$C$49:$N$49</c:f>
              <c:numCache>
                <c:formatCode>#,##0</c:formatCode>
                <c:ptCount val="12"/>
                <c:pt idx="0">
                  <c:v>360402.03336</c:v>
                </c:pt>
                <c:pt idx="1">
                  <c:v>354058.61192</c:v>
                </c:pt>
                <c:pt idx="2">
                  <c:v>438195.22230000002</c:v>
                </c:pt>
                <c:pt idx="3">
                  <c:v>373566.96041</c:v>
                </c:pt>
                <c:pt idx="4">
                  <c:v>450029.71503000002</c:v>
                </c:pt>
                <c:pt idx="5">
                  <c:v>411994.37638999999</c:v>
                </c:pt>
                <c:pt idx="6">
                  <c:v>371785.77756000002</c:v>
                </c:pt>
                <c:pt idx="7">
                  <c:v>395201.73572</c:v>
                </c:pt>
                <c:pt idx="8">
                  <c:v>382586.31968999997</c:v>
                </c:pt>
                <c:pt idx="9">
                  <c:v>363949.00571</c:v>
                </c:pt>
                <c:pt idx="10">
                  <c:v>345072.71172000002</c:v>
                </c:pt>
                <c:pt idx="11">
                  <c:v>352003.32900000003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8-4D92-8BCF-89562101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2848"/>
        <c:axId val="-1951187408"/>
      </c:lineChart>
      <c:catAx>
        <c:axId val="-195119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74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2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'2002_2024_AYLIK_IHR'!$C$50:$N$50</c:f>
              <c:numCache>
                <c:formatCode>#,##0</c:formatCode>
                <c:ptCount val="12"/>
                <c:pt idx="0">
                  <c:v>468318.84989000001</c:v>
                </c:pt>
                <c:pt idx="1">
                  <c:v>481125.42478</c:v>
                </c:pt>
                <c:pt idx="2">
                  <c:v>544473.02948999999</c:v>
                </c:pt>
                <c:pt idx="3">
                  <c:v>342021.00904999999</c:v>
                </c:pt>
                <c:pt idx="4">
                  <c:v>581695.83420000004</c:v>
                </c:pt>
                <c:pt idx="5">
                  <c:v>402501.36067000002</c:v>
                </c:pt>
                <c:pt idx="6">
                  <c:v>942317.49106000003</c:v>
                </c:pt>
                <c:pt idx="7">
                  <c:v>962709.96785000002</c:v>
                </c:pt>
                <c:pt idx="8">
                  <c:v>670056.94820999994</c:v>
                </c:pt>
                <c:pt idx="9">
                  <c:v>753927.63338999997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F-4EFA-8A15-3AD98E2FF4AD}"/>
            </c:ext>
          </c:extLst>
        </c:ser>
        <c:ser>
          <c:idx val="0"/>
          <c:order val="1"/>
          <c:tx>
            <c:strRef>
              <c:f>'2002_2024_AYLIK_IHR'!$A$51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'2002_2024_AYLIK_IHR'!$C$51:$N$51</c:f>
              <c:numCache>
                <c:formatCode>#,##0</c:formatCode>
                <c:ptCount val="12"/>
                <c:pt idx="0">
                  <c:v>414201.52295999997</c:v>
                </c:pt>
                <c:pt idx="1">
                  <c:v>523866.37258999998</c:v>
                </c:pt>
                <c:pt idx="2">
                  <c:v>737166.73338999995</c:v>
                </c:pt>
                <c:pt idx="3">
                  <c:v>477350.15331000002</c:v>
                </c:pt>
                <c:pt idx="4">
                  <c:v>461347.52409999998</c:v>
                </c:pt>
                <c:pt idx="5">
                  <c:v>440293.05599999998</c:v>
                </c:pt>
                <c:pt idx="6">
                  <c:v>496791.71883000003</c:v>
                </c:pt>
                <c:pt idx="7">
                  <c:v>463279.21194000001</c:v>
                </c:pt>
                <c:pt idx="8">
                  <c:v>694813.91943999997</c:v>
                </c:pt>
                <c:pt idx="9">
                  <c:v>994061.35886000004</c:v>
                </c:pt>
                <c:pt idx="10">
                  <c:v>1253996.5125800001</c:v>
                </c:pt>
                <c:pt idx="11">
                  <c:v>694627.24850999995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F-4EFA-8A15-3AD98E2F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4144"/>
        <c:axId val="-1951183600"/>
      </c:lineChart>
      <c:catAx>
        <c:axId val="-195118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36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'2002_2024_AYLIK_IHR'!$C$46:$N$46</c:f>
              <c:numCache>
                <c:formatCode>#,##0</c:formatCode>
                <c:ptCount val="12"/>
                <c:pt idx="0">
                  <c:v>1113651.8575200001</c:v>
                </c:pt>
                <c:pt idx="1">
                  <c:v>1375430.04553</c:v>
                </c:pt>
                <c:pt idx="2">
                  <c:v>1467744.9805399999</c:v>
                </c:pt>
                <c:pt idx="3">
                  <c:v>1192168.6450100001</c:v>
                </c:pt>
                <c:pt idx="4">
                  <c:v>1452146.18454</c:v>
                </c:pt>
                <c:pt idx="5">
                  <c:v>1311809.8727800001</c:v>
                </c:pt>
                <c:pt idx="6">
                  <c:v>1415957.44811</c:v>
                </c:pt>
                <c:pt idx="7">
                  <c:v>1406465.54755</c:v>
                </c:pt>
                <c:pt idx="8">
                  <c:v>1469264.52409</c:v>
                </c:pt>
                <c:pt idx="9">
                  <c:v>1258648.9370800001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E-42B5-9807-8FD69DC2BC16}"/>
            </c:ext>
          </c:extLst>
        </c:ser>
        <c:ser>
          <c:idx val="0"/>
          <c:order val="1"/>
          <c:tx>
            <c:strRef>
              <c:f>'2002_2024_AYLIK_IHR'!$A$47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'2002_2024_AYLIK_IHR'!$C$47:$N$47</c:f>
              <c:numCache>
                <c:formatCode>#,##0</c:formatCode>
                <c:ptCount val="12"/>
                <c:pt idx="0">
                  <c:v>1105713.6540300001</c:v>
                </c:pt>
                <c:pt idx="1">
                  <c:v>1056019.5654899999</c:v>
                </c:pt>
                <c:pt idx="2">
                  <c:v>1388507.1716</c:v>
                </c:pt>
                <c:pt idx="3">
                  <c:v>1063434.2242099999</c:v>
                </c:pt>
                <c:pt idx="4">
                  <c:v>1249216.32231</c:v>
                </c:pt>
                <c:pt idx="5">
                  <c:v>1314393.1661400001</c:v>
                </c:pt>
                <c:pt idx="6">
                  <c:v>1145780.3841599999</c:v>
                </c:pt>
                <c:pt idx="7">
                  <c:v>1338791.99884</c:v>
                </c:pt>
                <c:pt idx="8">
                  <c:v>1372057.1095700001</c:v>
                </c:pt>
                <c:pt idx="9">
                  <c:v>1315201.3637099999</c:v>
                </c:pt>
                <c:pt idx="10">
                  <c:v>1162620.5394900001</c:v>
                </c:pt>
                <c:pt idx="11">
                  <c:v>1347435.14952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E-42B5-9807-8FD69DC2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1424"/>
        <c:axId val="-1951195024"/>
      </c:lineChart>
      <c:catAx>
        <c:axId val="-195118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50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1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'2002_2024_AYLIK_IHR'!$A$60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'2002_2024_AYLIK_IHR'!$C$60:$N$60</c:f>
              <c:numCache>
                <c:formatCode>#,##0</c:formatCode>
                <c:ptCount val="12"/>
                <c:pt idx="0">
                  <c:v>445643.85941999999</c:v>
                </c:pt>
                <c:pt idx="1">
                  <c:v>452009.54275000002</c:v>
                </c:pt>
                <c:pt idx="2">
                  <c:v>499168.20374000003</c:v>
                </c:pt>
                <c:pt idx="3">
                  <c:v>465820.72914000001</c:v>
                </c:pt>
                <c:pt idx="4">
                  <c:v>545517.12517999997</c:v>
                </c:pt>
                <c:pt idx="5">
                  <c:v>432199.05119000003</c:v>
                </c:pt>
                <c:pt idx="6">
                  <c:v>569420.92021999997</c:v>
                </c:pt>
                <c:pt idx="7">
                  <c:v>521732.13886000001</c:v>
                </c:pt>
                <c:pt idx="8">
                  <c:v>492061.73651999998</c:v>
                </c:pt>
                <c:pt idx="9">
                  <c:v>567366.89125999995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7A4-9D91-862489D728A2}"/>
            </c:ext>
          </c:extLst>
        </c:ser>
        <c:ser>
          <c:idx val="0"/>
          <c:order val="1"/>
          <c:tx>
            <c:strRef>
              <c:f>'2002_2024_AYLIK_IHR'!$A$61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'2002_2024_AYLIK_IHR'!$C$61:$N$61</c:f>
              <c:numCache>
                <c:formatCode>#,##0</c:formatCode>
                <c:ptCount val="12"/>
                <c:pt idx="0">
                  <c:v>441308.16873999999</c:v>
                </c:pt>
                <c:pt idx="1">
                  <c:v>397254.84522000002</c:v>
                </c:pt>
                <c:pt idx="2">
                  <c:v>478536.44981999998</c:v>
                </c:pt>
                <c:pt idx="3">
                  <c:v>467161.27383999998</c:v>
                </c:pt>
                <c:pt idx="4">
                  <c:v>546008.65578000003</c:v>
                </c:pt>
                <c:pt idx="5">
                  <c:v>482324.97353999998</c:v>
                </c:pt>
                <c:pt idx="6">
                  <c:v>462881.67216000002</c:v>
                </c:pt>
                <c:pt idx="7">
                  <c:v>495645.61102000001</c:v>
                </c:pt>
                <c:pt idx="8">
                  <c:v>487012.36570000002</c:v>
                </c:pt>
                <c:pt idx="9">
                  <c:v>498694.43229999999</c:v>
                </c:pt>
                <c:pt idx="10">
                  <c:v>480883.13955999998</c:v>
                </c:pt>
                <c:pt idx="11">
                  <c:v>506653.72229000001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2-47A4-9D91-862489D72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9040"/>
        <c:axId val="-1951189584"/>
      </c:lineChart>
      <c:catAx>
        <c:axId val="-195118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9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'2002_2024_AYLIK_IHR'!$C$83:$N$83</c:f>
              <c:numCache>
                <c:formatCode>#,##0</c:formatCode>
                <c:ptCount val="12"/>
                <c:pt idx="0">
                  <c:v>19331708.510000002</c:v>
                </c:pt>
                <c:pt idx="1">
                  <c:v>18565677.539999999</c:v>
                </c:pt>
                <c:pt idx="2">
                  <c:v>23562969.530000001</c:v>
                </c:pt>
                <c:pt idx="3">
                  <c:v>19250045.120000001</c:v>
                </c:pt>
                <c:pt idx="4">
                  <c:v>21633011.899999999</c:v>
                </c:pt>
                <c:pt idx="5">
                  <c:v>20773219.280000001</c:v>
                </c:pt>
                <c:pt idx="6">
                  <c:v>19779817.07</c:v>
                </c:pt>
                <c:pt idx="7">
                  <c:v>21556272.84</c:v>
                </c:pt>
                <c:pt idx="8">
                  <c:v>22411385.84</c:v>
                </c:pt>
                <c:pt idx="9">
                  <c:v>22804540.82</c:v>
                </c:pt>
                <c:pt idx="10">
                  <c:v>23000729.800000001</c:v>
                </c:pt>
                <c:pt idx="11">
                  <c:v>22958050.77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9-4A68-A978-839CDC97D32B}"/>
            </c:ext>
          </c:extLst>
        </c:ser>
        <c:ser>
          <c:idx val="0"/>
          <c:order val="1"/>
          <c:tx>
            <c:strRef>
              <c:f>'2002_2024_AYLIK_IHR'!$A$84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'2002_2024_AYLIK_IHR'!$C$84:$N$84</c:f>
              <c:numCache>
                <c:formatCode>#,##0</c:formatCode>
                <c:ptCount val="12"/>
                <c:pt idx="0">
                  <c:v>20001568.649999999</c:v>
                </c:pt>
                <c:pt idx="1">
                  <c:v>21091410.460000001</c:v>
                </c:pt>
                <c:pt idx="2">
                  <c:v>22652247.870000001</c:v>
                </c:pt>
                <c:pt idx="3">
                  <c:v>19299447.07</c:v>
                </c:pt>
                <c:pt idx="4">
                  <c:v>24177944.489999998</c:v>
                </c:pt>
                <c:pt idx="5">
                  <c:v>19030257.02</c:v>
                </c:pt>
                <c:pt idx="6">
                  <c:v>22489032.649999999</c:v>
                </c:pt>
                <c:pt idx="7">
                  <c:v>22034837.82</c:v>
                </c:pt>
                <c:pt idx="8">
                  <c:v>21987009.030000001</c:v>
                </c:pt>
                <c:pt idx="9">
                  <c:v>23619549.916999999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9-4A68-A978-839CDC97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49760"/>
        <c:axId val="-1907357376"/>
      </c:lineChart>
      <c:catAx>
        <c:axId val="-19073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73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'2002_2024_AYLIK_IHR'!$C$38:$N$38</c:f>
              <c:numCache>
                <c:formatCode>#,##0</c:formatCode>
                <c:ptCount val="12"/>
                <c:pt idx="0">
                  <c:v>167284.17989999999</c:v>
                </c:pt>
                <c:pt idx="1">
                  <c:v>141289.65002</c:v>
                </c:pt>
                <c:pt idx="2">
                  <c:v>143314.95522</c:v>
                </c:pt>
                <c:pt idx="3">
                  <c:v>80867.331659999996</c:v>
                </c:pt>
                <c:pt idx="4">
                  <c:v>168227.70420000001</c:v>
                </c:pt>
                <c:pt idx="5">
                  <c:v>220068.33278999999</c:v>
                </c:pt>
                <c:pt idx="6">
                  <c:v>118317.05752</c:v>
                </c:pt>
                <c:pt idx="7">
                  <c:v>91670.812439999994</c:v>
                </c:pt>
                <c:pt idx="8">
                  <c:v>234436.51681999999</c:v>
                </c:pt>
                <c:pt idx="9">
                  <c:v>172867.80115000001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C-47A6-A84C-773D7A30B069}"/>
            </c:ext>
          </c:extLst>
        </c:ser>
        <c:ser>
          <c:idx val="0"/>
          <c:order val="1"/>
          <c:tx>
            <c:strRef>
              <c:f>'2002_2024_AYLIK_IHR'!$A$39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'2002_2024_AYLIK_IHR'!$C$39:$N$39</c:f>
              <c:numCache>
                <c:formatCode>#,##0</c:formatCode>
                <c:ptCount val="12"/>
                <c:pt idx="0">
                  <c:v>20511.080989999999</c:v>
                </c:pt>
                <c:pt idx="1">
                  <c:v>48988.009310000001</c:v>
                </c:pt>
                <c:pt idx="2">
                  <c:v>108597.92817</c:v>
                </c:pt>
                <c:pt idx="3">
                  <c:v>107987.69313</c:v>
                </c:pt>
                <c:pt idx="4">
                  <c:v>203809.47146</c:v>
                </c:pt>
                <c:pt idx="5">
                  <c:v>185343.29347</c:v>
                </c:pt>
                <c:pt idx="6">
                  <c:v>202576.08718999999</c:v>
                </c:pt>
                <c:pt idx="7">
                  <c:v>304348.46383999998</c:v>
                </c:pt>
                <c:pt idx="8">
                  <c:v>179322.18877000001</c:v>
                </c:pt>
                <c:pt idx="9">
                  <c:v>96963.818669999993</c:v>
                </c:pt>
                <c:pt idx="10">
                  <c:v>259258.75424000001</c:v>
                </c:pt>
                <c:pt idx="11">
                  <c:v>222202.09070999999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C-47A6-A84C-773D7A30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3936"/>
        <c:axId val="-1951194480"/>
      </c:lineChart>
      <c:catAx>
        <c:axId val="-195119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448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39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'2002_2024_AYLIK_IHR'!$C$52:$N$52</c:f>
              <c:numCache>
                <c:formatCode>#,##0</c:formatCode>
                <c:ptCount val="12"/>
                <c:pt idx="0">
                  <c:v>330197.82475999999</c:v>
                </c:pt>
                <c:pt idx="1">
                  <c:v>299894.90834000002</c:v>
                </c:pt>
                <c:pt idx="2">
                  <c:v>358223.64000999997</c:v>
                </c:pt>
                <c:pt idx="3">
                  <c:v>349873.01468999998</c:v>
                </c:pt>
                <c:pt idx="4">
                  <c:v>980496.33345999999</c:v>
                </c:pt>
                <c:pt idx="5">
                  <c:v>564426.21216</c:v>
                </c:pt>
                <c:pt idx="6">
                  <c:v>431428.71668999997</c:v>
                </c:pt>
                <c:pt idx="7">
                  <c:v>422941.07578999997</c:v>
                </c:pt>
                <c:pt idx="8">
                  <c:v>566791.45666000003</c:v>
                </c:pt>
                <c:pt idx="9">
                  <c:v>820884.40304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6-452E-B66D-1EF371E00EB6}"/>
            </c:ext>
          </c:extLst>
        </c:ser>
        <c:ser>
          <c:idx val="0"/>
          <c:order val="1"/>
          <c:tx>
            <c:strRef>
              <c:f>'2002_2024_AYLIK_IHR'!$A$53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'2002_2024_AYLIK_IHR'!$C$53:$N$53</c:f>
              <c:numCache>
                <c:formatCode>#,##0</c:formatCode>
                <c:ptCount val="12"/>
                <c:pt idx="0">
                  <c:v>278883.87971000001</c:v>
                </c:pt>
                <c:pt idx="1">
                  <c:v>287103.78064000001</c:v>
                </c:pt>
                <c:pt idx="2">
                  <c:v>505697.54947999999</c:v>
                </c:pt>
                <c:pt idx="3">
                  <c:v>417251.88355999999</c:v>
                </c:pt>
                <c:pt idx="4">
                  <c:v>549892.26480999996</c:v>
                </c:pt>
                <c:pt idx="5">
                  <c:v>332633.21338999999</c:v>
                </c:pt>
                <c:pt idx="6">
                  <c:v>657172.97959999996</c:v>
                </c:pt>
                <c:pt idx="7">
                  <c:v>375762.79655000003</c:v>
                </c:pt>
                <c:pt idx="8">
                  <c:v>430282.38802000001</c:v>
                </c:pt>
                <c:pt idx="9">
                  <c:v>509919.39025</c:v>
                </c:pt>
                <c:pt idx="10">
                  <c:v>481780.40470999997</c:v>
                </c:pt>
                <c:pt idx="11">
                  <c:v>718800.87997000001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6-452E-B66D-1EF371E0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6864"/>
        <c:axId val="-1951186320"/>
      </c:lineChart>
      <c:catAx>
        <c:axId val="-195118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6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'2002_2024_AYLIK_IHR'!$C$54:$N$54</c:f>
              <c:numCache>
                <c:formatCode>#,##0</c:formatCode>
                <c:ptCount val="12"/>
                <c:pt idx="0">
                  <c:v>551154.12058999995</c:v>
                </c:pt>
                <c:pt idx="1">
                  <c:v>600422.14069000003</c:v>
                </c:pt>
                <c:pt idx="2">
                  <c:v>639335.03494000004</c:v>
                </c:pt>
                <c:pt idx="3">
                  <c:v>511800.69563999999</c:v>
                </c:pt>
                <c:pt idx="4">
                  <c:v>653683.04787000001</c:v>
                </c:pt>
                <c:pt idx="5">
                  <c:v>479409.01879</c:v>
                </c:pt>
                <c:pt idx="6">
                  <c:v>622749.85907999997</c:v>
                </c:pt>
                <c:pt idx="7">
                  <c:v>607280.64872000006</c:v>
                </c:pt>
                <c:pt idx="8">
                  <c:v>617148.22572999995</c:v>
                </c:pt>
                <c:pt idx="9">
                  <c:v>629998.55564000004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3-42DA-9FF3-1F19EFE6F72D}"/>
            </c:ext>
          </c:extLst>
        </c:ser>
        <c:ser>
          <c:idx val="0"/>
          <c:order val="1"/>
          <c:tx>
            <c:strRef>
              <c:f>'2002_2024_AYLIK_IHR'!$A$55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'2002_2024_AYLIK_IHR'!$C$55:$N$55</c:f>
              <c:numCache>
                <c:formatCode>#,##0</c:formatCode>
                <c:ptCount val="12"/>
                <c:pt idx="0">
                  <c:v>525172.89729999995</c:v>
                </c:pt>
                <c:pt idx="1">
                  <c:v>565733.09780999995</c:v>
                </c:pt>
                <c:pt idx="2">
                  <c:v>673316.32883999997</c:v>
                </c:pt>
                <c:pt idx="3">
                  <c:v>560355.15925000003</c:v>
                </c:pt>
                <c:pt idx="4">
                  <c:v>637192.23108000006</c:v>
                </c:pt>
                <c:pt idx="5">
                  <c:v>616324.44678999996</c:v>
                </c:pt>
                <c:pt idx="6">
                  <c:v>568923.85491999995</c:v>
                </c:pt>
                <c:pt idx="7">
                  <c:v>600810.21134000004</c:v>
                </c:pt>
                <c:pt idx="8">
                  <c:v>604713.45830000006</c:v>
                </c:pt>
                <c:pt idx="9">
                  <c:v>610469.23676</c:v>
                </c:pt>
                <c:pt idx="10">
                  <c:v>605840.97178000002</c:v>
                </c:pt>
                <c:pt idx="11">
                  <c:v>596938.72132999997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3-42DA-9FF3-1F19EFE6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366768"/>
        <c:axId val="-1908358064"/>
      </c:lineChart>
      <c:catAx>
        <c:axId val="-190836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5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3580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66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'2002_2024_AYLIK_IHR'!$C$3:$N$3</c:f>
              <c:numCache>
                <c:formatCode>#,##0</c:formatCode>
                <c:ptCount val="12"/>
                <c:pt idx="0">
                  <c:v>2858790.8061100002</c:v>
                </c:pt>
                <c:pt idx="1">
                  <c:v>2542803.86968</c:v>
                </c:pt>
                <c:pt idx="2">
                  <c:v>3180491.2318200003</c:v>
                </c:pt>
                <c:pt idx="3">
                  <c:v>2551544.19264</c:v>
                </c:pt>
                <c:pt idx="4">
                  <c:v>2884997.9796800003</c:v>
                </c:pt>
                <c:pt idx="5">
                  <c:v>2566446.5895700003</c:v>
                </c:pt>
                <c:pt idx="6">
                  <c:v>2786423.9822200001</c:v>
                </c:pt>
                <c:pt idx="7">
                  <c:v>2802174.5213500001</c:v>
                </c:pt>
                <c:pt idx="8">
                  <c:v>3025446.9369800002</c:v>
                </c:pt>
                <c:pt idx="9">
                  <c:v>3217130.1779300007</c:v>
                </c:pt>
                <c:pt idx="10">
                  <c:v>3301504.3679199996</c:v>
                </c:pt>
                <c:pt idx="11">
                  <c:v>3359499.6973399995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0-435C-89ED-3527757BB3FD}"/>
            </c:ext>
          </c:extLst>
        </c:ser>
        <c:ser>
          <c:idx val="1"/>
          <c:order val="1"/>
          <c:tx>
            <c:strRef>
              <c:f>'2002_2024_AYLIK_IHR'!$A$2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'2002_2024_AYLIK_IHR'!$C$2:$N$2</c:f>
              <c:numCache>
                <c:formatCode>#,##0</c:formatCode>
                <c:ptCount val="12"/>
                <c:pt idx="0">
                  <c:v>3093597.82192</c:v>
                </c:pt>
                <c:pt idx="1">
                  <c:v>3107177.6306599998</c:v>
                </c:pt>
                <c:pt idx="2">
                  <c:v>3069934.6240400001</c:v>
                </c:pt>
                <c:pt idx="3">
                  <c:v>2584628.9795400002</c:v>
                </c:pt>
                <c:pt idx="4">
                  <c:v>3146755.0707899998</c:v>
                </c:pt>
                <c:pt idx="5">
                  <c:v>2438154.1232400001</c:v>
                </c:pt>
                <c:pt idx="6">
                  <c:v>2852196.9599899999</c:v>
                </c:pt>
                <c:pt idx="7">
                  <c:v>2844256.0231699999</c:v>
                </c:pt>
                <c:pt idx="8">
                  <c:v>2969533.0324499998</c:v>
                </c:pt>
                <c:pt idx="9">
                  <c:v>3393917.5402899999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0-435C-89ED-3527757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62272"/>
        <c:axId val="-1907349216"/>
      </c:lineChart>
      <c:catAx>
        <c:axId val="-19073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92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22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2009-2024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'2002_2024_AYLIK_IHR'!$C$69:$N$69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5-4CDB-95E4-8E6D668BA313}"/>
            </c:ext>
          </c:extLst>
        </c:ser>
        <c:ser>
          <c:idx val="6"/>
          <c:order val="1"/>
          <c:tx>
            <c:strRef>
              <c:f>'2002_2024_AYLIK_IHR'!$A$70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'2002_2024_AYLIK_IHR'!$C$70:$N$70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5-4CDB-95E4-8E6D668BA313}"/>
            </c:ext>
          </c:extLst>
        </c:ser>
        <c:ser>
          <c:idx val="7"/>
          <c:order val="2"/>
          <c:tx>
            <c:strRef>
              <c:f>'2002_2024_AYLIK_IHR'!$A$71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'2002_2024_AYLIK_IHR'!$C$71:$N$71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5-4CDB-95E4-8E6D668BA313}"/>
            </c:ext>
          </c:extLst>
        </c:ser>
        <c:ser>
          <c:idx val="0"/>
          <c:order val="3"/>
          <c:tx>
            <c:strRef>
              <c:f>'2002_2024_AYLIK_IHR'!$A$72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'2002_2024_AYLIK_IHR'!$C$72:$N$72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5-4CDB-95E4-8E6D668BA313}"/>
            </c:ext>
          </c:extLst>
        </c:ser>
        <c:ser>
          <c:idx val="3"/>
          <c:order val="4"/>
          <c:tx>
            <c:strRef>
              <c:f>'2002_2024_AYLIK_IHR'!$A$73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'2002_2024_AYLIK_IHR'!$C$73:$N$73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E5-4CDB-95E4-8E6D668BA313}"/>
            </c:ext>
          </c:extLst>
        </c:ser>
        <c:ser>
          <c:idx val="4"/>
          <c:order val="5"/>
          <c:tx>
            <c:strRef>
              <c:f>'2002_2024_AYLIK_IHR'!$A$74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'2002_2024_AYLIK_IHR'!$C$74:$N$74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E5-4CDB-95E4-8E6D668BA313}"/>
            </c:ext>
          </c:extLst>
        </c:ser>
        <c:ser>
          <c:idx val="1"/>
          <c:order val="6"/>
          <c:tx>
            <c:strRef>
              <c:f>'2002_2024_AYLIK_IHR'!$A$75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'2002_2024_AYLIK_IHR'!$C$75:$N$75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E5-4CDB-95E4-8E6D668BA313}"/>
            </c:ext>
          </c:extLst>
        </c:ser>
        <c:ser>
          <c:idx val="2"/>
          <c:order val="7"/>
          <c:tx>
            <c:strRef>
              <c:f>'2002_2024_AYLIK_IHR'!$A$76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'2002_2024_AYLIK_IHR'!$C$76:$N$76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E5-4CDB-95E4-8E6D668BA313}"/>
            </c:ext>
          </c:extLst>
        </c:ser>
        <c:ser>
          <c:idx val="8"/>
          <c:order val="8"/>
          <c:tx>
            <c:strRef>
              <c:f>'2002_2024_AYLIK_IHR'!$A$77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'2002_2024_AYLIK_IHR'!$C$77:$N$77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E5-4CDB-95E4-8E6D668BA313}"/>
            </c:ext>
          </c:extLst>
        </c:ser>
        <c:ser>
          <c:idx val="9"/>
          <c:order val="9"/>
          <c:tx>
            <c:strRef>
              <c:f>'2002_2024_AYLIK_IHR'!$A$78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'2002_2024_AYLIK_IHR'!$C$78:$N$78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E5-4CDB-95E4-8E6D668BA313}"/>
            </c:ext>
          </c:extLst>
        </c:ser>
        <c:ser>
          <c:idx val="10"/>
          <c:order val="10"/>
          <c:tx>
            <c:strRef>
              <c:f>'2002_2024_AYLIK_IHR'!$A$79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'2002_2024_AYLIK_IHR'!$C$79:$N$79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E5-4CDB-95E4-8E6D668BA313}"/>
            </c:ext>
          </c:extLst>
        </c:ser>
        <c:ser>
          <c:idx val="11"/>
          <c:order val="11"/>
          <c:tx>
            <c:strRef>
              <c:f>'2002_2024_AYLIK_IHR'!$A$81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'2002_2024_AYLIK_IHR'!$C$81:$N$81</c:f>
              <c:numCache>
                <c:formatCode>#,##0</c:formatCode>
                <c:ptCount val="12"/>
                <c:pt idx="0">
                  <c:v>15306487.643915899</c:v>
                </c:pt>
                <c:pt idx="1">
                  <c:v>15777151.373676499</c:v>
                </c:pt>
                <c:pt idx="2">
                  <c:v>18125533.345878098</c:v>
                </c:pt>
                <c:pt idx="3">
                  <c:v>18106582.520971801</c:v>
                </c:pt>
                <c:pt idx="4">
                  <c:v>18587253.5966384</c:v>
                </c:pt>
                <c:pt idx="5">
                  <c:v>19036800.670268498</c:v>
                </c:pt>
                <c:pt idx="6">
                  <c:v>19020902.292177301</c:v>
                </c:pt>
                <c:pt idx="7">
                  <c:v>18681996.8976386</c:v>
                </c:pt>
                <c:pt idx="8">
                  <c:v>19984264.497713201</c:v>
                </c:pt>
                <c:pt idx="9">
                  <c:v>21100833.1277362</c:v>
                </c:pt>
                <c:pt idx="10">
                  <c:v>20749365.9948617</c:v>
                </c:pt>
                <c:pt idx="11">
                  <c:v>21316881.481321499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E5-4CDB-95E4-8E6D668BA313}"/>
            </c:ext>
          </c:extLst>
        </c:ser>
        <c:ser>
          <c:idx val="12"/>
          <c:order val="12"/>
          <c:tx>
            <c:strRef>
              <c:f>'2002_2024_AYLIK_IHR'!$A$82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'2002_2024_AYLIK_IHR'!$C$82:$N$82</c:f>
              <c:numCache>
                <c:formatCode>#,##0</c:formatCode>
                <c:ptCount val="12"/>
                <c:pt idx="0">
                  <c:v>17553745.067000002</c:v>
                </c:pt>
                <c:pt idx="1">
                  <c:v>19904331.120000001</c:v>
                </c:pt>
                <c:pt idx="2">
                  <c:v>22609642.478</c:v>
                </c:pt>
                <c:pt idx="3">
                  <c:v>23330991.125</c:v>
                </c:pt>
                <c:pt idx="4">
                  <c:v>18931811.633000001</c:v>
                </c:pt>
                <c:pt idx="5">
                  <c:v>23359482.375999998</c:v>
                </c:pt>
                <c:pt idx="6">
                  <c:v>18536547.530999999</c:v>
                </c:pt>
                <c:pt idx="7">
                  <c:v>21275849.662</c:v>
                </c:pt>
                <c:pt idx="8">
                  <c:v>22596774.302000001</c:v>
                </c:pt>
                <c:pt idx="9">
                  <c:v>21300785.131999999</c:v>
                </c:pt>
                <c:pt idx="10">
                  <c:v>21871038.612</c:v>
                </c:pt>
                <c:pt idx="11">
                  <c:v>22898748.625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E5-4CDB-95E4-8E6D668BA313}"/>
            </c:ext>
          </c:extLst>
        </c:ser>
        <c:ser>
          <c:idx val="13"/>
          <c:order val="13"/>
          <c:tx>
            <c:strRef>
              <c:f>'2002_2024_AYLIK_IHR'!$A$83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none"/>
          </c:marker>
          <c:val>
            <c:numRef>
              <c:f>'2002_2024_AYLIK_IHR'!$C$83:$N$83</c:f>
              <c:numCache>
                <c:formatCode>#,##0</c:formatCode>
                <c:ptCount val="12"/>
                <c:pt idx="0">
                  <c:v>19331708.510000002</c:v>
                </c:pt>
                <c:pt idx="1">
                  <c:v>18565677.539999999</c:v>
                </c:pt>
                <c:pt idx="2">
                  <c:v>23562969.530000001</c:v>
                </c:pt>
                <c:pt idx="3">
                  <c:v>19250045.120000001</c:v>
                </c:pt>
                <c:pt idx="4">
                  <c:v>21633011.899999999</c:v>
                </c:pt>
                <c:pt idx="5">
                  <c:v>20773219.280000001</c:v>
                </c:pt>
                <c:pt idx="6">
                  <c:v>19779817.07</c:v>
                </c:pt>
                <c:pt idx="7">
                  <c:v>21556272.84</c:v>
                </c:pt>
                <c:pt idx="8">
                  <c:v>22411385.84</c:v>
                </c:pt>
                <c:pt idx="9">
                  <c:v>22804540.82</c:v>
                </c:pt>
                <c:pt idx="10">
                  <c:v>23000729.800000001</c:v>
                </c:pt>
                <c:pt idx="11">
                  <c:v>22958050.77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E5-4CDB-95E4-8E6D668BA313}"/>
            </c:ext>
          </c:extLst>
        </c:ser>
        <c:ser>
          <c:idx val="14"/>
          <c:order val="14"/>
          <c:tx>
            <c:strRef>
              <c:f>'2002_2024_AYLIK_IHR'!$A$84</c:f>
              <c:strCache>
                <c:ptCount val="1"/>
                <c:pt idx="0">
                  <c:v>2024</c:v>
                </c:pt>
              </c:strCache>
            </c:strRef>
          </c:tx>
          <c:marker>
            <c:symbol val="none"/>
          </c:marker>
          <c:val>
            <c:numRef>
              <c:f>'2002_2024_AYLIK_IHR'!$C$84:$N$84</c:f>
              <c:numCache>
                <c:formatCode>#,##0</c:formatCode>
                <c:ptCount val="12"/>
                <c:pt idx="0">
                  <c:v>20001568.649999999</c:v>
                </c:pt>
                <c:pt idx="1">
                  <c:v>21091410.460000001</c:v>
                </c:pt>
                <c:pt idx="2">
                  <c:v>22652247.870000001</c:v>
                </c:pt>
                <c:pt idx="3">
                  <c:v>19299447.07</c:v>
                </c:pt>
                <c:pt idx="4">
                  <c:v>24177944.489999998</c:v>
                </c:pt>
                <c:pt idx="5">
                  <c:v>19030257.02</c:v>
                </c:pt>
                <c:pt idx="6">
                  <c:v>22489032.649999999</c:v>
                </c:pt>
                <c:pt idx="7">
                  <c:v>22034837.82</c:v>
                </c:pt>
                <c:pt idx="8">
                  <c:v>21987009.030000001</c:v>
                </c:pt>
                <c:pt idx="9">
                  <c:v>23619549.916999999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9-4024-98C6-37C96854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56832"/>
        <c:axId val="-1907355200"/>
      </c:lineChart>
      <c:catAx>
        <c:axId val="-19073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68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2596071733561052E-2"/>
          <c:h val="0.696022557991061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2002-2023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'2002_2024_AYLIK_IHR'!$A$62:$A$84</c:f>
              <c:strCach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1"/>
              <c:layout>
                <c:manualLayout>
                  <c:x val="-8.8007759257078529E-17"/>
                  <c:y val="-1.93747247908411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E6-4797-88B2-A0F0DBD07AE7}"/>
                </c:ext>
              </c:extLst>
            </c:dLbl>
            <c:dLbl>
              <c:idx val="12"/>
              <c:layout>
                <c:manualLayout>
                  <c:x val="-8.8007759257078529E-17"/>
                  <c:y val="-3.17040951122853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E6-4797-88B2-A0F0DBD07AE7}"/>
                </c:ext>
              </c:extLst>
            </c:dLbl>
            <c:dLbl>
              <c:idx val="14"/>
              <c:layout>
                <c:manualLayout>
                  <c:x val="-3.6003590153273236E-3"/>
                  <c:y val="-2.99427564949362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E6-4797-88B2-A0F0DBD07AE7}"/>
                </c:ext>
              </c:extLst>
            </c:dLbl>
            <c:dLbl>
              <c:idx val="15"/>
              <c:layout>
                <c:manualLayout>
                  <c:x val="-2.4002393435515489E-3"/>
                  <c:y val="-1.76133861734918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E6-4797-88B2-A0F0DBD07AE7}"/>
                </c:ext>
              </c:extLst>
            </c:dLbl>
            <c:dLbl>
              <c:idx val="17"/>
              <c:layout>
                <c:manualLayout>
                  <c:x val="0"/>
                  <c:y val="-1.40907089387934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E6-4797-88B2-A0F0DBD07AE7}"/>
                </c:ext>
              </c:extLst>
            </c:dLbl>
            <c:dLbl>
              <c:idx val="21"/>
              <c:layout>
                <c:manualLayout>
                  <c:x val="1.2001196717755986E-3"/>
                  <c:y val="-2.28974020255394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E6-4797-88B2-A0F0DBD07AE7}"/>
                </c:ext>
              </c:extLst>
            </c:dLbl>
            <c:dLbl>
              <c:idx val="22"/>
              <c:layout>
                <c:manualLayout>
                  <c:x val="0"/>
                  <c:y val="-1.23293703214442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E6-4797-88B2-A0F0DBD07AE7}"/>
                </c:ext>
              </c:extLst>
            </c:dLbl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'2002_2024_AYLIK_IHR'!$A$62:$A$84</c:f>
              <c:numCache>
                <c:formatCode>General</c:formatCod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numCache>
            </c:numRef>
          </c:cat>
          <c:val>
            <c:numRef>
              <c:f>'2002_2024_AYLIK_IHR'!$O$62:$O$84</c:f>
              <c:numCache>
                <c:formatCode>#,##0</c:formatCode>
                <c:ptCount val="23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225794053.44279772</c:v>
                </c:pt>
                <c:pt idx="20">
                  <c:v>254169747.66300002</c:v>
                </c:pt>
                <c:pt idx="21">
                  <c:v>255627429.02000001</c:v>
                </c:pt>
                <c:pt idx="22">
                  <c:v>216383304.977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F-4C54-B889-9BE2071B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07361184"/>
        <c:axId val="-1907354656"/>
      </c:barChart>
      <c:catAx>
        <c:axId val="-19073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4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118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'2002_2024_AYLIK_IHR'!$C$4:$N$4</c:f>
              <c:numCache>
                <c:formatCode>#,##0</c:formatCode>
                <c:ptCount val="12"/>
                <c:pt idx="0">
                  <c:v>1010018.50264</c:v>
                </c:pt>
                <c:pt idx="1">
                  <c:v>1047133.0978099999</c:v>
                </c:pt>
                <c:pt idx="2">
                  <c:v>1037980.13098</c:v>
                </c:pt>
                <c:pt idx="3">
                  <c:v>866100.09213</c:v>
                </c:pt>
                <c:pt idx="4">
                  <c:v>1059585.8198599999</c:v>
                </c:pt>
                <c:pt idx="5">
                  <c:v>809811.05231000006</c:v>
                </c:pt>
                <c:pt idx="6">
                  <c:v>948664.61421999999</c:v>
                </c:pt>
                <c:pt idx="7">
                  <c:v>968546.97227999999</c:v>
                </c:pt>
                <c:pt idx="8">
                  <c:v>948001.53142000001</c:v>
                </c:pt>
                <c:pt idx="9">
                  <c:v>1044472.70896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4-4AD7-8D6F-3E8D49121D16}"/>
            </c:ext>
          </c:extLst>
        </c:ser>
        <c:ser>
          <c:idx val="0"/>
          <c:order val="1"/>
          <c:tx>
            <c:strRef>
              <c:f>'2002_2024_AYLIK_IHR'!$A$5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'2002_2024_AYLIK_IHR'!$C$5:$N$5</c:f>
              <c:numCache>
                <c:formatCode>#,##0</c:formatCode>
                <c:ptCount val="12"/>
                <c:pt idx="0">
                  <c:v>981590.09742000001</c:v>
                </c:pt>
                <c:pt idx="1">
                  <c:v>821994.12534999999</c:v>
                </c:pt>
                <c:pt idx="2">
                  <c:v>1114114.7434100001</c:v>
                </c:pt>
                <c:pt idx="3">
                  <c:v>857103.11020999996</c:v>
                </c:pt>
                <c:pt idx="4">
                  <c:v>936747.82698000001</c:v>
                </c:pt>
                <c:pt idx="5">
                  <c:v>771917.26075999998</c:v>
                </c:pt>
                <c:pt idx="6">
                  <c:v>1099661.09638</c:v>
                </c:pt>
                <c:pt idx="7">
                  <c:v>1112376.80541</c:v>
                </c:pt>
                <c:pt idx="8">
                  <c:v>1162309.4901099999</c:v>
                </c:pt>
                <c:pt idx="9">
                  <c:v>1185764.0266700001</c:v>
                </c:pt>
                <c:pt idx="10">
                  <c:v>1164215.72596</c:v>
                </c:pt>
                <c:pt idx="11">
                  <c:v>1116057.9410600001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4-4AD7-8D6F-3E8D4912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392"/>
        <c:axId val="-1907348672"/>
      </c:lineChart>
      <c:catAx>
        <c:axId val="-190735139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86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3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'2002_2024_AYLIK_IHR'!$C$6:$N$6</c:f>
              <c:numCache>
                <c:formatCode>#,##0</c:formatCode>
                <c:ptCount val="12"/>
                <c:pt idx="0">
                  <c:v>365785.27990999998</c:v>
                </c:pt>
                <c:pt idx="1">
                  <c:v>318991.65909999999</c:v>
                </c:pt>
                <c:pt idx="2">
                  <c:v>276710.30596000003</c:v>
                </c:pt>
                <c:pt idx="3">
                  <c:v>211809.89347000001</c:v>
                </c:pt>
                <c:pt idx="4">
                  <c:v>283643.96077000001</c:v>
                </c:pt>
                <c:pt idx="5">
                  <c:v>259852.2948</c:v>
                </c:pt>
                <c:pt idx="6">
                  <c:v>205626.55335</c:v>
                </c:pt>
                <c:pt idx="7">
                  <c:v>212446.27710000001</c:v>
                </c:pt>
                <c:pt idx="8">
                  <c:v>267720.94663000002</c:v>
                </c:pt>
                <c:pt idx="9">
                  <c:v>289507.87378999998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4-4A2A-8F37-E7F2A36BC1BD}"/>
            </c:ext>
          </c:extLst>
        </c:ser>
        <c:ser>
          <c:idx val="0"/>
          <c:order val="1"/>
          <c:tx>
            <c:strRef>
              <c:f>'2002_2024_AYLIK_IHR'!$A$7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'2002_2024_AYLIK_IHR'!$C$7:$N$7</c:f>
              <c:numCache>
                <c:formatCode>#,##0</c:formatCode>
                <c:ptCount val="12"/>
                <c:pt idx="0">
                  <c:v>324176.46178999997</c:v>
                </c:pt>
                <c:pt idx="1">
                  <c:v>307939.05497</c:v>
                </c:pt>
                <c:pt idx="2">
                  <c:v>306940.50368000002</c:v>
                </c:pt>
                <c:pt idx="3">
                  <c:v>234938.64133000001</c:v>
                </c:pt>
                <c:pt idx="4">
                  <c:v>248942.20541</c:v>
                </c:pt>
                <c:pt idx="5">
                  <c:v>272478.71665000002</c:v>
                </c:pt>
                <c:pt idx="6">
                  <c:v>197102.69247000001</c:v>
                </c:pt>
                <c:pt idx="7">
                  <c:v>157582.85154</c:v>
                </c:pt>
                <c:pt idx="8">
                  <c:v>244012.00262000001</c:v>
                </c:pt>
                <c:pt idx="9">
                  <c:v>311948.44621000002</c:v>
                </c:pt>
                <c:pt idx="10">
                  <c:v>395391.30057999998</c:v>
                </c:pt>
                <c:pt idx="11">
                  <c:v>486502.71684000001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4-4A2A-8F37-E7F2A36B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2480"/>
        <c:axId val="-1907360096"/>
      </c:lineChart>
      <c:catAx>
        <c:axId val="-19073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600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2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'2002_2024_AYLIK_IHR'!$C$8:$N$8</c:f>
              <c:numCache>
                <c:formatCode>#,##0</c:formatCode>
                <c:ptCount val="12"/>
                <c:pt idx="0">
                  <c:v>232093.38761000001</c:v>
                </c:pt>
                <c:pt idx="1">
                  <c:v>234217.73271000001</c:v>
                </c:pt>
                <c:pt idx="2">
                  <c:v>239986.32316</c:v>
                </c:pt>
                <c:pt idx="3">
                  <c:v>199863.54633000001</c:v>
                </c:pt>
                <c:pt idx="4">
                  <c:v>217076.33687999999</c:v>
                </c:pt>
                <c:pt idx="5">
                  <c:v>164257.61569999999</c:v>
                </c:pt>
                <c:pt idx="6">
                  <c:v>225431.23311999999</c:v>
                </c:pt>
                <c:pt idx="7">
                  <c:v>219821.80340999999</c:v>
                </c:pt>
                <c:pt idx="8">
                  <c:v>227753.29071999999</c:v>
                </c:pt>
                <c:pt idx="9">
                  <c:v>277996.39909000002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3-4BDD-ACF4-0487D79D0841}"/>
            </c:ext>
          </c:extLst>
        </c:ser>
        <c:ser>
          <c:idx val="0"/>
          <c:order val="1"/>
          <c:tx>
            <c:strRef>
              <c:f>'2002_2024_AYLIK_IHR'!$A$9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'2002_2024_AYLIK_IHR'!$C$9:$N$9</c:f>
              <c:numCache>
                <c:formatCode>#,##0</c:formatCode>
                <c:ptCount val="12"/>
                <c:pt idx="0">
                  <c:v>170412.25062999999</c:v>
                </c:pt>
                <c:pt idx="1">
                  <c:v>170431.14934999999</c:v>
                </c:pt>
                <c:pt idx="2">
                  <c:v>208485.47463000001</c:v>
                </c:pt>
                <c:pt idx="3">
                  <c:v>168407.39971</c:v>
                </c:pt>
                <c:pt idx="4">
                  <c:v>185234.10878000001</c:v>
                </c:pt>
                <c:pt idx="5">
                  <c:v>169810.66354000001</c:v>
                </c:pt>
                <c:pt idx="6">
                  <c:v>185515.59210000001</c:v>
                </c:pt>
                <c:pt idx="7">
                  <c:v>221443.07691999999</c:v>
                </c:pt>
                <c:pt idx="8">
                  <c:v>218653.61679</c:v>
                </c:pt>
                <c:pt idx="9">
                  <c:v>238822.49632999999</c:v>
                </c:pt>
                <c:pt idx="10">
                  <c:v>230007.50200000001</c:v>
                </c:pt>
                <c:pt idx="11">
                  <c:v>235797.10909000001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3-4BDD-ACF4-0487D79D0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63904"/>
        <c:axId val="-1907359552"/>
      </c:lineChart>
      <c:catAx>
        <c:axId val="-1907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95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3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71438</xdr:colOff>
      <xdr:row>0</xdr:row>
      <xdr:rowOff>0</xdr:rowOff>
    </xdr:from>
    <xdr:to>
      <xdr:col>0</xdr:col>
      <xdr:colOff>3445192</xdr:colOff>
      <xdr:row>3</xdr:row>
      <xdr:rowOff>122872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8" y="0"/>
          <a:ext cx="3381374" cy="78581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35719</xdr:colOff>
      <xdr:row>0</xdr:row>
      <xdr:rowOff>0</xdr:rowOff>
    </xdr:from>
    <xdr:to>
      <xdr:col>1</xdr:col>
      <xdr:colOff>436720</xdr:colOff>
      <xdr:row>3</xdr:row>
      <xdr:rowOff>130492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9" y="0"/>
          <a:ext cx="3381374" cy="785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0</xdr:row>
      <xdr:rowOff>0</xdr:rowOff>
    </xdr:from>
    <xdr:to>
      <xdr:col>0</xdr:col>
      <xdr:colOff>3036307</xdr:colOff>
      <xdr:row>3</xdr:row>
      <xdr:rowOff>142873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3" y="0"/>
          <a:ext cx="3012494" cy="6429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23813</xdr:rowOff>
    </xdr:from>
    <xdr:to>
      <xdr:col>2</xdr:col>
      <xdr:colOff>380999</xdr:colOff>
      <xdr:row>3</xdr:row>
      <xdr:rowOff>142875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13"/>
          <a:ext cx="3381374" cy="785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476250</xdr:colOff>
      <xdr:row>3</xdr:row>
      <xdr:rowOff>49905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05050" cy="5356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38096</xdr:colOff>
      <xdr:row>22</xdr:row>
      <xdr:rowOff>38100</xdr:rowOff>
    </xdr:from>
    <xdr:to>
      <xdr:col>32</xdr:col>
      <xdr:colOff>22412</xdr:colOff>
      <xdr:row>66</xdr:row>
      <xdr:rowOff>129540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B3" sqref="B3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0" t="s">
        <v>124</v>
      </c>
      <c r="C1" s="150"/>
      <c r="D1" s="150"/>
      <c r="E1" s="150"/>
      <c r="F1" s="150"/>
      <c r="G1" s="150"/>
      <c r="H1" s="150"/>
      <c r="I1" s="150"/>
      <c r="J1" s="150"/>
      <c r="K1" s="68"/>
      <c r="L1" s="68"/>
      <c r="M1" s="68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7" t="s">
        <v>125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9"/>
    </row>
    <row r="6" spans="1:13" ht="17.399999999999999" x14ac:dyDescent="0.25">
      <c r="A6" s="3"/>
      <c r="B6" s="146" t="s">
        <v>126</v>
      </c>
      <c r="C6" s="146"/>
      <c r="D6" s="146"/>
      <c r="E6" s="146"/>
      <c r="F6" s="146" t="s">
        <v>127</v>
      </c>
      <c r="G6" s="146"/>
      <c r="H6" s="146"/>
      <c r="I6" s="146"/>
      <c r="J6" s="146" t="s">
        <v>104</v>
      </c>
      <c r="K6" s="146"/>
      <c r="L6" s="146"/>
      <c r="M6" s="146"/>
    </row>
    <row r="7" spans="1:13" ht="28.2" x14ac:dyDescent="0.3">
      <c r="A7" s="4" t="s">
        <v>1</v>
      </c>
      <c r="B7" s="5">
        <v>2023</v>
      </c>
      <c r="C7" s="6">
        <v>2024</v>
      </c>
      <c r="D7" s="7" t="s">
        <v>118</v>
      </c>
      <c r="E7" s="7" t="s">
        <v>119</v>
      </c>
      <c r="F7" s="5">
        <v>2023</v>
      </c>
      <c r="G7" s="6">
        <v>2024</v>
      </c>
      <c r="H7" s="7" t="s">
        <v>118</v>
      </c>
      <c r="I7" s="7" t="s">
        <v>119</v>
      </c>
      <c r="J7" s="5" t="s">
        <v>128</v>
      </c>
      <c r="K7" s="5" t="s">
        <v>129</v>
      </c>
      <c r="L7" s="7" t="s">
        <v>118</v>
      </c>
      <c r="M7" s="7" t="s">
        <v>119</v>
      </c>
    </row>
    <row r="8" spans="1:13" ht="16.8" x14ac:dyDescent="0.3">
      <c r="A8" s="86" t="s">
        <v>2</v>
      </c>
      <c r="B8" s="8">
        <f>B9+B18+B20</f>
        <v>3217130.1779300007</v>
      </c>
      <c r="C8" s="8">
        <f>C9+C18+C20</f>
        <v>3393917.5402899999</v>
      </c>
      <c r="D8" s="10">
        <f t="shared" ref="D8:D45" si="0">(C8-B8)/B8*100</f>
        <v>5.4951883381277895</v>
      </c>
      <c r="E8" s="10">
        <f t="shared" ref="E8:E44" si="1">C8/C$45*100</f>
        <v>14.36910335809258</v>
      </c>
      <c r="F8" s="8">
        <f>F9+F18+F20</f>
        <v>28416250.287979998</v>
      </c>
      <c r="G8" s="8">
        <f>G9+G18+G20</f>
        <v>29500151.806090001</v>
      </c>
      <c r="H8" s="10">
        <f t="shared" ref="H8:H45" si="2">(G8-F8)/F8*100</f>
        <v>3.8143720833163233</v>
      </c>
      <c r="I8" s="10">
        <f t="shared" ref="I8:I44" si="3">G8/G$45*100</f>
        <v>13.633284605402277</v>
      </c>
      <c r="J8" s="8">
        <f>J9+J18+J20</f>
        <v>35158075.286150001</v>
      </c>
      <c r="K8" s="8">
        <f>K9+K18+K20</f>
        <v>36161155.871349998</v>
      </c>
      <c r="L8" s="10">
        <f t="shared" ref="L8:L45" si="4">(K8-J8)/J8*100</f>
        <v>2.8530588692241223</v>
      </c>
      <c r="M8" s="10">
        <f t="shared" ref="M8:M44" si="5">K8/K$45*100</f>
        <v>13.783970572602438</v>
      </c>
    </row>
    <row r="9" spans="1:13" ht="15.6" x14ac:dyDescent="0.3">
      <c r="A9" s="9" t="s">
        <v>3</v>
      </c>
      <c r="B9" s="8">
        <f>B10+B11+B12+B13+B14+B15+B16+B17</f>
        <v>2249306.0010500005</v>
      </c>
      <c r="C9" s="8">
        <f>C10+C11+C12+C13+C14+C15+C16+C17</f>
        <v>2335745.7228199998</v>
      </c>
      <c r="D9" s="10">
        <f t="shared" si="0"/>
        <v>3.842950747014779</v>
      </c>
      <c r="E9" s="10">
        <f t="shared" si="1"/>
        <v>9.8890356972419013</v>
      </c>
      <c r="F9" s="8">
        <f>F10+F11+F12+F13+F14+F15+F16+F17</f>
        <v>18926370.082289997</v>
      </c>
      <c r="G9" s="8">
        <f>G10+G11+G12+G13+G14+G15+G16+G17</f>
        <v>19814364.026590001</v>
      </c>
      <c r="H9" s="10">
        <f t="shared" si="2"/>
        <v>4.6918344111369112</v>
      </c>
      <c r="I9" s="10">
        <f t="shared" si="3"/>
        <v>9.1570669135939688</v>
      </c>
      <c r="J9" s="8">
        <f>J10+J11+J12+J13+J14+J15+J16+J17</f>
        <v>23443174.344730001</v>
      </c>
      <c r="K9" s="8">
        <f>K10+K11+K12+K13+K14+K15+K16+K17</f>
        <v>24501343.381030001</v>
      </c>
      <c r="L9" s="10">
        <f t="shared" si="4"/>
        <v>4.5137617488984594</v>
      </c>
      <c r="M9" s="10">
        <f t="shared" si="5"/>
        <v>9.339463521433526</v>
      </c>
    </row>
    <row r="10" spans="1:13" ht="13.8" x14ac:dyDescent="0.25">
      <c r="A10" s="11" t="s">
        <v>130</v>
      </c>
      <c r="B10" s="12">
        <v>1185764.0266700001</v>
      </c>
      <c r="C10" s="12">
        <v>1044472.70896</v>
      </c>
      <c r="D10" s="13">
        <f t="shared" si="0"/>
        <v>-11.915635365224457</v>
      </c>
      <c r="E10" s="13">
        <f t="shared" si="1"/>
        <v>4.4220686364910291</v>
      </c>
      <c r="F10" s="12">
        <v>10043578.582699999</v>
      </c>
      <c r="G10" s="12">
        <v>9740314.5226099994</v>
      </c>
      <c r="H10" s="13">
        <f t="shared" si="2"/>
        <v>-3.0194821257471935</v>
      </c>
      <c r="I10" s="13">
        <f t="shared" si="3"/>
        <v>4.5014168369622256</v>
      </c>
      <c r="J10" s="12">
        <v>12238457.11153</v>
      </c>
      <c r="K10" s="12">
        <v>12020588.18963</v>
      </c>
      <c r="L10" s="13">
        <f t="shared" si="4"/>
        <v>-1.780199251544081</v>
      </c>
      <c r="M10" s="13">
        <f t="shared" si="5"/>
        <v>4.5820281425934022</v>
      </c>
    </row>
    <row r="11" spans="1:13" ht="13.8" x14ac:dyDescent="0.25">
      <c r="A11" s="11" t="s">
        <v>131</v>
      </c>
      <c r="B11" s="12">
        <v>311948.44621000002</v>
      </c>
      <c r="C11" s="12">
        <v>289507.87378999998</v>
      </c>
      <c r="D11" s="13">
        <f t="shared" si="0"/>
        <v>-7.1936798187779125</v>
      </c>
      <c r="E11" s="13">
        <f t="shared" si="1"/>
        <v>1.2257129149680741</v>
      </c>
      <c r="F11" s="12">
        <v>2606061.5766699999</v>
      </c>
      <c r="G11" s="12">
        <v>2692095.0448799999</v>
      </c>
      <c r="H11" s="13">
        <f t="shared" si="2"/>
        <v>3.3012830157272339</v>
      </c>
      <c r="I11" s="13">
        <f t="shared" si="3"/>
        <v>1.244132510669504</v>
      </c>
      <c r="J11" s="12">
        <v>3374868.2374100001</v>
      </c>
      <c r="K11" s="12">
        <v>3573989.0622999999</v>
      </c>
      <c r="L11" s="13">
        <f t="shared" si="4"/>
        <v>5.9001066377279541</v>
      </c>
      <c r="M11" s="13">
        <f t="shared" si="5"/>
        <v>1.3623391972538468</v>
      </c>
    </row>
    <row r="12" spans="1:13" ht="13.8" x14ac:dyDescent="0.25">
      <c r="A12" s="11" t="s">
        <v>132</v>
      </c>
      <c r="B12" s="12">
        <v>238822.49632999999</v>
      </c>
      <c r="C12" s="12">
        <v>277996.39909000002</v>
      </c>
      <c r="D12" s="13">
        <f t="shared" si="0"/>
        <v>16.4029366420617</v>
      </c>
      <c r="E12" s="13">
        <f t="shared" si="1"/>
        <v>1.1769758529137515</v>
      </c>
      <c r="F12" s="12">
        <v>1937215.8287800001</v>
      </c>
      <c r="G12" s="12">
        <v>2238497.66873</v>
      </c>
      <c r="H12" s="13">
        <f t="shared" si="2"/>
        <v>15.552311491267243</v>
      </c>
      <c r="I12" s="13">
        <f t="shared" si="3"/>
        <v>1.0345057207476966</v>
      </c>
      <c r="J12" s="12">
        <v>2405472.8490200001</v>
      </c>
      <c r="K12" s="12">
        <v>2704302.2798199998</v>
      </c>
      <c r="L12" s="13">
        <f t="shared" si="4"/>
        <v>12.422897681914977</v>
      </c>
      <c r="M12" s="13">
        <f t="shared" si="5"/>
        <v>1.0308305181691899</v>
      </c>
    </row>
    <row r="13" spans="1:13" ht="13.8" x14ac:dyDescent="0.25">
      <c r="A13" s="11" t="s">
        <v>133</v>
      </c>
      <c r="B13" s="12">
        <v>183336.02726</v>
      </c>
      <c r="C13" s="12">
        <v>238297.42997999999</v>
      </c>
      <c r="D13" s="13">
        <f t="shared" si="0"/>
        <v>29.978506429647823</v>
      </c>
      <c r="E13" s="13">
        <f t="shared" si="1"/>
        <v>1.0088991145783313</v>
      </c>
      <c r="F13" s="12">
        <v>1257504.6210099999</v>
      </c>
      <c r="G13" s="12">
        <v>1486273.3759699999</v>
      </c>
      <c r="H13" s="13">
        <f t="shared" si="2"/>
        <v>18.19227946663592</v>
      </c>
      <c r="I13" s="13">
        <f t="shared" si="3"/>
        <v>0.68687063270799942</v>
      </c>
      <c r="J13" s="12">
        <v>1570525.7705999999</v>
      </c>
      <c r="K13" s="12">
        <v>1836358.2238799999</v>
      </c>
      <c r="L13" s="13">
        <f t="shared" si="4"/>
        <v>16.926335005533979</v>
      </c>
      <c r="M13" s="13">
        <f t="shared" si="5"/>
        <v>0.69998613453540093</v>
      </c>
    </row>
    <row r="14" spans="1:13" ht="13.8" x14ac:dyDescent="0.25">
      <c r="A14" s="11" t="s">
        <v>134</v>
      </c>
      <c r="B14" s="12">
        <v>204689.82402</v>
      </c>
      <c r="C14" s="12">
        <v>322721.65061999997</v>
      </c>
      <c r="D14" s="13">
        <f t="shared" si="0"/>
        <v>57.663749121435181</v>
      </c>
      <c r="E14" s="13">
        <f t="shared" si="1"/>
        <v>1.3663327699048295</v>
      </c>
      <c r="F14" s="12">
        <v>1411988.40714</v>
      </c>
      <c r="G14" s="12">
        <v>2061706.60522</v>
      </c>
      <c r="H14" s="13">
        <f t="shared" si="2"/>
        <v>46.014414480640973</v>
      </c>
      <c r="I14" s="13">
        <f t="shared" si="3"/>
        <v>0.95280299255949741</v>
      </c>
      <c r="J14" s="12">
        <v>1838576.57332</v>
      </c>
      <c r="K14" s="12">
        <v>2512098.63148</v>
      </c>
      <c r="L14" s="13">
        <f t="shared" si="4"/>
        <v>36.632798869170358</v>
      </c>
      <c r="M14" s="13">
        <f t="shared" si="5"/>
        <v>0.95756600632419064</v>
      </c>
    </row>
    <row r="15" spans="1:13" ht="13.8" x14ac:dyDescent="0.25">
      <c r="A15" s="11" t="s">
        <v>135</v>
      </c>
      <c r="B15" s="12">
        <v>41785.951780000003</v>
      </c>
      <c r="C15" s="12">
        <v>60642.906869999999</v>
      </c>
      <c r="D15" s="13">
        <f t="shared" si="0"/>
        <v>45.12749928320526</v>
      </c>
      <c r="E15" s="13">
        <f t="shared" si="1"/>
        <v>0.25674878261059797</v>
      </c>
      <c r="F15" s="12">
        <v>769423.66440999997</v>
      </c>
      <c r="G15" s="12">
        <v>668255.60872999998</v>
      </c>
      <c r="H15" s="13">
        <f t="shared" si="2"/>
        <v>-13.148550058903691</v>
      </c>
      <c r="I15" s="13">
        <f t="shared" si="3"/>
        <v>0.30882956002591361</v>
      </c>
      <c r="J15" s="12">
        <v>937053.15593999997</v>
      </c>
      <c r="K15" s="12">
        <v>770019.05085</v>
      </c>
      <c r="L15" s="13">
        <f t="shared" si="4"/>
        <v>-17.825467427452459</v>
      </c>
      <c r="M15" s="13">
        <f t="shared" si="5"/>
        <v>0.29351716452374044</v>
      </c>
    </row>
    <row r="16" spans="1:13" ht="13.8" x14ac:dyDescent="0.25">
      <c r="A16" s="11" t="s">
        <v>136</v>
      </c>
      <c r="B16" s="12">
        <v>75327.552849999993</v>
      </c>
      <c r="C16" s="12">
        <v>91153.999240000005</v>
      </c>
      <c r="D16" s="13">
        <f t="shared" si="0"/>
        <v>21.01016930885206</v>
      </c>
      <c r="E16" s="13">
        <f t="shared" si="1"/>
        <v>0.38592606362237486</v>
      </c>
      <c r="F16" s="12">
        <v>786617.40098000003</v>
      </c>
      <c r="G16" s="12">
        <v>810703.57279999997</v>
      </c>
      <c r="H16" s="13">
        <f t="shared" si="2"/>
        <v>3.0619932625431874</v>
      </c>
      <c r="I16" s="13">
        <f t="shared" si="3"/>
        <v>0.37466086992532621</v>
      </c>
      <c r="J16" s="12">
        <v>941229.49944000004</v>
      </c>
      <c r="K16" s="12">
        <v>946374.77350000001</v>
      </c>
      <c r="L16" s="13">
        <f t="shared" si="4"/>
        <v>0.54665456863190454</v>
      </c>
      <c r="M16" s="13">
        <f t="shared" si="5"/>
        <v>0.36074073724265326</v>
      </c>
    </row>
    <row r="17" spans="1:13" ht="13.8" x14ac:dyDescent="0.25">
      <c r="A17" s="11" t="s">
        <v>137</v>
      </c>
      <c r="B17" s="12">
        <v>7631.6759300000003</v>
      </c>
      <c r="C17" s="12">
        <v>10952.754269999999</v>
      </c>
      <c r="D17" s="13">
        <f t="shared" si="0"/>
        <v>43.517025230918037</v>
      </c>
      <c r="E17" s="13">
        <f t="shared" si="1"/>
        <v>4.6371562152913146E-2</v>
      </c>
      <c r="F17" s="12">
        <v>113980.0006</v>
      </c>
      <c r="G17" s="12">
        <v>116517.62764999999</v>
      </c>
      <c r="H17" s="13">
        <f t="shared" si="2"/>
        <v>2.2263792214789615</v>
      </c>
      <c r="I17" s="13">
        <f t="shared" si="3"/>
        <v>5.3847789995806278E-2</v>
      </c>
      <c r="J17" s="12">
        <v>136991.14747</v>
      </c>
      <c r="K17" s="12">
        <v>137613.16957</v>
      </c>
      <c r="L17" s="13">
        <f t="shared" si="4"/>
        <v>0.4540600699298617</v>
      </c>
      <c r="M17" s="13">
        <f t="shared" si="5"/>
        <v>5.245562079110095E-2</v>
      </c>
    </row>
    <row r="18" spans="1:13" ht="15.6" x14ac:dyDescent="0.3">
      <c r="A18" s="9" t="s">
        <v>12</v>
      </c>
      <c r="B18" s="8">
        <f>B19</f>
        <v>291710.90834999998</v>
      </c>
      <c r="C18" s="8">
        <f>C19</f>
        <v>367179.43212000001</v>
      </c>
      <c r="D18" s="10">
        <f t="shared" si="0"/>
        <v>25.870998173113069</v>
      </c>
      <c r="E18" s="10">
        <f t="shared" si="1"/>
        <v>1.5545572773837038</v>
      </c>
      <c r="F18" s="8">
        <f>F19</f>
        <v>2872968.0360900001</v>
      </c>
      <c r="G18" s="8">
        <f>G19</f>
        <v>3168327.6482699998</v>
      </c>
      <c r="H18" s="10">
        <f t="shared" si="2"/>
        <v>10.280643866193962</v>
      </c>
      <c r="I18" s="10">
        <f t="shared" si="3"/>
        <v>1.4642200093056026</v>
      </c>
      <c r="J18" s="8">
        <f>J19</f>
        <v>3580319.6002699998</v>
      </c>
      <c r="K18" s="8">
        <f>K19</f>
        <v>3780995.63167</v>
      </c>
      <c r="L18" s="10">
        <f t="shared" si="4"/>
        <v>5.6049753598775593</v>
      </c>
      <c r="M18" s="10">
        <f t="shared" si="5"/>
        <v>1.4412463115806915</v>
      </c>
    </row>
    <row r="19" spans="1:13" ht="13.8" x14ac:dyDescent="0.25">
      <c r="A19" s="11" t="s">
        <v>138</v>
      </c>
      <c r="B19" s="12">
        <v>291710.90834999998</v>
      </c>
      <c r="C19" s="12">
        <v>367179.43212000001</v>
      </c>
      <c r="D19" s="13">
        <f t="shared" si="0"/>
        <v>25.870998173113069</v>
      </c>
      <c r="E19" s="13">
        <f t="shared" si="1"/>
        <v>1.5545572773837038</v>
      </c>
      <c r="F19" s="12">
        <v>2872968.0360900001</v>
      </c>
      <c r="G19" s="12">
        <v>3168327.6482699998</v>
      </c>
      <c r="H19" s="13">
        <f t="shared" si="2"/>
        <v>10.280643866193962</v>
      </c>
      <c r="I19" s="13">
        <f t="shared" si="3"/>
        <v>1.4642200093056026</v>
      </c>
      <c r="J19" s="12">
        <v>3580319.6002699998</v>
      </c>
      <c r="K19" s="12">
        <v>3780995.63167</v>
      </c>
      <c r="L19" s="13">
        <f t="shared" si="4"/>
        <v>5.6049753598775593</v>
      </c>
      <c r="M19" s="13">
        <f t="shared" si="5"/>
        <v>1.4412463115806915</v>
      </c>
    </row>
    <row r="20" spans="1:13" ht="15.6" x14ac:dyDescent="0.3">
      <c r="A20" s="9" t="s">
        <v>110</v>
      </c>
      <c r="B20" s="8">
        <f>B21</f>
        <v>676113.26853</v>
      </c>
      <c r="C20" s="8">
        <f>C21</f>
        <v>690992.38535</v>
      </c>
      <c r="D20" s="10">
        <f t="shared" si="0"/>
        <v>2.200684044013816</v>
      </c>
      <c r="E20" s="10">
        <f t="shared" si="1"/>
        <v>2.9255103834669742</v>
      </c>
      <c r="F20" s="8">
        <f>F21</f>
        <v>6616912.1695999997</v>
      </c>
      <c r="G20" s="8">
        <f>G21</f>
        <v>6517460.1312300004</v>
      </c>
      <c r="H20" s="10">
        <f t="shared" si="2"/>
        <v>-1.5029977098216685</v>
      </c>
      <c r="I20" s="10">
        <f t="shared" si="3"/>
        <v>3.0119976825027051</v>
      </c>
      <c r="J20" s="8">
        <f>J21</f>
        <v>8134581.3411499998</v>
      </c>
      <c r="K20" s="8">
        <f>K21</f>
        <v>7878816.8586499998</v>
      </c>
      <c r="L20" s="10">
        <f t="shared" si="4"/>
        <v>-3.1441628250267404</v>
      </c>
      <c r="M20" s="10">
        <f t="shared" si="5"/>
        <v>3.0032607395882223</v>
      </c>
    </row>
    <row r="21" spans="1:13" ht="13.8" x14ac:dyDescent="0.25">
      <c r="A21" s="11" t="s">
        <v>139</v>
      </c>
      <c r="B21" s="12">
        <v>676113.26853</v>
      </c>
      <c r="C21" s="12">
        <v>690992.38535</v>
      </c>
      <c r="D21" s="13">
        <f t="shared" si="0"/>
        <v>2.200684044013816</v>
      </c>
      <c r="E21" s="13">
        <f t="shared" si="1"/>
        <v>2.9255103834669742</v>
      </c>
      <c r="F21" s="12">
        <v>6616912.1695999997</v>
      </c>
      <c r="G21" s="12">
        <v>6517460.1312300004</v>
      </c>
      <c r="H21" s="13">
        <f t="shared" si="2"/>
        <v>-1.5029977098216685</v>
      </c>
      <c r="I21" s="13">
        <f t="shared" si="3"/>
        <v>3.0119976825027051</v>
      </c>
      <c r="J21" s="12">
        <v>8134581.3411499998</v>
      </c>
      <c r="K21" s="12">
        <v>7878816.8586499998</v>
      </c>
      <c r="L21" s="13">
        <f t="shared" si="4"/>
        <v>-3.1441628250267404</v>
      </c>
      <c r="M21" s="13">
        <f t="shared" si="5"/>
        <v>3.0032607395882223</v>
      </c>
    </row>
    <row r="22" spans="1:13" ht="16.8" x14ac:dyDescent="0.3">
      <c r="A22" s="86" t="s">
        <v>14</v>
      </c>
      <c r="B22" s="8">
        <f>B23+B27+B29</f>
        <v>15769738.931589998</v>
      </c>
      <c r="C22" s="8">
        <f>C23+C27+C29</f>
        <v>16547453.11101</v>
      </c>
      <c r="D22" s="10">
        <f t="shared" si="0"/>
        <v>4.9316870925623375</v>
      </c>
      <c r="E22" s="10">
        <f t="shared" si="1"/>
        <v>70.058291411810899</v>
      </c>
      <c r="F22" s="8">
        <f>F23+F27+F29</f>
        <v>148767818.89734998</v>
      </c>
      <c r="G22" s="8">
        <f>G23+G27+G29</f>
        <v>152091935.71207002</v>
      </c>
      <c r="H22" s="10">
        <f t="shared" si="2"/>
        <v>2.2344327149231651</v>
      </c>
      <c r="I22" s="10">
        <f t="shared" si="3"/>
        <v>70.288202561762475</v>
      </c>
      <c r="J22" s="8">
        <f>J23+J27+J29</f>
        <v>180310035.01002997</v>
      </c>
      <c r="K22" s="8">
        <f>K23+K27+K29</f>
        <v>183967216.33513999</v>
      </c>
      <c r="L22" s="10">
        <f t="shared" si="4"/>
        <v>2.0282738700076139</v>
      </c>
      <c r="M22" s="10">
        <f t="shared" si="5"/>
        <v>70.124934758964258</v>
      </c>
    </row>
    <row r="23" spans="1:13" ht="15.6" x14ac:dyDescent="0.3">
      <c r="A23" s="9" t="s">
        <v>15</v>
      </c>
      <c r="B23" s="8">
        <f>B24+B25+B26</f>
        <v>1248517.4308699998</v>
      </c>
      <c r="C23" s="8">
        <f>C24+C25+C26</f>
        <v>1250171.19573</v>
      </c>
      <c r="D23" s="10">
        <f>(C23-B23)/B23*100</f>
        <v>0.13245829165939971</v>
      </c>
      <c r="E23" s="10">
        <f t="shared" si="1"/>
        <v>5.2929509669877257</v>
      </c>
      <c r="F23" s="8">
        <f>F24+F25+F26</f>
        <v>11835564.577979999</v>
      </c>
      <c r="G23" s="8">
        <f>G24+G25+G26</f>
        <v>11523437.545200001</v>
      </c>
      <c r="H23" s="10">
        <f t="shared" si="2"/>
        <v>-2.6371959759377073</v>
      </c>
      <c r="I23" s="10">
        <f t="shared" si="3"/>
        <v>5.3254744151471671</v>
      </c>
      <c r="J23" s="8">
        <f>J24+J25+J26</f>
        <v>14346744.19029</v>
      </c>
      <c r="K23" s="8">
        <f>K24+K25+K26</f>
        <v>13849178.55642</v>
      </c>
      <c r="L23" s="10">
        <f t="shared" si="4"/>
        <v>-3.4681432056672254</v>
      </c>
      <c r="M23" s="10">
        <f t="shared" si="5"/>
        <v>5.2790533122215519</v>
      </c>
    </row>
    <row r="24" spans="1:13" ht="13.8" x14ac:dyDescent="0.25">
      <c r="A24" s="11" t="s">
        <v>140</v>
      </c>
      <c r="B24" s="12">
        <v>839334.96788000001</v>
      </c>
      <c r="C24" s="12">
        <v>842818.10661000002</v>
      </c>
      <c r="D24" s="13">
        <f t="shared" si="0"/>
        <v>0.41498792059119738</v>
      </c>
      <c r="E24" s="13">
        <f t="shared" si="1"/>
        <v>3.5683072267324949</v>
      </c>
      <c r="F24" s="12">
        <v>7987021.3474300001</v>
      </c>
      <c r="G24" s="12">
        <v>7862524.1900899997</v>
      </c>
      <c r="H24" s="13">
        <f t="shared" si="2"/>
        <v>-1.558743265160548</v>
      </c>
      <c r="I24" s="13">
        <f t="shared" si="3"/>
        <v>3.6336094371632459</v>
      </c>
      <c r="J24" s="12">
        <v>9626398.2612299994</v>
      </c>
      <c r="K24" s="12">
        <v>9426583.9216900002</v>
      </c>
      <c r="L24" s="13">
        <f t="shared" si="4"/>
        <v>-2.0756915942772158</v>
      </c>
      <c r="M24" s="13">
        <f t="shared" si="5"/>
        <v>3.5932412071951663</v>
      </c>
    </row>
    <row r="25" spans="1:13" ht="13.8" x14ac:dyDescent="0.25">
      <c r="A25" s="11" t="s">
        <v>141</v>
      </c>
      <c r="B25" s="12">
        <v>134581.27085999999</v>
      </c>
      <c r="C25" s="12">
        <v>132783.13574999999</v>
      </c>
      <c r="D25" s="13">
        <f t="shared" si="0"/>
        <v>-1.3360960990408075</v>
      </c>
      <c r="E25" s="13">
        <f t="shared" si="1"/>
        <v>0.56217470788649659</v>
      </c>
      <c r="F25" s="12">
        <v>1619141.89802</v>
      </c>
      <c r="G25" s="12">
        <v>1300182.21321</v>
      </c>
      <c r="H25" s="13">
        <f t="shared" si="2"/>
        <v>-19.699304007885054</v>
      </c>
      <c r="I25" s="13">
        <f t="shared" si="3"/>
        <v>0.60086993002912126</v>
      </c>
      <c r="J25" s="12">
        <v>1974198.59772</v>
      </c>
      <c r="K25" s="12">
        <v>1539555.3642800001</v>
      </c>
      <c r="L25" s="13">
        <f t="shared" si="4"/>
        <v>-22.016185906624031</v>
      </c>
      <c r="M25" s="13">
        <f t="shared" si="5"/>
        <v>0.58685031838102863</v>
      </c>
    </row>
    <row r="26" spans="1:13" ht="13.8" x14ac:dyDescent="0.25">
      <c r="A26" s="11" t="s">
        <v>142</v>
      </c>
      <c r="B26" s="12">
        <v>274601.19212999998</v>
      </c>
      <c r="C26" s="12">
        <v>274569.95337</v>
      </c>
      <c r="D26" s="13">
        <f t="shared" si="0"/>
        <v>-1.1376046752626439E-2</v>
      </c>
      <c r="E26" s="13">
        <f t="shared" si="1"/>
        <v>1.1624690323687339</v>
      </c>
      <c r="F26" s="12">
        <v>2229401.3325299998</v>
      </c>
      <c r="G26" s="12">
        <v>2360731.1419000002</v>
      </c>
      <c r="H26" s="13">
        <f t="shared" si="2"/>
        <v>5.8908105711483936</v>
      </c>
      <c r="I26" s="13">
        <f t="shared" si="3"/>
        <v>1.090995047954799</v>
      </c>
      <c r="J26" s="12">
        <v>2746147.33134</v>
      </c>
      <c r="K26" s="12">
        <v>2883039.2704500002</v>
      </c>
      <c r="L26" s="13">
        <f t="shared" si="4"/>
        <v>4.9848723536330759</v>
      </c>
      <c r="M26" s="13">
        <f t="shared" si="5"/>
        <v>1.0989617866453563</v>
      </c>
    </row>
    <row r="27" spans="1:13" ht="15.6" x14ac:dyDescent="0.3">
      <c r="A27" s="9" t="s">
        <v>19</v>
      </c>
      <c r="B27" s="8">
        <f>B28</f>
        <v>2685529.0531700002</v>
      </c>
      <c r="C27" s="8">
        <f>C28</f>
        <v>2465588.0059600002</v>
      </c>
      <c r="D27" s="10">
        <f t="shared" si="0"/>
        <v>-8.1898591620292258</v>
      </c>
      <c r="E27" s="10">
        <f t="shared" si="1"/>
        <v>10.438759479431956</v>
      </c>
      <c r="F27" s="8">
        <f>F28</f>
        <v>24946235.485490002</v>
      </c>
      <c r="G27" s="8">
        <f>G28</f>
        <v>25618240.183970001</v>
      </c>
      <c r="H27" s="10">
        <f t="shared" si="2"/>
        <v>2.6938120538101669</v>
      </c>
      <c r="I27" s="10">
        <f t="shared" si="3"/>
        <v>11.83928685565323</v>
      </c>
      <c r="J27" s="8">
        <f>J28</f>
        <v>30222647.234930001</v>
      </c>
      <c r="K27" s="8">
        <f>K28</f>
        <v>31165010.643890001</v>
      </c>
      <c r="L27" s="10">
        <f t="shared" si="4"/>
        <v>3.1180703716478471</v>
      </c>
      <c r="M27" s="10">
        <f t="shared" si="5"/>
        <v>11.879531482304472</v>
      </c>
    </row>
    <row r="28" spans="1:13" ht="13.8" x14ac:dyDescent="0.25">
      <c r="A28" s="11" t="s">
        <v>143</v>
      </c>
      <c r="B28" s="12">
        <v>2685529.0531700002</v>
      </c>
      <c r="C28" s="12">
        <v>2465588.0059600002</v>
      </c>
      <c r="D28" s="13">
        <f t="shared" si="0"/>
        <v>-8.1898591620292258</v>
      </c>
      <c r="E28" s="13">
        <f t="shared" si="1"/>
        <v>10.438759479431956</v>
      </c>
      <c r="F28" s="12">
        <v>24946235.485490002</v>
      </c>
      <c r="G28" s="12">
        <v>25618240.183970001</v>
      </c>
      <c r="H28" s="13">
        <f t="shared" si="2"/>
        <v>2.6938120538101669</v>
      </c>
      <c r="I28" s="13">
        <f t="shared" si="3"/>
        <v>11.83928685565323</v>
      </c>
      <c r="J28" s="12">
        <v>30222647.234930001</v>
      </c>
      <c r="K28" s="12">
        <v>31165010.643890001</v>
      </c>
      <c r="L28" s="13">
        <f t="shared" si="4"/>
        <v>3.1180703716478471</v>
      </c>
      <c r="M28" s="13">
        <f t="shared" si="5"/>
        <v>11.879531482304472</v>
      </c>
    </row>
    <row r="29" spans="1:13" ht="15.6" x14ac:dyDescent="0.3">
      <c r="A29" s="9" t="s">
        <v>21</v>
      </c>
      <c r="B29" s="8">
        <f>B30+B31+B32+B33+B34+B35+B36+B37+B38+B39+B40</f>
        <v>11835692.447549999</v>
      </c>
      <c r="C29" s="8">
        <f>C30+C31+C32+C33+C34+C35+C36+C37+C38+C39+C40</f>
        <v>12831693.909319999</v>
      </c>
      <c r="D29" s="10">
        <f t="shared" si="0"/>
        <v>8.4152360851195755</v>
      </c>
      <c r="E29" s="10">
        <f t="shared" si="1"/>
        <v>54.326580965391216</v>
      </c>
      <c r="F29" s="8">
        <f>F30+F31+F32+F33+F34+F35+F36+F37+F38+F39+F40</f>
        <v>111986018.83387999</v>
      </c>
      <c r="G29" s="8">
        <f>G30+G31+G32+G33+G34+G35+G36+G37+G38+G39+G40</f>
        <v>114950257.98290002</v>
      </c>
      <c r="H29" s="10">
        <f t="shared" si="2"/>
        <v>2.6469725237908333</v>
      </c>
      <c r="I29" s="10">
        <f t="shared" si="3"/>
        <v>53.123441290962084</v>
      </c>
      <c r="J29" s="8">
        <f>J30+J31+J32+J33+J34+J35+J36+J37+J38+J39+J40</f>
        <v>135740643.58480999</v>
      </c>
      <c r="K29" s="8">
        <f>K30+K31+K32+K33+K34+K35+K36+K37+K38+K39+K40</f>
        <v>138953027.13483</v>
      </c>
      <c r="L29" s="10">
        <f t="shared" si="4"/>
        <v>2.3665598343895651</v>
      </c>
      <c r="M29" s="10">
        <f t="shared" si="5"/>
        <v>52.966349964438244</v>
      </c>
    </row>
    <row r="30" spans="1:13" ht="13.8" x14ac:dyDescent="0.25">
      <c r="A30" s="11" t="s">
        <v>144</v>
      </c>
      <c r="B30" s="12">
        <v>1492993.49538</v>
      </c>
      <c r="C30" s="12">
        <v>1575535.3649599999</v>
      </c>
      <c r="D30" s="13">
        <f t="shared" si="0"/>
        <v>5.5286154852932698</v>
      </c>
      <c r="E30" s="13">
        <f t="shared" si="1"/>
        <v>6.6704715817892017</v>
      </c>
      <c r="F30" s="12">
        <v>16364712.87438</v>
      </c>
      <c r="G30" s="12">
        <v>15177873.58671</v>
      </c>
      <c r="H30" s="13">
        <f t="shared" si="2"/>
        <v>-7.2524296440793172</v>
      </c>
      <c r="I30" s="13">
        <f t="shared" si="3"/>
        <v>7.0143459488814539</v>
      </c>
      <c r="J30" s="12">
        <v>19699141.184450001</v>
      </c>
      <c r="K30" s="12">
        <v>18056387.24769</v>
      </c>
      <c r="L30" s="13">
        <f t="shared" si="4"/>
        <v>-8.339216016466489</v>
      </c>
      <c r="M30" s="13">
        <f t="shared" si="5"/>
        <v>6.8827642389292123</v>
      </c>
    </row>
    <row r="31" spans="1:13" ht="13.8" x14ac:dyDescent="0.25">
      <c r="A31" s="11" t="s">
        <v>145</v>
      </c>
      <c r="B31" s="12">
        <v>3077708.5286599998</v>
      </c>
      <c r="C31" s="12">
        <v>3581927.7591499998</v>
      </c>
      <c r="D31" s="13">
        <f t="shared" si="0"/>
        <v>16.382942887367292</v>
      </c>
      <c r="E31" s="13">
        <f t="shared" si="1"/>
        <v>15.165097437237504</v>
      </c>
      <c r="F31" s="12">
        <v>28652176.81075</v>
      </c>
      <c r="G31" s="12">
        <v>30511078.741379999</v>
      </c>
      <c r="H31" s="13">
        <f t="shared" si="2"/>
        <v>6.4878209530403215</v>
      </c>
      <c r="I31" s="13">
        <f t="shared" si="3"/>
        <v>14.100477273245785</v>
      </c>
      <c r="J31" s="12">
        <v>34665457.881059997</v>
      </c>
      <c r="K31" s="12">
        <v>36848952.180050001</v>
      </c>
      <c r="L31" s="13">
        <f t="shared" si="4"/>
        <v>6.2987608774179469</v>
      </c>
      <c r="M31" s="13">
        <f t="shared" si="5"/>
        <v>14.046145933168741</v>
      </c>
    </row>
    <row r="32" spans="1:13" ht="13.8" x14ac:dyDescent="0.25">
      <c r="A32" s="11" t="s">
        <v>146</v>
      </c>
      <c r="B32" s="12">
        <v>96963.818669999993</v>
      </c>
      <c r="C32" s="12">
        <v>172867.80115000001</v>
      </c>
      <c r="D32" s="13">
        <f t="shared" si="0"/>
        <v>78.280727307498509</v>
      </c>
      <c r="E32" s="13">
        <f t="shared" si="1"/>
        <v>0.7318843998190655</v>
      </c>
      <c r="F32" s="12">
        <v>1458448.0349999999</v>
      </c>
      <c r="G32" s="12">
        <v>1538344.3417199999</v>
      </c>
      <c r="H32" s="13">
        <f t="shared" si="2"/>
        <v>5.4781730169769123</v>
      </c>
      <c r="I32" s="13">
        <f t="shared" si="3"/>
        <v>0.71093485788264255</v>
      </c>
      <c r="J32" s="12">
        <v>1702842.8250899999</v>
      </c>
      <c r="K32" s="12">
        <v>2019805.18667</v>
      </c>
      <c r="L32" s="13">
        <f t="shared" si="4"/>
        <v>18.61371800789939</v>
      </c>
      <c r="M32" s="13">
        <f t="shared" si="5"/>
        <v>0.76991275816786198</v>
      </c>
    </row>
    <row r="33" spans="1:13" ht="13.8" x14ac:dyDescent="0.25">
      <c r="A33" s="11" t="s">
        <v>147</v>
      </c>
      <c r="B33" s="12">
        <v>1409242.56813</v>
      </c>
      <c r="C33" s="12">
        <v>1553323.93909</v>
      </c>
      <c r="D33" s="13">
        <f t="shared" si="0"/>
        <v>10.224029150012784</v>
      </c>
      <c r="E33" s="13">
        <f t="shared" si="1"/>
        <v>6.5764332705256434</v>
      </c>
      <c r="F33" s="12">
        <v>13385584.589640001</v>
      </c>
      <c r="G33" s="12">
        <v>13755642.121239999</v>
      </c>
      <c r="H33" s="13">
        <f t="shared" si="2"/>
        <v>2.7645974602141079</v>
      </c>
      <c r="I33" s="13">
        <f t="shared" si="3"/>
        <v>6.357071828023944</v>
      </c>
      <c r="J33" s="12">
        <v>16282217.70927</v>
      </c>
      <c r="K33" s="12">
        <v>16571258.405339999</v>
      </c>
      <c r="L33" s="13">
        <f t="shared" si="4"/>
        <v>1.7751924291335222</v>
      </c>
      <c r="M33" s="13">
        <f t="shared" si="5"/>
        <v>6.3166603142564277</v>
      </c>
    </row>
    <row r="34" spans="1:13" ht="13.8" x14ac:dyDescent="0.25">
      <c r="A34" s="11" t="s">
        <v>148</v>
      </c>
      <c r="B34" s="12">
        <v>995158.36727000005</v>
      </c>
      <c r="C34" s="12">
        <v>997398.77549999999</v>
      </c>
      <c r="D34" s="13">
        <f t="shared" si="0"/>
        <v>0.22513082376486607</v>
      </c>
      <c r="E34" s="13">
        <f t="shared" si="1"/>
        <v>4.2227679147354511</v>
      </c>
      <c r="F34" s="12">
        <v>9321941.3160500005</v>
      </c>
      <c r="G34" s="12">
        <v>9282269.8402600009</v>
      </c>
      <c r="H34" s="13">
        <f t="shared" si="2"/>
        <v>-0.42557096687248447</v>
      </c>
      <c r="I34" s="13">
        <f t="shared" si="3"/>
        <v>4.2897347562218995</v>
      </c>
      <c r="J34" s="12">
        <v>11356646.2016</v>
      </c>
      <c r="K34" s="12">
        <v>11288699.12342</v>
      </c>
      <c r="L34" s="13">
        <f t="shared" si="4"/>
        <v>-0.59830232424100127</v>
      </c>
      <c r="M34" s="13">
        <f t="shared" si="5"/>
        <v>4.3030454301231691</v>
      </c>
    </row>
    <row r="35" spans="1:13" ht="13.8" x14ac:dyDescent="0.25">
      <c r="A35" s="11" t="s">
        <v>149</v>
      </c>
      <c r="B35" s="12">
        <v>970025.31414999999</v>
      </c>
      <c r="C35" s="12">
        <v>1121478.02642</v>
      </c>
      <c r="D35" s="13">
        <f t="shared" si="0"/>
        <v>15.613274216736587</v>
      </c>
      <c r="E35" s="13">
        <f t="shared" si="1"/>
        <v>4.7480922810168549</v>
      </c>
      <c r="F35" s="12">
        <v>10541487.87009</v>
      </c>
      <c r="G35" s="12">
        <v>10405590.370650001</v>
      </c>
      <c r="H35" s="13">
        <f t="shared" si="2"/>
        <v>-1.2891681052500155</v>
      </c>
      <c r="I35" s="13">
        <f t="shared" si="3"/>
        <v>4.8088693218527379</v>
      </c>
      <c r="J35" s="12">
        <v>12764873.91986</v>
      </c>
      <c r="K35" s="12">
        <v>12329349.54211</v>
      </c>
      <c r="L35" s="13">
        <f t="shared" si="4"/>
        <v>-3.4118972148435969</v>
      </c>
      <c r="M35" s="13">
        <f t="shared" si="5"/>
        <v>4.6997223172951896</v>
      </c>
    </row>
    <row r="36" spans="1:13" ht="13.8" x14ac:dyDescent="0.25">
      <c r="A36" s="11" t="s">
        <v>150</v>
      </c>
      <c r="B36" s="12">
        <v>1315201.3637099999</v>
      </c>
      <c r="C36" s="12">
        <v>1258648.9370800001</v>
      </c>
      <c r="D36" s="13">
        <f t="shared" si="0"/>
        <v>-4.2999063254065799</v>
      </c>
      <c r="E36" s="13">
        <f t="shared" si="1"/>
        <v>5.3288438666398834</v>
      </c>
      <c r="F36" s="12">
        <v>12349114.96006</v>
      </c>
      <c r="G36" s="12">
        <v>13463288.042749999</v>
      </c>
      <c r="H36" s="13">
        <f t="shared" si="2"/>
        <v>9.0222909600688119</v>
      </c>
      <c r="I36" s="13">
        <f t="shared" si="3"/>
        <v>6.2219624772720108</v>
      </c>
      <c r="J36" s="12">
        <v>15014429.040340001</v>
      </c>
      <c r="K36" s="12">
        <v>15973343.731760001</v>
      </c>
      <c r="L36" s="13">
        <f t="shared" si="4"/>
        <v>6.3866210885784414</v>
      </c>
      <c r="M36" s="13">
        <f t="shared" si="5"/>
        <v>6.0887461874272129</v>
      </c>
    </row>
    <row r="37" spans="1:13" ht="13.8" x14ac:dyDescent="0.25">
      <c r="A37" s="14" t="s">
        <v>151</v>
      </c>
      <c r="B37" s="12">
        <v>363949.00571</v>
      </c>
      <c r="C37" s="12">
        <v>365702.71389999997</v>
      </c>
      <c r="D37" s="13">
        <f t="shared" si="0"/>
        <v>0.48185546944380347</v>
      </c>
      <c r="E37" s="13">
        <f t="shared" si="1"/>
        <v>1.5483051759457453</v>
      </c>
      <c r="F37" s="12">
        <v>3901769.7580900001</v>
      </c>
      <c r="G37" s="12">
        <v>3628884.4563099998</v>
      </c>
      <c r="H37" s="13">
        <f t="shared" si="2"/>
        <v>-6.9938853058716504</v>
      </c>
      <c r="I37" s="13">
        <f t="shared" si="3"/>
        <v>1.6770630510037381</v>
      </c>
      <c r="J37" s="12">
        <v>4758244.2289800001</v>
      </c>
      <c r="K37" s="12">
        <v>4325960.4970300002</v>
      </c>
      <c r="L37" s="13">
        <f t="shared" si="4"/>
        <v>-9.0849420741622229</v>
      </c>
      <c r="M37" s="13">
        <f t="shared" si="5"/>
        <v>1.6489769409319499</v>
      </c>
    </row>
    <row r="38" spans="1:13" ht="13.8" x14ac:dyDescent="0.25">
      <c r="A38" s="11" t="s">
        <v>152</v>
      </c>
      <c r="B38" s="12">
        <v>994061.35886000004</v>
      </c>
      <c r="C38" s="12">
        <v>753927.63338999997</v>
      </c>
      <c r="D38" s="13">
        <f t="shared" si="0"/>
        <v>-24.156831299165269</v>
      </c>
      <c r="E38" s="13">
        <f t="shared" si="1"/>
        <v>3.1919644364068342</v>
      </c>
      <c r="F38" s="12">
        <v>5703171.5714199999</v>
      </c>
      <c r="G38" s="12">
        <v>6149147.5485899998</v>
      </c>
      <c r="H38" s="13">
        <f t="shared" si="2"/>
        <v>7.8197888943915963</v>
      </c>
      <c r="I38" s="13">
        <f t="shared" si="3"/>
        <v>2.8417846511973788</v>
      </c>
      <c r="J38" s="12">
        <v>6853366.0272399997</v>
      </c>
      <c r="K38" s="12">
        <v>8097771.3096799999</v>
      </c>
      <c r="L38" s="13">
        <f t="shared" si="4"/>
        <v>18.15757800610497</v>
      </c>
      <c r="M38" s="13">
        <f t="shared" si="5"/>
        <v>3.086722167659691</v>
      </c>
    </row>
    <row r="39" spans="1:13" ht="13.8" x14ac:dyDescent="0.25">
      <c r="A39" s="11" t="s">
        <v>153</v>
      </c>
      <c r="B39" s="12">
        <v>509919.39025</v>
      </c>
      <c r="C39" s="12">
        <v>820884.40304</v>
      </c>
      <c r="D39" s="13">
        <f>(C39-B39)/B39*100</f>
        <v>60.983170817948718</v>
      </c>
      <c r="E39" s="13">
        <f t="shared" si="1"/>
        <v>3.4754447308463505</v>
      </c>
      <c r="F39" s="12">
        <v>4344600.1260099998</v>
      </c>
      <c r="G39" s="12">
        <v>5125157.5855999999</v>
      </c>
      <c r="H39" s="13">
        <f t="shared" si="2"/>
        <v>17.966151934605076</v>
      </c>
      <c r="I39" s="13">
        <f t="shared" si="3"/>
        <v>2.3685549983372183</v>
      </c>
      <c r="J39" s="12">
        <v>5495269.9452200001</v>
      </c>
      <c r="K39" s="12">
        <v>6325738.8702800004</v>
      </c>
      <c r="L39" s="13">
        <f t="shared" si="4"/>
        <v>15.112431842995711</v>
      </c>
      <c r="M39" s="13">
        <f t="shared" si="5"/>
        <v>2.4112558444789483</v>
      </c>
    </row>
    <row r="40" spans="1:13" ht="13.8" x14ac:dyDescent="0.25">
      <c r="A40" s="11" t="s">
        <v>154</v>
      </c>
      <c r="B40" s="12">
        <v>610469.23676</v>
      </c>
      <c r="C40" s="12">
        <v>629998.55564000004</v>
      </c>
      <c r="D40" s="13">
        <f>(C40-B40)/B40*100</f>
        <v>3.1990668331871723</v>
      </c>
      <c r="E40" s="13">
        <f t="shared" si="1"/>
        <v>2.6672758704286874</v>
      </c>
      <c r="F40" s="12">
        <v>5963010.92239</v>
      </c>
      <c r="G40" s="12">
        <v>5912981.3476900002</v>
      </c>
      <c r="H40" s="13">
        <f t="shared" si="2"/>
        <v>-0.8389985420309729</v>
      </c>
      <c r="I40" s="13">
        <f t="shared" si="3"/>
        <v>2.7326421270432615</v>
      </c>
      <c r="J40" s="12">
        <v>7148154.6217</v>
      </c>
      <c r="K40" s="12">
        <v>7115761.0407999996</v>
      </c>
      <c r="L40" s="13">
        <f t="shared" si="4"/>
        <v>-0.45317403741745654</v>
      </c>
      <c r="M40" s="13">
        <f t="shared" si="5"/>
        <v>2.7123978319998421</v>
      </c>
    </row>
    <row r="41" spans="1:13" ht="15.6" x14ac:dyDescent="0.3">
      <c r="A41" s="9" t="s">
        <v>31</v>
      </c>
      <c r="B41" s="8">
        <f>B42</f>
        <v>498694.43229999999</v>
      </c>
      <c r="C41" s="8">
        <f>C42</f>
        <v>567366.89125999995</v>
      </c>
      <c r="D41" s="10">
        <f t="shared" si="0"/>
        <v>13.770448297022217</v>
      </c>
      <c r="E41" s="10">
        <f t="shared" si="1"/>
        <v>2.4021071241990168</v>
      </c>
      <c r="F41" s="8">
        <f>F42</f>
        <v>4756828.4481199998</v>
      </c>
      <c r="G41" s="8">
        <f>G42</f>
        <v>4990940.1982800001</v>
      </c>
      <c r="H41" s="10">
        <f t="shared" si="2"/>
        <v>4.9215932992606923</v>
      </c>
      <c r="I41" s="10">
        <f t="shared" si="3"/>
        <v>2.3065273907386254</v>
      </c>
      <c r="J41" s="8">
        <f>J42</f>
        <v>5775543.3623099998</v>
      </c>
      <c r="K41" s="8">
        <f>K42</f>
        <v>5978477.0601300001</v>
      </c>
      <c r="L41" s="10">
        <f t="shared" si="4"/>
        <v>3.5136728285048235</v>
      </c>
      <c r="M41" s="10">
        <f t="shared" si="5"/>
        <v>2.2788860001873101</v>
      </c>
    </row>
    <row r="42" spans="1:13" ht="13.8" x14ac:dyDescent="0.25">
      <c r="A42" s="11" t="s">
        <v>155</v>
      </c>
      <c r="B42" s="12">
        <v>498694.43229999999</v>
      </c>
      <c r="C42" s="12">
        <v>567366.89125999995</v>
      </c>
      <c r="D42" s="13">
        <f t="shared" si="0"/>
        <v>13.770448297022217</v>
      </c>
      <c r="E42" s="13">
        <f t="shared" si="1"/>
        <v>2.4021071241990168</v>
      </c>
      <c r="F42" s="12">
        <v>4756828.4481199998</v>
      </c>
      <c r="G42" s="12">
        <v>4990940.1982800001</v>
      </c>
      <c r="H42" s="13">
        <f t="shared" si="2"/>
        <v>4.9215932992606923</v>
      </c>
      <c r="I42" s="13">
        <f t="shared" si="3"/>
        <v>2.3065273907386254</v>
      </c>
      <c r="J42" s="12">
        <v>5775543.3623099998</v>
      </c>
      <c r="K42" s="12">
        <v>5978477.0601300001</v>
      </c>
      <c r="L42" s="13">
        <f t="shared" si="4"/>
        <v>3.5136728285048235</v>
      </c>
      <c r="M42" s="13">
        <f t="shared" si="5"/>
        <v>2.2788860001873101</v>
      </c>
    </row>
    <row r="43" spans="1:13" ht="15.6" x14ac:dyDescent="0.3">
      <c r="A43" s="9" t="s">
        <v>33</v>
      </c>
      <c r="B43" s="8">
        <f>B8+B22+B41</f>
        <v>19485563.541820001</v>
      </c>
      <c r="C43" s="8">
        <f>C8+C22+C41</f>
        <v>20508737.542559996</v>
      </c>
      <c r="D43" s="10">
        <f t="shared" si="0"/>
        <v>5.2509335875457488</v>
      </c>
      <c r="E43" s="10">
        <f t="shared" si="1"/>
        <v>86.829501894102478</v>
      </c>
      <c r="F43" s="15">
        <f>F8+F22+F41</f>
        <v>181940897.63344997</v>
      </c>
      <c r="G43" s="15">
        <v>186583662.38558999</v>
      </c>
      <c r="H43" s="16">
        <f t="shared" si="2"/>
        <v>2.5517983106215252</v>
      </c>
      <c r="I43" s="16">
        <f t="shared" si="3"/>
        <v>86.228307865721206</v>
      </c>
      <c r="J43" s="15">
        <f>J8+J22+J41</f>
        <v>221243653.65848997</v>
      </c>
      <c r="K43" s="15">
        <f>K8+K22+K41</f>
        <v>226106849.26661998</v>
      </c>
      <c r="L43" s="16">
        <f t="shared" si="4"/>
        <v>2.1981175630180108</v>
      </c>
      <c r="M43" s="16">
        <f t="shared" si="5"/>
        <v>86.187791331754013</v>
      </c>
    </row>
    <row r="44" spans="1:13" ht="30" x14ac:dyDescent="0.25">
      <c r="A44" s="138" t="s">
        <v>222</v>
      </c>
      <c r="B44" s="139">
        <f>B45-B43</f>
        <v>3318977.2781799994</v>
      </c>
      <c r="C44" s="139">
        <f>C45-C43</f>
        <v>3110812.3744400032</v>
      </c>
      <c r="D44" s="140">
        <f t="shared" si="0"/>
        <v>-6.2719592902469632</v>
      </c>
      <c r="E44" s="140">
        <f t="shared" si="1"/>
        <v>13.170498105897515</v>
      </c>
      <c r="F44" s="139">
        <f>F45-F43</f>
        <v>27727750.816550016</v>
      </c>
      <c r="G44" s="139">
        <f>G45-G43</f>
        <v>29799642.591410011</v>
      </c>
      <c r="H44" s="141">
        <f t="shared" si="2"/>
        <v>7.472267724013637</v>
      </c>
      <c r="I44" s="140">
        <f t="shared" si="3"/>
        <v>13.771692134278798</v>
      </c>
      <c r="J44" s="139">
        <f>J45-J43</f>
        <v>33194782.031510025</v>
      </c>
      <c r="K44" s="139">
        <f>K45-K43</f>
        <v>36235236.28038004</v>
      </c>
      <c r="L44" s="141">
        <f t="shared" si="4"/>
        <v>9.1594342929677186</v>
      </c>
      <c r="M44" s="140">
        <f t="shared" si="5"/>
        <v>13.812208668245987</v>
      </c>
    </row>
    <row r="45" spans="1:13" ht="21" x14ac:dyDescent="0.25">
      <c r="A45" s="142" t="s">
        <v>223</v>
      </c>
      <c r="B45" s="143">
        <v>22804540.82</v>
      </c>
      <c r="C45" s="143">
        <v>23619549.916999999</v>
      </c>
      <c r="D45" s="144">
        <f t="shared" si="0"/>
        <v>3.5738895311815324</v>
      </c>
      <c r="E45" s="145">
        <f>C45/C$45*100</f>
        <v>100</v>
      </c>
      <c r="F45" s="143">
        <v>209668648.44999999</v>
      </c>
      <c r="G45" s="143">
        <v>216383304.977</v>
      </c>
      <c r="H45" s="144">
        <f t="shared" si="2"/>
        <v>3.2025086137764962</v>
      </c>
      <c r="I45" s="145">
        <f>G45/G$45*100</f>
        <v>100</v>
      </c>
      <c r="J45" s="143">
        <v>254438435.69</v>
      </c>
      <c r="K45" s="143">
        <v>262342085.54700002</v>
      </c>
      <c r="L45" s="144">
        <f t="shared" si="4"/>
        <v>3.1063112912034989</v>
      </c>
      <c r="M45" s="145">
        <f>K45/K$45*100</f>
        <v>100</v>
      </c>
    </row>
    <row r="46" spans="1:13" ht="20.25" customHeight="1" x14ac:dyDescent="0.25"/>
    <row r="47" spans="1:13" ht="14.4" x14ac:dyDescent="0.25">
      <c r="C47" s="70"/>
    </row>
    <row r="48" spans="1:13" ht="14.4" x14ac:dyDescent="0.25">
      <c r="C48" s="71"/>
    </row>
  </sheetData>
  <mergeCells count="5">
    <mergeCell ref="B6:E6"/>
    <mergeCell ref="F6:I6"/>
    <mergeCell ref="J6:M6"/>
    <mergeCell ref="A5:M5"/>
    <mergeCell ref="B1:J1"/>
  </mergeCells>
  <conditionalFormatting sqref="D4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5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I55" sqref="I55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I6" sqref="I6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J14" sqref="J14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Q44" sqref="Q44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>
      <selection activeCell="Q3" sqref="Q3"/>
    </sheetView>
  </sheetViews>
  <sheetFormatPr defaultColWidth="9.109375" defaultRowHeight="13.2" x14ac:dyDescent="0.25"/>
  <cols>
    <col min="1" max="1" width="7" customWidth="1"/>
    <col min="2" max="2" width="40.33203125" customWidth="1"/>
    <col min="3" max="3" width="11.5546875" style="33" customWidth="1"/>
    <col min="4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7"/>
      <c r="B1" s="111" t="s">
        <v>60</v>
      </c>
      <c r="C1" s="112" t="s">
        <v>44</v>
      </c>
      <c r="D1" s="112" t="s">
        <v>45</v>
      </c>
      <c r="E1" s="112" t="s">
        <v>46</v>
      </c>
      <c r="F1" s="112" t="s">
        <v>47</v>
      </c>
      <c r="G1" s="112" t="s">
        <v>48</v>
      </c>
      <c r="H1" s="112" t="s">
        <v>49</v>
      </c>
      <c r="I1" s="112" t="s">
        <v>0</v>
      </c>
      <c r="J1" s="112" t="s">
        <v>61</v>
      </c>
      <c r="K1" s="112" t="s">
        <v>50</v>
      </c>
      <c r="L1" s="112" t="s">
        <v>51</v>
      </c>
      <c r="M1" s="112" t="s">
        <v>52</v>
      </c>
      <c r="N1" s="112" t="s">
        <v>53</v>
      </c>
      <c r="O1" s="113" t="s">
        <v>42</v>
      </c>
    </row>
    <row r="2" spans="1:15" s="36" customFormat="1" ht="15" thickTop="1" thickBot="1" x14ac:dyDescent="0.3">
      <c r="A2" s="88">
        <v>2024</v>
      </c>
      <c r="B2" s="114" t="s">
        <v>2</v>
      </c>
      <c r="C2" s="115">
        <f>C4+C6+C8+C10+C12+C14+C16+C18+C20+C22</f>
        <v>3093597.82192</v>
      </c>
      <c r="D2" s="115">
        <f t="shared" ref="D2:O2" si="0">D4+D6+D8+D10+D12+D14+D16+D18+D20+D22</f>
        <v>3107177.6306599998</v>
      </c>
      <c r="E2" s="115">
        <f t="shared" si="0"/>
        <v>3069934.6240400001</v>
      </c>
      <c r="F2" s="115">
        <f t="shared" si="0"/>
        <v>2584628.9795400002</v>
      </c>
      <c r="G2" s="115">
        <f t="shared" si="0"/>
        <v>3146755.0707899998</v>
      </c>
      <c r="H2" s="115">
        <f t="shared" si="0"/>
        <v>2438154.1232400001</v>
      </c>
      <c r="I2" s="115">
        <f t="shared" si="0"/>
        <v>2852196.9599899999</v>
      </c>
      <c r="J2" s="115">
        <f t="shared" si="0"/>
        <v>2844256.0231699999</v>
      </c>
      <c r="K2" s="115">
        <f t="shared" si="0"/>
        <v>2969533.0324499998</v>
      </c>
      <c r="L2" s="115">
        <f t="shared" si="0"/>
        <v>3393917.5402899999</v>
      </c>
      <c r="M2" s="115"/>
      <c r="N2" s="115"/>
      <c r="O2" s="115">
        <f t="shared" si="0"/>
        <v>29500151.806090001</v>
      </c>
    </row>
    <row r="3" spans="1:15" ht="14.4" thickTop="1" x14ac:dyDescent="0.25">
      <c r="A3" s="87">
        <v>2023</v>
      </c>
      <c r="B3" s="114" t="s">
        <v>2</v>
      </c>
      <c r="C3" s="115">
        <f>C5+C7+C9+C11+C13+C15+C17+C19+C21+C23</f>
        <v>2858790.8061100002</v>
      </c>
      <c r="D3" s="115">
        <f t="shared" ref="D3:O3" si="1">D5+D7+D9+D11+D13+D15+D17+D19+D21+D23</f>
        <v>2542803.86968</v>
      </c>
      <c r="E3" s="115">
        <f t="shared" si="1"/>
        <v>3180491.2318200003</v>
      </c>
      <c r="F3" s="115">
        <f t="shared" si="1"/>
        <v>2551544.19264</v>
      </c>
      <c r="G3" s="115">
        <f t="shared" si="1"/>
        <v>2884997.9796800003</v>
      </c>
      <c r="H3" s="115">
        <f t="shared" si="1"/>
        <v>2566446.5895700003</v>
      </c>
      <c r="I3" s="115">
        <f t="shared" si="1"/>
        <v>2786423.9822200001</v>
      </c>
      <c r="J3" s="115">
        <f t="shared" si="1"/>
        <v>2802174.5213500001</v>
      </c>
      <c r="K3" s="115">
        <f t="shared" si="1"/>
        <v>3025446.9369800002</v>
      </c>
      <c r="L3" s="115">
        <f t="shared" si="1"/>
        <v>3217130.1779300007</v>
      </c>
      <c r="M3" s="115">
        <f t="shared" si="1"/>
        <v>3301504.3679199996</v>
      </c>
      <c r="N3" s="115">
        <f t="shared" si="1"/>
        <v>3359499.6973399995</v>
      </c>
      <c r="O3" s="115">
        <f t="shared" si="1"/>
        <v>35077254.353239998</v>
      </c>
    </row>
    <row r="4" spans="1:15" s="36" customFormat="1" ht="13.8" x14ac:dyDescent="0.25">
      <c r="A4" s="88">
        <v>2024</v>
      </c>
      <c r="B4" s="116" t="s">
        <v>130</v>
      </c>
      <c r="C4" s="117">
        <v>1010018.50264</v>
      </c>
      <c r="D4" s="117">
        <v>1047133.0978099999</v>
      </c>
      <c r="E4" s="117">
        <v>1037980.13098</v>
      </c>
      <c r="F4" s="117">
        <v>866100.09213</v>
      </c>
      <c r="G4" s="117">
        <v>1059585.8198599999</v>
      </c>
      <c r="H4" s="117">
        <v>809811.05231000006</v>
      </c>
      <c r="I4" s="117">
        <v>948664.61421999999</v>
      </c>
      <c r="J4" s="117">
        <v>968546.97227999999</v>
      </c>
      <c r="K4" s="117">
        <v>948001.53142000001</v>
      </c>
      <c r="L4" s="117">
        <v>1044472.70896</v>
      </c>
      <c r="M4" s="117"/>
      <c r="N4" s="117"/>
      <c r="O4" s="118">
        <v>9740314.5226099994</v>
      </c>
    </row>
    <row r="5" spans="1:15" ht="13.8" x14ac:dyDescent="0.25">
      <c r="A5" s="87">
        <v>2023</v>
      </c>
      <c r="B5" s="116" t="s">
        <v>130</v>
      </c>
      <c r="C5" s="117">
        <v>981590.09742000001</v>
      </c>
      <c r="D5" s="117">
        <v>821994.12534999999</v>
      </c>
      <c r="E5" s="117">
        <v>1114114.7434100001</v>
      </c>
      <c r="F5" s="117">
        <v>857103.11020999996</v>
      </c>
      <c r="G5" s="117">
        <v>936747.82698000001</v>
      </c>
      <c r="H5" s="117">
        <v>771917.26075999998</v>
      </c>
      <c r="I5" s="117">
        <v>1099661.09638</v>
      </c>
      <c r="J5" s="117">
        <v>1112376.80541</v>
      </c>
      <c r="K5" s="117">
        <v>1162309.4901099999</v>
      </c>
      <c r="L5" s="117">
        <v>1185764.0266700001</v>
      </c>
      <c r="M5" s="117">
        <v>1164215.72596</v>
      </c>
      <c r="N5" s="117">
        <v>1116057.9410600001</v>
      </c>
      <c r="O5" s="118">
        <v>12323852.24972</v>
      </c>
    </row>
    <row r="6" spans="1:15" s="36" customFormat="1" ht="13.8" x14ac:dyDescent="0.25">
      <c r="A6" s="88">
        <v>2024</v>
      </c>
      <c r="B6" s="116" t="s">
        <v>131</v>
      </c>
      <c r="C6" s="117">
        <v>365785.27990999998</v>
      </c>
      <c r="D6" s="117">
        <v>318991.65909999999</v>
      </c>
      <c r="E6" s="117">
        <v>276710.30596000003</v>
      </c>
      <c r="F6" s="117">
        <v>211809.89347000001</v>
      </c>
      <c r="G6" s="117">
        <v>283643.96077000001</v>
      </c>
      <c r="H6" s="117">
        <v>259852.2948</v>
      </c>
      <c r="I6" s="117">
        <v>205626.55335</v>
      </c>
      <c r="J6" s="117">
        <v>212446.27710000001</v>
      </c>
      <c r="K6" s="117">
        <v>267720.94663000002</v>
      </c>
      <c r="L6" s="117">
        <v>289507.87378999998</v>
      </c>
      <c r="M6" s="117"/>
      <c r="N6" s="117"/>
      <c r="O6" s="118">
        <v>2692095.0448799999</v>
      </c>
    </row>
    <row r="7" spans="1:15" ht="13.8" x14ac:dyDescent="0.25">
      <c r="A7" s="87">
        <v>2023</v>
      </c>
      <c r="B7" s="116" t="s">
        <v>131</v>
      </c>
      <c r="C7" s="117">
        <v>324176.46178999997</v>
      </c>
      <c r="D7" s="117">
        <v>307939.05497</v>
      </c>
      <c r="E7" s="117">
        <v>306940.50368000002</v>
      </c>
      <c r="F7" s="117">
        <v>234938.64133000001</v>
      </c>
      <c r="G7" s="117">
        <v>248942.20541</v>
      </c>
      <c r="H7" s="117">
        <v>272478.71665000002</v>
      </c>
      <c r="I7" s="117">
        <v>197102.69247000001</v>
      </c>
      <c r="J7" s="117">
        <v>157582.85154</v>
      </c>
      <c r="K7" s="117">
        <v>244012.00262000001</v>
      </c>
      <c r="L7" s="117">
        <v>311948.44621000002</v>
      </c>
      <c r="M7" s="117">
        <v>395391.30057999998</v>
      </c>
      <c r="N7" s="117">
        <v>486502.71684000001</v>
      </c>
      <c r="O7" s="118">
        <v>3487955.5940899998</v>
      </c>
    </row>
    <row r="8" spans="1:15" s="36" customFormat="1" ht="13.8" x14ac:dyDescent="0.25">
      <c r="A8" s="88">
        <v>2024</v>
      </c>
      <c r="B8" s="116" t="s">
        <v>132</v>
      </c>
      <c r="C8" s="117">
        <v>232093.38761000001</v>
      </c>
      <c r="D8" s="117">
        <v>234217.73271000001</v>
      </c>
      <c r="E8" s="117">
        <v>239986.32316</v>
      </c>
      <c r="F8" s="117">
        <v>199863.54633000001</v>
      </c>
      <c r="G8" s="117">
        <v>217076.33687999999</v>
      </c>
      <c r="H8" s="117">
        <v>164257.61569999999</v>
      </c>
      <c r="I8" s="117">
        <v>225431.23311999999</v>
      </c>
      <c r="J8" s="117">
        <v>219821.80340999999</v>
      </c>
      <c r="K8" s="117">
        <v>227753.29071999999</v>
      </c>
      <c r="L8" s="117">
        <v>277996.39909000002</v>
      </c>
      <c r="M8" s="117"/>
      <c r="N8" s="117"/>
      <c r="O8" s="118">
        <v>2238497.66873</v>
      </c>
    </row>
    <row r="9" spans="1:15" ht="13.8" x14ac:dyDescent="0.25">
      <c r="A9" s="87">
        <v>2023</v>
      </c>
      <c r="B9" s="116" t="s">
        <v>132</v>
      </c>
      <c r="C9" s="117">
        <v>170412.25062999999</v>
      </c>
      <c r="D9" s="117">
        <v>170431.14934999999</v>
      </c>
      <c r="E9" s="117">
        <v>208485.47463000001</v>
      </c>
      <c r="F9" s="117">
        <v>168407.39971</v>
      </c>
      <c r="G9" s="117">
        <v>185234.10878000001</v>
      </c>
      <c r="H9" s="117">
        <v>169810.66354000001</v>
      </c>
      <c r="I9" s="117">
        <v>185515.59210000001</v>
      </c>
      <c r="J9" s="117">
        <v>221443.07691999999</v>
      </c>
      <c r="K9" s="117">
        <v>218653.61679</v>
      </c>
      <c r="L9" s="117">
        <v>238822.49632999999</v>
      </c>
      <c r="M9" s="117">
        <v>230007.50200000001</v>
      </c>
      <c r="N9" s="117">
        <v>235797.10909000001</v>
      </c>
      <c r="O9" s="118">
        <v>2403020.4398699999</v>
      </c>
    </row>
    <row r="10" spans="1:15" s="36" customFormat="1" ht="13.8" x14ac:dyDescent="0.25">
      <c r="A10" s="88">
        <v>2024</v>
      </c>
      <c r="B10" s="116" t="s">
        <v>133</v>
      </c>
      <c r="C10" s="117">
        <v>160203.20316999999</v>
      </c>
      <c r="D10" s="117">
        <v>170089.44197000001</v>
      </c>
      <c r="E10" s="117">
        <v>157757.54418999999</v>
      </c>
      <c r="F10" s="117">
        <v>114461.90148</v>
      </c>
      <c r="G10" s="117">
        <v>135992.84755999999</v>
      </c>
      <c r="H10" s="117">
        <v>88564.25606</v>
      </c>
      <c r="I10" s="117">
        <v>103685.71266</v>
      </c>
      <c r="J10" s="117">
        <v>119049.50331</v>
      </c>
      <c r="K10" s="117">
        <v>198171.53559000001</v>
      </c>
      <c r="L10" s="117">
        <v>238297.42997999999</v>
      </c>
      <c r="M10" s="117"/>
      <c r="N10" s="117"/>
      <c r="O10" s="118">
        <v>1486273.3759699999</v>
      </c>
    </row>
    <row r="11" spans="1:15" ht="13.8" x14ac:dyDescent="0.25">
      <c r="A11" s="87">
        <v>2023</v>
      </c>
      <c r="B11" s="116" t="s">
        <v>133</v>
      </c>
      <c r="C11" s="117">
        <v>127489.76995</v>
      </c>
      <c r="D11" s="117">
        <v>106463.87293</v>
      </c>
      <c r="E11" s="117">
        <v>149165.60537</v>
      </c>
      <c r="F11" s="117">
        <v>108965.90999</v>
      </c>
      <c r="G11" s="117">
        <v>119540.6828</v>
      </c>
      <c r="H11" s="117">
        <v>111223.91093</v>
      </c>
      <c r="I11" s="117">
        <v>101224.41344999999</v>
      </c>
      <c r="J11" s="117">
        <v>115452.71735000001</v>
      </c>
      <c r="K11" s="117">
        <v>134641.71098</v>
      </c>
      <c r="L11" s="117">
        <v>183336.02726</v>
      </c>
      <c r="M11" s="117">
        <v>181030.31938999999</v>
      </c>
      <c r="N11" s="117">
        <v>169054.52851999999</v>
      </c>
      <c r="O11" s="118">
        <v>1607589.4689199999</v>
      </c>
    </row>
    <row r="12" spans="1:15" s="36" customFormat="1" ht="13.8" x14ac:dyDescent="0.25">
      <c r="A12" s="88">
        <v>2024</v>
      </c>
      <c r="B12" s="116" t="s">
        <v>134</v>
      </c>
      <c r="C12" s="117">
        <v>206128.32986999999</v>
      </c>
      <c r="D12" s="117">
        <v>196795.17116</v>
      </c>
      <c r="E12" s="117">
        <v>200890.98905999999</v>
      </c>
      <c r="F12" s="117">
        <v>176579.71083</v>
      </c>
      <c r="G12" s="117">
        <v>234750.70319</v>
      </c>
      <c r="H12" s="117">
        <v>151470.42360000001</v>
      </c>
      <c r="I12" s="117">
        <v>214694.49200999999</v>
      </c>
      <c r="J12" s="117">
        <v>162140.39241</v>
      </c>
      <c r="K12" s="117">
        <v>195534.74247</v>
      </c>
      <c r="L12" s="117">
        <v>322721.65061999997</v>
      </c>
      <c r="M12" s="117"/>
      <c r="N12" s="117"/>
      <c r="O12" s="118">
        <v>2061706.60522</v>
      </c>
    </row>
    <row r="13" spans="1:15" ht="13.8" x14ac:dyDescent="0.25">
      <c r="A13" s="87">
        <v>2023</v>
      </c>
      <c r="B13" s="116" t="s">
        <v>134</v>
      </c>
      <c r="C13" s="117">
        <v>141954.89616</v>
      </c>
      <c r="D13" s="117">
        <v>155574.24458</v>
      </c>
      <c r="E13" s="117">
        <v>155777.83470000001</v>
      </c>
      <c r="F13" s="117">
        <v>123926.16894</v>
      </c>
      <c r="G13" s="117">
        <v>142783.85787000001</v>
      </c>
      <c r="H13" s="117">
        <v>118585.45311</v>
      </c>
      <c r="I13" s="117">
        <v>125970.1995</v>
      </c>
      <c r="J13" s="117">
        <v>91383.503140000001</v>
      </c>
      <c r="K13" s="117">
        <v>151342.42512</v>
      </c>
      <c r="L13" s="117">
        <v>204689.82402</v>
      </c>
      <c r="M13" s="117">
        <v>211892.60204999999</v>
      </c>
      <c r="N13" s="117">
        <v>238499.42421</v>
      </c>
      <c r="O13" s="118">
        <v>1862380.4334</v>
      </c>
    </row>
    <row r="14" spans="1:15" s="36" customFormat="1" ht="13.8" x14ac:dyDescent="0.25">
      <c r="A14" s="88">
        <v>2024</v>
      </c>
      <c r="B14" s="116" t="s">
        <v>135</v>
      </c>
      <c r="C14" s="117">
        <v>83436.900699999998</v>
      </c>
      <c r="D14" s="117">
        <v>82610.768530000001</v>
      </c>
      <c r="E14" s="117">
        <v>78426.065130000003</v>
      </c>
      <c r="F14" s="117">
        <v>49173.907709999999</v>
      </c>
      <c r="G14" s="117">
        <v>69796.724189999994</v>
      </c>
      <c r="H14" s="117">
        <v>71141.352440000002</v>
      </c>
      <c r="I14" s="117">
        <v>61450.54941</v>
      </c>
      <c r="J14" s="117">
        <v>55487.356070000002</v>
      </c>
      <c r="K14" s="117">
        <v>56089.077680000002</v>
      </c>
      <c r="L14" s="117">
        <v>60642.906869999999</v>
      </c>
      <c r="M14" s="117"/>
      <c r="N14" s="117"/>
      <c r="O14" s="118">
        <v>668255.60872999998</v>
      </c>
    </row>
    <row r="15" spans="1:15" ht="13.8" x14ac:dyDescent="0.25">
      <c r="A15" s="87">
        <v>2023</v>
      </c>
      <c r="B15" s="116" t="s">
        <v>135</v>
      </c>
      <c r="C15" s="117">
        <v>119104.41473999999</v>
      </c>
      <c r="D15" s="117">
        <v>81393.866899999994</v>
      </c>
      <c r="E15" s="117">
        <v>91928.388930000001</v>
      </c>
      <c r="F15" s="117">
        <v>84225.148029999997</v>
      </c>
      <c r="G15" s="117">
        <v>103626.08791</v>
      </c>
      <c r="H15" s="117">
        <v>79520.73646</v>
      </c>
      <c r="I15" s="117">
        <v>71697.434299999994</v>
      </c>
      <c r="J15" s="117">
        <v>42284.94644</v>
      </c>
      <c r="K15" s="117">
        <v>53856.688920000001</v>
      </c>
      <c r="L15" s="117">
        <v>41785.951780000003</v>
      </c>
      <c r="M15" s="117">
        <v>47730.163439999997</v>
      </c>
      <c r="N15" s="117">
        <v>54033.278680000003</v>
      </c>
      <c r="O15" s="118">
        <v>871187.10652999999</v>
      </c>
    </row>
    <row r="16" spans="1:15" ht="13.8" x14ac:dyDescent="0.25">
      <c r="A16" s="88">
        <v>2024</v>
      </c>
      <c r="B16" s="116" t="s">
        <v>136</v>
      </c>
      <c r="C16" s="117">
        <v>64406.00015</v>
      </c>
      <c r="D16" s="117">
        <v>76260.280750000005</v>
      </c>
      <c r="E16" s="117">
        <v>83673.392269999997</v>
      </c>
      <c r="F16" s="117">
        <v>67010.118220000004</v>
      </c>
      <c r="G16" s="117">
        <v>76952.423450000002</v>
      </c>
      <c r="H16" s="117">
        <v>82525.515249999997</v>
      </c>
      <c r="I16" s="117">
        <v>93554.62242</v>
      </c>
      <c r="J16" s="117">
        <v>98098.891300000003</v>
      </c>
      <c r="K16" s="117">
        <v>77068.329750000004</v>
      </c>
      <c r="L16" s="117">
        <v>91153.999240000005</v>
      </c>
      <c r="M16" s="117"/>
      <c r="N16" s="117"/>
      <c r="O16" s="118">
        <v>810703.57279999997</v>
      </c>
    </row>
    <row r="17" spans="1:15" ht="13.8" x14ac:dyDescent="0.25">
      <c r="A17" s="87">
        <v>2023</v>
      </c>
      <c r="B17" s="116" t="s">
        <v>136</v>
      </c>
      <c r="C17" s="117">
        <v>86086.110459999996</v>
      </c>
      <c r="D17" s="117">
        <v>64822.363810000003</v>
      </c>
      <c r="E17" s="117">
        <v>71187.896110000001</v>
      </c>
      <c r="F17" s="117">
        <v>58280.474829999999</v>
      </c>
      <c r="G17" s="117">
        <v>94991.992450000005</v>
      </c>
      <c r="H17" s="117">
        <v>80637.588019999996</v>
      </c>
      <c r="I17" s="117">
        <v>91732.632410000006</v>
      </c>
      <c r="J17" s="117">
        <v>83292.168380000003</v>
      </c>
      <c r="K17" s="117">
        <v>80258.621660000004</v>
      </c>
      <c r="L17" s="117">
        <v>75327.552849999993</v>
      </c>
      <c r="M17" s="117">
        <v>68137.909379999997</v>
      </c>
      <c r="N17" s="117">
        <v>67533.291320000004</v>
      </c>
      <c r="O17" s="118">
        <v>922288.60167999996</v>
      </c>
    </row>
    <row r="18" spans="1:15" ht="13.8" x14ac:dyDescent="0.25">
      <c r="A18" s="88">
        <v>2024</v>
      </c>
      <c r="B18" s="116" t="s">
        <v>137</v>
      </c>
      <c r="C18" s="117">
        <v>13984.519</v>
      </c>
      <c r="D18" s="117">
        <v>17475.448970000001</v>
      </c>
      <c r="E18" s="117">
        <v>17466.657169999999</v>
      </c>
      <c r="F18" s="117">
        <v>14415.68665</v>
      </c>
      <c r="G18" s="117">
        <v>14684.50734</v>
      </c>
      <c r="H18" s="117">
        <v>7954.6204200000002</v>
      </c>
      <c r="I18" s="117">
        <v>6293.0091000000002</v>
      </c>
      <c r="J18" s="117">
        <v>5688.9342999999999</v>
      </c>
      <c r="K18" s="117">
        <v>7601.4904299999998</v>
      </c>
      <c r="L18" s="117">
        <v>10952.754269999999</v>
      </c>
      <c r="M18" s="117"/>
      <c r="N18" s="117"/>
      <c r="O18" s="118">
        <v>116517.62764999999</v>
      </c>
    </row>
    <row r="19" spans="1:15" ht="13.8" x14ac:dyDescent="0.25">
      <c r="A19" s="87">
        <v>2023</v>
      </c>
      <c r="B19" s="116" t="s">
        <v>137</v>
      </c>
      <c r="C19" s="117">
        <v>13942.906209999999</v>
      </c>
      <c r="D19" s="117">
        <v>16068.542299999999</v>
      </c>
      <c r="E19" s="117">
        <v>18032.499930000002</v>
      </c>
      <c r="F19" s="117">
        <v>14477.681780000001</v>
      </c>
      <c r="G19" s="117">
        <v>13997.55701</v>
      </c>
      <c r="H19" s="117">
        <v>8514.9922299999998</v>
      </c>
      <c r="I19" s="117">
        <v>7353.5853699999998</v>
      </c>
      <c r="J19" s="117">
        <v>7429.0817399999996</v>
      </c>
      <c r="K19" s="117">
        <v>6531.4781000000003</v>
      </c>
      <c r="L19" s="117">
        <v>7631.6759300000003</v>
      </c>
      <c r="M19" s="117">
        <v>9334.0265299999992</v>
      </c>
      <c r="N19" s="117">
        <v>11761.51539</v>
      </c>
      <c r="O19" s="118">
        <v>135075.54251999999</v>
      </c>
    </row>
    <row r="20" spans="1:15" ht="13.8" x14ac:dyDescent="0.25">
      <c r="A20" s="88">
        <v>2024</v>
      </c>
      <c r="B20" s="116" t="s">
        <v>138</v>
      </c>
      <c r="C20" s="119">
        <v>355942.30063999997</v>
      </c>
      <c r="D20" s="119">
        <v>311356.38655</v>
      </c>
      <c r="E20" s="119">
        <v>301716.02964999998</v>
      </c>
      <c r="F20" s="119">
        <v>302178.77643000003</v>
      </c>
      <c r="G20" s="119">
        <v>317521.89360000001</v>
      </c>
      <c r="H20" s="117">
        <v>257635.25253</v>
      </c>
      <c r="I20" s="117">
        <v>286388.10531999997</v>
      </c>
      <c r="J20" s="117">
        <v>337830.62875999999</v>
      </c>
      <c r="K20" s="117">
        <v>330578.84266999998</v>
      </c>
      <c r="L20" s="117">
        <v>367179.43212000001</v>
      </c>
      <c r="M20" s="117"/>
      <c r="N20" s="117"/>
      <c r="O20" s="118">
        <v>3168327.6482699998</v>
      </c>
    </row>
    <row r="21" spans="1:15" ht="13.8" x14ac:dyDescent="0.25">
      <c r="A21" s="87">
        <v>2023</v>
      </c>
      <c r="B21" s="116" t="s">
        <v>138</v>
      </c>
      <c r="C21" s="117">
        <v>270931.74369999999</v>
      </c>
      <c r="D21" s="117">
        <v>242539.37667</v>
      </c>
      <c r="E21" s="117">
        <v>306367.79639999999</v>
      </c>
      <c r="F21" s="117">
        <v>274546.70837000001</v>
      </c>
      <c r="G21" s="117">
        <v>310016.05894999998</v>
      </c>
      <c r="H21" s="117">
        <v>289588.08308000001</v>
      </c>
      <c r="I21" s="117">
        <v>299225.37897999998</v>
      </c>
      <c r="J21" s="117">
        <v>293746.62027000001</v>
      </c>
      <c r="K21" s="117">
        <v>294295.36132000003</v>
      </c>
      <c r="L21" s="117">
        <v>291710.90834999998</v>
      </c>
      <c r="M21" s="117">
        <v>306873.67138999997</v>
      </c>
      <c r="N21" s="117">
        <v>305794.31200999999</v>
      </c>
      <c r="O21" s="118">
        <v>3485636.0194899999</v>
      </c>
    </row>
    <row r="22" spans="1:15" ht="13.8" x14ac:dyDescent="0.25">
      <c r="A22" s="88">
        <v>2024</v>
      </c>
      <c r="B22" s="116" t="s">
        <v>139</v>
      </c>
      <c r="C22" s="119">
        <v>601599.39823000005</v>
      </c>
      <c r="D22" s="119">
        <v>652247.64310999995</v>
      </c>
      <c r="E22" s="119">
        <v>675327.18646999996</v>
      </c>
      <c r="F22" s="119">
        <v>583035.34629000002</v>
      </c>
      <c r="G22" s="119">
        <v>736749.85395000002</v>
      </c>
      <c r="H22" s="117">
        <v>544941.74013000005</v>
      </c>
      <c r="I22" s="117">
        <v>706408.06837999995</v>
      </c>
      <c r="J22" s="117">
        <v>665145.26422999997</v>
      </c>
      <c r="K22" s="117">
        <v>661013.24508999998</v>
      </c>
      <c r="L22" s="117">
        <v>690992.38535</v>
      </c>
      <c r="M22" s="117"/>
      <c r="N22" s="117"/>
      <c r="O22" s="118">
        <v>6517460.1312300004</v>
      </c>
    </row>
    <row r="23" spans="1:15" ht="13.8" x14ac:dyDescent="0.25">
      <c r="A23" s="87">
        <v>2023</v>
      </c>
      <c r="B23" s="116" t="s">
        <v>139</v>
      </c>
      <c r="C23" s="117">
        <v>623102.15504999994</v>
      </c>
      <c r="D23" s="119">
        <v>575577.27281999995</v>
      </c>
      <c r="E23" s="117">
        <v>758490.48866000003</v>
      </c>
      <c r="F23" s="117">
        <v>626672.94944999996</v>
      </c>
      <c r="G23" s="117">
        <v>729117.60152000003</v>
      </c>
      <c r="H23" s="117">
        <v>664169.18478999997</v>
      </c>
      <c r="I23" s="117">
        <v>606940.95726000005</v>
      </c>
      <c r="J23" s="117">
        <v>677182.75016000005</v>
      </c>
      <c r="K23" s="117">
        <v>679545.54136000003</v>
      </c>
      <c r="L23" s="117">
        <v>676113.26853</v>
      </c>
      <c r="M23" s="117">
        <v>686891.14720000001</v>
      </c>
      <c r="N23" s="117">
        <v>674465.58022</v>
      </c>
      <c r="O23" s="118">
        <v>7978268.89702</v>
      </c>
    </row>
    <row r="24" spans="1:15" ht="13.8" x14ac:dyDescent="0.25">
      <c r="A24" s="88">
        <v>2024</v>
      </c>
      <c r="B24" s="114" t="s">
        <v>14</v>
      </c>
      <c r="C24" s="120">
        <f>C26+C28+C30+C32+C34+C36+C38+C40+C42+C44+C46+C48+C50+C52+C54+C56</f>
        <v>13630034.141649995</v>
      </c>
      <c r="D24" s="120">
        <f t="shared" ref="D24:O24" si="2">D26+D28+D30+D32+D34+D36+D38+D40+D42+D44+D46+D48+D50+D52+D54+D56</f>
        <v>14884789.945250001</v>
      </c>
      <c r="E24" s="120">
        <f t="shared" si="2"/>
        <v>16226466.669299997</v>
      </c>
      <c r="F24" s="120">
        <f t="shared" si="2"/>
        <v>13221124.678480001</v>
      </c>
      <c r="G24" s="120">
        <f t="shared" si="2"/>
        <v>17153246.65227</v>
      </c>
      <c r="H24" s="120">
        <f t="shared" si="2"/>
        <v>13262295.850920001</v>
      </c>
      <c r="I24" s="120">
        <f t="shared" si="2"/>
        <v>15900723.22195</v>
      </c>
      <c r="J24" s="120">
        <f t="shared" si="2"/>
        <v>15503428.325379997</v>
      </c>
      <c r="K24" s="120">
        <f t="shared" si="2"/>
        <v>15762373.11586</v>
      </c>
      <c r="L24" s="120">
        <f t="shared" si="2"/>
        <v>16547453.111009998</v>
      </c>
      <c r="M24" s="120"/>
      <c r="N24" s="120"/>
      <c r="O24" s="120">
        <f t="shared" si="2"/>
        <v>152091935.71206999</v>
      </c>
    </row>
    <row r="25" spans="1:15" ht="13.8" x14ac:dyDescent="0.25">
      <c r="A25" s="87">
        <v>2023</v>
      </c>
      <c r="B25" s="114" t="s">
        <v>14</v>
      </c>
      <c r="C25" s="120">
        <f>C27+C29+C31+C33+C35+C37+C39+C41+C43+C45+C47+C49+C51+C53+C55+C57</f>
        <v>13607449.033289999</v>
      </c>
      <c r="D25" s="120">
        <f t="shared" ref="D25:O25" si="3">D27+D29+D31+D33+D35+D37+D39+D41+D43+D45+D47+D49+D51+D53+D55+D57</f>
        <v>13453718.86434</v>
      </c>
      <c r="E25" s="120">
        <f t="shared" si="3"/>
        <v>17173522.84434</v>
      </c>
      <c r="F25" s="120">
        <f t="shared" si="3"/>
        <v>13783747.560250003</v>
      </c>
      <c r="G25" s="120">
        <f t="shared" si="3"/>
        <v>15338581.704390001</v>
      </c>
      <c r="H25" s="120">
        <f t="shared" si="3"/>
        <v>14878902.861130001</v>
      </c>
      <c r="I25" s="120">
        <f t="shared" si="3"/>
        <v>13986383.366400002</v>
      </c>
      <c r="J25" s="120">
        <f t="shared" si="3"/>
        <v>15147880.188990001</v>
      </c>
      <c r="K25" s="120">
        <f t="shared" si="3"/>
        <v>15627893.54263</v>
      </c>
      <c r="L25" s="120">
        <f t="shared" si="3"/>
        <v>15769738.931589998</v>
      </c>
      <c r="M25" s="120">
        <f t="shared" si="3"/>
        <v>16120830.086270001</v>
      </c>
      <c r="N25" s="120">
        <f t="shared" si="3"/>
        <v>15754450.536799999</v>
      </c>
      <c r="O25" s="120">
        <f t="shared" si="3"/>
        <v>180643099.52042001</v>
      </c>
    </row>
    <row r="26" spans="1:15" ht="13.8" x14ac:dyDescent="0.25">
      <c r="A26" s="88">
        <v>2024</v>
      </c>
      <c r="B26" s="116" t="s">
        <v>140</v>
      </c>
      <c r="C26" s="117">
        <v>784358.05553999997</v>
      </c>
      <c r="D26" s="117">
        <v>809962.02531000006</v>
      </c>
      <c r="E26" s="117">
        <v>816134.35068000003</v>
      </c>
      <c r="F26" s="117">
        <v>698193.21545999998</v>
      </c>
      <c r="G26" s="117">
        <v>863459.89653000003</v>
      </c>
      <c r="H26" s="117">
        <v>645119.18614999996</v>
      </c>
      <c r="I26" s="117">
        <v>797761.43163000001</v>
      </c>
      <c r="J26" s="117">
        <v>799012.62671999994</v>
      </c>
      <c r="K26" s="117">
        <v>805705.29546000005</v>
      </c>
      <c r="L26" s="117">
        <v>842818.10661000002</v>
      </c>
      <c r="M26" s="117"/>
      <c r="N26" s="117"/>
      <c r="O26" s="118">
        <v>7862524.1900899997</v>
      </c>
    </row>
    <row r="27" spans="1:15" ht="13.8" x14ac:dyDescent="0.25">
      <c r="A27" s="87">
        <v>2023</v>
      </c>
      <c r="B27" s="116" t="s">
        <v>140</v>
      </c>
      <c r="C27" s="117">
        <v>815689.71943000006</v>
      </c>
      <c r="D27" s="117">
        <v>714481.29041999998</v>
      </c>
      <c r="E27" s="117">
        <v>899945.59476999997</v>
      </c>
      <c r="F27" s="117">
        <v>756364.97519999999</v>
      </c>
      <c r="G27" s="117">
        <v>846688.24088000006</v>
      </c>
      <c r="H27" s="117">
        <v>768950.07249000005</v>
      </c>
      <c r="I27" s="117">
        <v>694164.33979</v>
      </c>
      <c r="J27" s="117">
        <v>781197.72280999995</v>
      </c>
      <c r="K27" s="117">
        <v>870204.42376000003</v>
      </c>
      <c r="L27" s="117">
        <v>839334.96788000001</v>
      </c>
      <c r="M27" s="117">
        <v>801037.43703999999</v>
      </c>
      <c r="N27" s="117">
        <v>763022.29455999995</v>
      </c>
      <c r="O27" s="118">
        <v>9551081.0790299997</v>
      </c>
    </row>
    <row r="28" spans="1:15" ht="13.8" x14ac:dyDescent="0.25">
      <c r="A28" s="88">
        <v>2024</v>
      </c>
      <c r="B28" s="116" t="s">
        <v>141</v>
      </c>
      <c r="C28" s="117">
        <v>120228.99159000001</v>
      </c>
      <c r="D28" s="117">
        <v>142931.22516999999</v>
      </c>
      <c r="E28" s="117">
        <v>145748.10112000001</v>
      </c>
      <c r="F28" s="117">
        <v>105394.95354</v>
      </c>
      <c r="G28" s="117">
        <v>135779.97716000001</v>
      </c>
      <c r="H28" s="117">
        <v>98750.622650000005</v>
      </c>
      <c r="I28" s="117">
        <v>138605.27812</v>
      </c>
      <c r="J28" s="117">
        <v>147840.52544999999</v>
      </c>
      <c r="K28" s="117">
        <v>132119.40265999999</v>
      </c>
      <c r="L28" s="117">
        <v>132783.13574999999</v>
      </c>
      <c r="M28" s="117"/>
      <c r="N28" s="117"/>
      <c r="O28" s="118">
        <v>1300182.21321</v>
      </c>
    </row>
    <row r="29" spans="1:15" ht="13.8" x14ac:dyDescent="0.25">
      <c r="A29" s="87">
        <v>2023</v>
      </c>
      <c r="B29" s="116" t="s">
        <v>141</v>
      </c>
      <c r="C29" s="117">
        <v>177671.04209999999</v>
      </c>
      <c r="D29" s="117">
        <v>171390.31322000001</v>
      </c>
      <c r="E29" s="117">
        <v>219443.00248</v>
      </c>
      <c r="F29" s="117">
        <v>145812.13454</v>
      </c>
      <c r="G29" s="117">
        <v>149190.87628</v>
      </c>
      <c r="H29" s="117">
        <v>160182.64859</v>
      </c>
      <c r="I29" s="117">
        <v>134401.67988000001</v>
      </c>
      <c r="J29" s="117">
        <v>167523.91579</v>
      </c>
      <c r="K29" s="117">
        <v>158945.01428</v>
      </c>
      <c r="L29" s="117">
        <v>134581.27085999999</v>
      </c>
      <c r="M29" s="117">
        <v>123845.19396</v>
      </c>
      <c r="N29" s="117">
        <v>115527.95711</v>
      </c>
      <c r="O29" s="118">
        <v>1858515.0490900001</v>
      </c>
    </row>
    <row r="30" spans="1:15" s="36" customFormat="1" ht="13.8" x14ac:dyDescent="0.25">
      <c r="A30" s="88">
        <v>2024</v>
      </c>
      <c r="B30" s="116" t="s">
        <v>142</v>
      </c>
      <c r="C30" s="117">
        <v>238938.0986</v>
      </c>
      <c r="D30" s="117">
        <v>260242.26157999999</v>
      </c>
      <c r="E30" s="117">
        <v>247042.46111999999</v>
      </c>
      <c r="F30" s="117">
        <v>190122.02384000001</v>
      </c>
      <c r="G30" s="117">
        <v>260317.93539</v>
      </c>
      <c r="H30" s="117">
        <v>177574.38837999999</v>
      </c>
      <c r="I30" s="117">
        <v>230131.54238999999</v>
      </c>
      <c r="J30" s="117">
        <v>231313.88920000001</v>
      </c>
      <c r="K30" s="117">
        <v>250478.58803000001</v>
      </c>
      <c r="L30" s="117">
        <v>274569.95337</v>
      </c>
      <c r="M30" s="117"/>
      <c r="N30" s="117"/>
      <c r="O30" s="118">
        <v>2360731.1419000002</v>
      </c>
    </row>
    <row r="31" spans="1:15" ht="13.8" x14ac:dyDescent="0.25">
      <c r="A31" s="87">
        <v>2023</v>
      </c>
      <c r="B31" s="116" t="s">
        <v>142</v>
      </c>
      <c r="C31" s="117">
        <v>209097.58167000001</v>
      </c>
      <c r="D31" s="117">
        <v>130946.01363</v>
      </c>
      <c r="E31" s="117">
        <v>262145.53516000003</v>
      </c>
      <c r="F31" s="117">
        <v>216365.99752999999</v>
      </c>
      <c r="G31" s="117">
        <v>233538.61155999999</v>
      </c>
      <c r="H31" s="117">
        <v>225469.65090000001</v>
      </c>
      <c r="I31" s="117">
        <v>187517.20712000001</v>
      </c>
      <c r="J31" s="117">
        <v>233794.84828000001</v>
      </c>
      <c r="K31" s="117">
        <v>255924.69454999999</v>
      </c>
      <c r="L31" s="117">
        <v>274601.19212999998</v>
      </c>
      <c r="M31" s="117">
        <v>266849.06537000003</v>
      </c>
      <c r="N31" s="117">
        <v>255459.06318</v>
      </c>
      <c r="O31" s="118">
        <v>2751709.4610799998</v>
      </c>
    </row>
    <row r="32" spans="1:15" ht="13.8" x14ac:dyDescent="0.25">
      <c r="A32" s="88">
        <v>2024</v>
      </c>
      <c r="B32" s="116" t="s">
        <v>143</v>
      </c>
      <c r="C32" s="119">
        <v>2368569.1254199999</v>
      </c>
      <c r="D32" s="119">
        <v>2619018.3880400001</v>
      </c>
      <c r="E32" s="119">
        <v>3078953.5529399998</v>
      </c>
      <c r="F32" s="119">
        <v>2493722.56005</v>
      </c>
      <c r="G32" s="119">
        <v>3017117.60573</v>
      </c>
      <c r="H32" s="119">
        <v>2231930.8226299998</v>
      </c>
      <c r="I32" s="119">
        <v>2585294.9561100001</v>
      </c>
      <c r="J32" s="119">
        <v>2557090.9072099999</v>
      </c>
      <c r="K32" s="119">
        <v>2200954.2598799998</v>
      </c>
      <c r="L32" s="119">
        <v>2465588.0059600002</v>
      </c>
      <c r="M32" s="119"/>
      <c r="N32" s="119"/>
      <c r="O32" s="118">
        <v>25618240.183970001</v>
      </c>
    </row>
    <row r="33" spans="1:15" ht="13.8" x14ac:dyDescent="0.25">
      <c r="A33" s="87">
        <v>2023</v>
      </c>
      <c r="B33" s="116" t="s">
        <v>143</v>
      </c>
      <c r="C33" s="117">
        <v>2300334.841</v>
      </c>
      <c r="D33" s="117">
        <v>2262919.5198599999</v>
      </c>
      <c r="E33" s="117">
        <v>2881601.3360299999</v>
      </c>
      <c r="F33" s="119">
        <v>2382901.2787299999</v>
      </c>
      <c r="G33" s="119">
        <v>2440254.7603099998</v>
      </c>
      <c r="H33" s="119">
        <v>2385008.98557</v>
      </c>
      <c r="I33" s="119">
        <v>2173697.1065500001</v>
      </c>
      <c r="J33" s="119">
        <v>2659684.4270600001</v>
      </c>
      <c r="K33" s="119">
        <v>2774304.1772099999</v>
      </c>
      <c r="L33" s="119">
        <v>2685529.0531700002</v>
      </c>
      <c r="M33" s="119">
        <v>2850278.8180800001</v>
      </c>
      <c r="N33" s="119">
        <v>2696491.6418400002</v>
      </c>
      <c r="O33" s="118">
        <v>30493005.945409998</v>
      </c>
    </row>
    <row r="34" spans="1:15" ht="13.8" x14ac:dyDescent="0.25">
      <c r="A34" s="88">
        <v>2024</v>
      </c>
      <c r="B34" s="116" t="s">
        <v>144</v>
      </c>
      <c r="C34" s="117">
        <v>1418201.2114800001</v>
      </c>
      <c r="D34" s="117">
        <v>1498113.86821</v>
      </c>
      <c r="E34" s="117">
        <v>1611890.4777500001</v>
      </c>
      <c r="F34" s="117">
        <v>1225860.4419199999</v>
      </c>
      <c r="G34" s="117">
        <v>1641792.9093800001</v>
      </c>
      <c r="H34" s="117">
        <v>1295208.75899</v>
      </c>
      <c r="I34" s="117">
        <v>1658605.1230500001</v>
      </c>
      <c r="J34" s="117">
        <v>1669224.3544999999</v>
      </c>
      <c r="K34" s="117">
        <v>1583441.07647</v>
      </c>
      <c r="L34" s="117">
        <v>1575535.3649599999</v>
      </c>
      <c r="M34" s="117"/>
      <c r="N34" s="117"/>
      <c r="O34" s="118">
        <v>15177873.58671</v>
      </c>
    </row>
    <row r="35" spans="1:15" ht="13.8" x14ac:dyDescent="0.25">
      <c r="A35" s="87">
        <v>2023</v>
      </c>
      <c r="B35" s="116" t="s">
        <v>144</v>
      </c>
      <c r="C35" s="117">
        <v>1623629.97887</v>
      </c>
      <c r="D35" s="117">
        <v>1576588.5662499999</v>
      </c>
      <c r="E35" s="117">
        <v>1989338.2176099999</v>
      </c>
      <c r="F35" s="117">
        <v>1496576.50514</v>
      </c>
      <c r="G35" s="117">
        <v>1647318.03214</v>
      </c>
      <c r="H35" s="117">
        <v>1651334.68732</v>
      </c>
      <c r="I35" s="117">
        <v>1549833.90763</v>
      </c>
      <c r="J35" s="117">
        <v>1668099.2438399999</v>
      </c>
      <c r="K35" s="117">
        <v>1669000.2401999999</v>
      </c>
      <c r="L35" s="117">
        <v>1492993.49538</v>
      </c>
      <c r="M35" s="117">
        <v>1428517.13243</v>
      </c>
      <c r="N35" s="117">
        <v>1449996.5285499999</v>
      </c>
      <c r="O35" s="118">
        <v>19243226.535360001</v>
      </c>
    </row>
    <row r="36" spans="1:15" ht="13.8" x14ac:dyDescent="0.25">
      <c r="A36" s="88">
        <v>2024</v>
      </c>
      <c r="B36" s="116" t="s">
        <v>145</v>
      </c>
      <c r="C36" s="117">
        <v>2776842.6820399999</v>
      </c>
      <c r="D36" s="117">
        <v>3127912.0242099999</v>
      </c>
      <c r="E36" s="117">
        <v>3221363.4150100001</v>
      </c>
      <c r="F36" s="117">
        <v>2739954.0704299998</v>
      </c>
      <c r="G36" s="117">
        <v>3211593.8812000002</v>
      </c>
      <c r="H36" s="117">
        <v>2614276.6325400001</v>
      </c>
      <c r="I36" s="117">
        <v>3120343.63332</v>
      </c>
      <c r="J36" s="117">
        <v>2713097.5654199999</v>
      </c>
      <c r="K36" s="117">
        <v>3403767.0780600002</v>
      </c>
      <c r="L36" s="117">
        <v>3581927.7591499998</v>
      </c>
      <c r="M36" s="117"/>
      <c r="N36" s="117"/>
      <c r="O36" s="118">
        <v>30511078.741379999</v>
      </c>
    </row>
    <row r="37" spans="1:15" ht="13.8" x14ac:dyDescent="0.25">
      <c r="A37" s="87">
        <v>2023</v>
      </c>
      <c r="B37" s="116" t="s">
        <v>145</v>
      </c>
      <c r="C37" s="117">
        <v>2711692.4749500002</v>
      </c>
      <c r="D37" s="117">
        <v>2610306.6373399999</v>
      </c>
      <c r="E37" s="117">
        <v>3284629.86993</v>
      </c>
      <c r="F37" s="117">
        <v>2690023.9138199999</v>
      </c>
      <c r="G37" s="117">
        <v>3025829.9465200002</v>
      </c>
      <c r="H37" s="117">
        <v>2985636.0044200001</v>
      </c>
      <c r="I37" s="117">
        <v>2722766.4316599998</v>
      </c>
      <c r="J37" s="117">
        <v>2725259.64439</v>
      </c>
      <c r="K37" s="117">
        <v>2818323.3590600002</v>
      </c>
      <c r="L37" s="117">
        <v>3077708.5286599998</v>
      </c>
      <c r="M37" s="117">
        <v>3166928.9833</v>
      </c>
      <c r="N37" s="117">
        <v>3170944.4553700001</v>
      </c>
      <c r="O37" s="118">
        <v>34990050.249420002</v>
      </c>
    </row>
    <row r="38" spans="1:15" ht="13.8" x14ac:dyDescent="0.25">
      <c r="A38" s="88">
        <v>2024</v>
      </c>
      <c r="B38" s="116" t="s">
        <v>146</v>
      </c>
      <c r="C38" s="117">
        <v>167284.17989999999</v>
      </c>
      <c r="D38" s="117">
        <v>141289.65002</v>
      </c>
      <c r="E38" s="117">
        <v>143314.95522</v>
      </c>
      <c r="F38" s="117">
        <v>80867.331659999996</v>
      </c>
      <c r="G38" s="117">
        <v>168227.70420000001</v>
      </c>
      <c r="H38" s="117">
        <v>220068.33278999999</v>
      </c>
      <c r="I38" s="117">
        <v>118317.05752</v>
      </c>
      <c r="J38" s="117">
        <v>91670.812439999994</v>
      </c>
      <c r="K38" s="117">
        <v>234436.51681999999</v>
      </c>
      <c r="L38" s="117">
        <v>172867.80115000001</v>
      </c>
      <c r="M38" s="117"/>
      <c r="N38" s="117"/>
      <c r="O38" s="118">
        <v>1538344.3417199999</v>
      </c>
    </row>
    <row r="39" spans="1:15" ht="13.8" x14ac:dyDescent="0.25">
      <c r="A39" s="87">
        <v>2023</v>
      </c>
      <c r="B39" s="116" t="s">
        <v>146</v>
      </c>
      <c r="C39" s="117">
        <v>20511.080989999999</v>
      </c>
      <c r="D39" s="117">
        <v>48988.009310000001</v>
      </c>
      <c r="E39" s="117">
        <v>108597.92817</v>
      </c>
      <c r="F39" s="117">
        <v>107987.69313</v>
      </c>
      <c r="G39" s="117">
        <v>203809.47146</v>
      </c>
      <c r="H39" s="117">
        <v>185343.29347</v>
      </c>
      <c r="I39" s="117">
        <v>202576.08718999999</v>
      </c>
      <c r="J39" s="117">
        <v>304348.46383999998</v>
      </c>
      <c r="K39" s="117">
        <v>179322.18877000001</v>
      </c>
      <c r="L39" s="117">
        <v>96963.818669999993</v>
      </c>
      <c r="M39" s="117">
        <v>259258.75424000001</v>
      </c>
      <c r="N39" s="117">
        <v>222202.09070999999</v>
      </c>
      <c r="O39" s="118">
        <v>1939908.87995</v>
      </c>
    </row>
    <row r="40" spans="1:15" ht="13.8" x14ac:dyDescent="0.25">
      <c r="A40" s="88">
        <v>2024</v>
      </c>
      <c r="B40" s="116" t="s">
        <v>147</v>
      </c>
      <c r="C40" s="117">
        <v>1207807.0682999999</v>
      </c>
      <c r="D40" s="117">
        <v>1286749.99034</v>
      </c>
      <c r="E40" s="117">
        <v>1461071.3299799999</v>
      </c>
      <c r="F40" s="117">
        <v>1195348.8845500001</v>
      </c>
      <c r="G40" s="117">
        <v>1495660.79697</v>
      </c>
      <c r="H40" s="117">
        <v>1188783.38787</v>
      </c>
      <c r="I40" s="117">
        <v>1408078.7043399999</v>
      </c>
      <c r="J40" s="117">
        <v>1477269.29128</v>
      </c>
      <c r="K40" s="117">
        <v>1481548.7285199999</v>
      </c>
      <c r="L40" s="117">
        <v>1553323.93909</v>
      </c>
      <c r="M40" s="117"/>
      <c r="N40" s="117"/>
      <c r="O40" s="118">
        <v>13755642.121239999</v>
      </c>
    </row>
    <row r="41" spans="1:15" ht="13.8" x14ac:dyDescent="0.25">
      <c r="A41" s="87">
        <v>2023</v>
      </c>
      <c r="B41" s="116" t="s">
        <v>147</v>
      </c>
      <c r="C41" s="117">
        <v>1173363.98835</v>
      </c>
      <c r="D41" s="117">
        <v>1303040.6584600001</v>
      </c>
      <c r="E41" s="117">
        <v>1511097.3297300001</v>
      </c>
      <c r="F41" s="117">
        <v>1216078.7610800001</v>
      </c>
      <c r="G41" s="117">
        <v>1379697.7082400001</v>
      </c>
      <c r="H41" s="117">
        <v>1337226.2522100001</v>
      </c>
      <c r="I41" s="117">
        <v>1262206.8305200001</v>
      </c>
      <c r="J41" s="117">
        <v>1397591.3140199999</v>
      </c>
      <c r="K41" s="117">
        <v>1396039.1788999999</v>
      </c>
      <c r="L41" s="117">
        <v>1409242.56813</v>
      </c>
      <c r="M41" s="117">
        <v>1384070.6297800001</v>
      </c>
      <c r="N41" s="117">
        <v>1431545.65432</v>
      </c>
      <c r="O41" s="118">
        <v>16201200.873740001</v>
      </c>
    </row>
    <row r="42" spans="1:15" ht="13.8" x14ac:dyDescent="0.25">
      <c r="A42" s="88">
        <v>2024</v>
      </c>
      <c r="B42" s="116" t="s">
        <v>148</v>
      </c>
      <c r="C42" s="117">
        <v>823644.62809000001</v>
      </c>
      <c r="D42" s="117">
        <v>910350.85751</v>
      </c>
      <c r="E42" s="117">
        <v>1026991.5729800001</v>
      </c>
      <c r="F42" s="117">
        <v>844716.59725999995</v>
      </c>
      <c r="G42" s="117">
        <v>1066027.67869</v>
      </c>
      <c r="H42" s="117">
        <v>764175.33097999997</v>
      </c>
      <c r="I42" s="117">
        <v>946575.82246000005</v>
      </c>
      <c r="J42" s="117">
        <v>975881.77067999996</v>
      </c>
      <c r="K42" s="117">
        <v>926506.80611</v>
      </c>
      <c r="L42" s="117">
        <v>997398.77549999999</v>
      </c>
      <c r="M42" s="117"/>
      <c r="N42" s="117"/>
      <c r="O42" s="118">
        <v>9282269.8402600009</v>
      </c>
    </row>
    <row r="43" spans="1:15" ht="13.8" x14ac:dyDescent="0.25">
      <c r="A43" s="87">
        <v>2023</v>
      </c>
      <c r="B43" s="116" t="s">
        <v>148</v>
      </c>
      <c r="C43" s="117">
        <v>841059.34158000001</v>
      </c>
      <c r="D43" s="117">
        <v>847717.42530999996</v>
      </c>
      <c r="E43" s="117">
        <v>1049736.4099000001</v>
      </c>
      <c r="F43" s="117">
        <v>882556.79934999999</v>
      </c>
      <c r="G43" s="117">
        <v>921875.29940999998</v>
      </c>
      <c r="H43" s="117">
        <v>975351.33539000002</v>
      </c>
      <c r="I43" s="117">
        <v>831104.07845000003</v>
      </c>
      <c r="J43" s="117">
        <v>971940.15183999995</v>
      </c>
      <c r="K43" s="117">
        <v>1005442.10755</v>
      </c>
      <c r="L43" s="117">
        <v>995158.36727000005</v>
      </c>
      <c r="M43" s="117">
        <v>1016192.16709</v>
      </c>
      <c r="N43" s="117">
        <v>990237.11606999999</v>
      </c>
      <c r="O43" s="118">
        <v>11328370.59921</v>
      </c>
    </row>
    <row r="44" spans="1:15" ht="13.8" x14ac:dyDescent="0.25">
      <c r="A44" s="88">
        <v>2024</v>
      </c>
      <c r="B44" s="116" t="s">
        <v>149</v>
      </c>
      <c r="C44" s="117">
        <v>938428.57259999996</v>
      </c>
      <c r="D44" s="117">
        <v>983122.89803000004</v>
      </c>
      <c r="E44" s="117">
        <v>1079118.5451700001</v>
      </c>
      <c r="F44" s="117">
        <v>916603.58322999999</v>
      </c>
      <c r="G44" s="117">
        <v>1205789.5224599999</v>
      </c>
      <c r="H44" s="117">
        <v>935744.75546000001</v>
      </c>
      <c r="I44" s="117">
        <v>1102908.7953600001</v>
      </c>
      <c r="J44" s="117">
        <v>1078860.54789</v>
      </c>
      <c r="K44" s="117">
        <v>1043535.1240299999</v>
      </c>
      <c r="L44" s="117">
        <v>1121478.02642</v>
      </c>
      <c r="M44" s="117"/>
      <c r="N44" s="117"/>
      <c r="O44" s="118">
        <v>10405590.370650001</v>
      </c>
    </row>
    <row r="45" spans="1:15" ht="13.8" x14ac:dyDescent="0.25">
      <c r="A45" s="87">
        <v>2023</v>
      </c>
      <c r="B45" s="116" t="s">
        <v>149</v>
      </c>
      <c r="C45" s="117">
        <v>1050024.9969899999</v>
      </c>
      <c r="D45" s="117">
        <v>1000559.00209</v>
      </c>
      <c r="E45" s="117">
        <v>1224104.6149500001</v>
      </c>
      <c r="F45" s="117">
        <v>997121.12098999997</v>
      </c>
      <c r="G45" s="117">
        <v>1142700.7002600001</v>
      </c>
      <c r="H45" s="117">
        <v>1088761.67206</v>
      </c>
      <c r="I45" s="117">
        <v>987660.98254</v>
      </c>
      <c r="J45" s="117">
        <v>1064594.5027300001</v>
      </c>
      <c r="K45" s="117">
        <v>1015934.9633300001</v>
      </c>
      <c r="L45" s="117">
        <v>970025.31414999999</v>
      </c>
      <c r="M45" s="117">
        <v>974540.76470000006</v>
      </c>
      <c r="N45" s="117">
        <v>949218.40676000004</v>
      </c>
      <c r="O45" s="118">
        <v>12465247.041549999</v>
      </c>
    </row>
    <row r="46" spans="1:15" ht="13.8" x14ac:dyDescent="0.25">
      <c r="A46" s="88">
        <v>2024</v>
      </c>
      <c r="B46" s="116" t="s">
        <v>150</v>
      </c>
      <c r="C46" s="117">
        <v>1113651.8575200001</v>
      </c>
      <c r="D46" s="117">
        <v>1375430.04553</v>
      </c>
      <c r="E46" s="117">
        <v>1467744.9805399999</v>
      </c>
      <c r="F46" s="117">
        <v>1192168.6450100001</v>
      </c>
      <c r="G46" s="117">
        <v>1452146.18454</v>
      </c>
      <c r="H46" s="117">
        <v>1311809.8727800001</v>
      </c>
      <c r="I46" s="117">
        <v>1415957.44811</v>
      </c>
      <c r="J46" s="117">
        <v>1406465.54755</v>
      </c>
      <c r="K46" s="117">
        <v>1469264.52409</v>
      </c>
      <c r="L46" s="117">
        <v>1258648.9370800001</v>
      </c>
      <c r="M46" s="117"/>
      <c r="N46" s="117"/>
      <c r="O46" s="118">
        <v>13463288.042749999</v>
      </c>
    </row>
    <row r="47" spans="1:15" ht="13.8" x14ac:dyDescent="0.25">
      <c r="A47" s="87">
        <v>2023</v>
      </c>
      <c r="B47" s="116" t="s">
        <v>150</v>
      </c>
      <c r="C47" s="117">
        <v>1105713.6540300001</v>
      </c>
      <c r="D47" s="117">
        <v>1056019.5654899999</v>
      </c>
      <c r="E47" s="117">
        <v>1388507.1716</v>
      </c>
      <c r="F47" s="117">
        <v>1063434.2242099999</v>
      </c>
      <c r="G47" s="117">
        <v>1249216.32231</v>
      </c>
      <c r="H47" s="117">
        <v>1314393.1661400001</v>
      </c>
      <c r="I47" s="117">
        <v>1145780.3841599999</v>
      </c>
      <c r="J47" s="117">
        <v>1338791.99884</v>
      </c>
      <c r="K47" s="117">
        <v>1372057.1095700001</v>
      </c>
      <c r="L47" s="117">
        <v>1315201.3637099999</v>
      </c>
      <c r="M47" s="117">
        <v>1162620.5394900001</v>
      </c>
      <c r="N47" s="117">
        <v>1347435.14952</v>
      </c>
      <c r="O47" s="118">
        <v>14859170.64907</v>
      </c>
    </row>
    <row r="48" spans="1:15" ht="13.8" x14ac:dyDescent="0.25">
      <c r="A48" s="88">
        <v>2024</v>
      </c>
      <c r="B48" s="116" t="s">
        <v>151</v>
      </c>
      <c r="C48" s="117">
        <v>322408.87533000001</v>
      </c>
      <c r="D48" s="117">
        <v>348224.23749000003</v>
      </c>
      <c r="E48" s="117">
        <v>385061.22235</v>
      </c>
      <c r="F48" s="117">
        <v>334477.65214999998</v>
      </c>
      <c r="G48" s="117">
        <v>419457.34448999999</v>
      </c>
      <c r="H48" s="117">
        <v>332517.16807999997</v>
      </c>
      <c r="I48" s="117">
        <v>381647.36271000002</v>
      </c>
      <c r="J48" s="117">
        <v>362768.79467999999</v>
      </c>
      <c r="K48" s="117">
        <v>376619.08513000002</v>
      </c>
      <c r="L48" s="117">
        <v>365702.71389999997</v>
      </c>
      <c r="M48" s="117"/>
      <c r="N48" s="117"/>
      <c r="O48" s="118">
        <v>3628884.4563099998</v>
      </c>
    </row>
    <row r="49" spans="1:15" ht="13.8" x14ac:dyDescent="0.25">
      <c r="A49" s="87">
        <v>2023</v>
      </c>
      <c r="B49" s="116" t="s">
        <v>151</v>
      </c>
      <c r="C49" s="117">
        <v>360402.03336</v>
      </c>
      <c r="D49" s="117">
        <v>354058.61192</v>
      </c>
      <c r="E49" s="117">
        <v>438195.22230000002</v>
      </c>
      <c r="F49" s="117">
        <v>373566.96041</v>
      </c>
      <c r="G49" s="117">
        <v>450029.71503000002</v>
      </c>
      <c r="H49" s="117">
        <v>411994.37638999999</v>
      </c>
      <c r="I49" s="117">
        <v>371785.77756000002</v>
      </c>
      <c r="J49" s="117">
        <v>395201.73572</v>
      </c>
      <c r="K49" s="117">
        <v>382586.31968999997</v>
      </c>
      <c r="L49" s="117">
        <v>363949.00571</v>
      </c>
      <c r="M49" s="117">
        <v>345072.71172000002</v>
      </c>
      <c r="N49" s="117">
        <v>352003.32900000003</v>
      </c>
      <c r="O49" s="118">
        <v>4598845.7988099996</v>
      </c>
    </row>
    <row r="50" spans="1:15" ht="13.8" x14ac:dyDescent="0.25">
      <c r="A50" s="88">
        <v>2024</v>
      </c>
      <c r="B50" s="116" t="s">
        <v>152</v>
      </c>
      <c r="C50" s="117">
        <v>468318.84989000001</v>
      </c>
      <c r="D50" s="117">
        <v>481125.42478</v>
      </c>
      <c r="E50" s="117">
        <v>544473.02948999999</v>
      </c>
      <c r="F50" s="117">
        <v>342021.00904999999</v>
      </c>
      <c r="G50" s="117">
        <v>581695.83420000004</v>
      </c>
      <c r="H50" s="117">
        <v>402501.36067000002</v>
      </c>
      <c r="I50" s="117">
        <v>942317.49106000003</v>
      </c>
      <c r="J50" s="117">
        <v>962709.96785000002</v>
      </c>
      <c r="K50" s="117">
        <v>670056.94820999994</v>
      </c>
      <c r="L50" s="117">
        <v>753927.63338999997</v>
      </c>
      <c r="M50" s="117"/>
      <c r="N50" s="117"/>
      <c r="O50" s="118">
        <v>6149147.5485899998</v>
      </c>
    </row>
    <row r="51" spans="1:15" ht="13.8" x14ac:dyDescent="0.25">
      <c r="A51" s="87">
        <v>2023</v>
      </c>
      <c r="B51" s="116" t="s">
        <v>152</v>
      </c>
      <c r="C51" s="117">
        <v>414201.52295999997</v>
      </c>
      <c r="D51" s="117">
        <v>523866.37258999998</v>
      </c>
      <c r="E51" s="117">
        <v>737166.73338999995</v>
      </c>
      <c r="F51" s="117">
        <v>477350.15331000002</v>
      </c>
      <c r="G51" s="117">
        <v>461347.52409999998</v>
      </c>
      <c r="H51" s="117">
        <v>440293.05599999998</v>
      </c>
      <c r="I51" s="117">
        <v>496791.71883000003</v>
      </c>
      <c r="J51" s="117">
        <v>463279.21194000001</v>
      </c>
      <c r="K51" s="117">
        <v>694813.91943999997</v>
      </c>
      <c r="L51" s="117">
        <v>994061.35886000004</v>
      </c>
      <c r="M51" s="117">
        <v>1253996.5125800001</v>
      </c>
      <c r="N51" s="117">
        <v>694627.24850999995</v>
      </c>
      <c r="O51" s="118">
        <v>7651795.3325100001</v>
      </c>
    </row>
    <row r="52" spans="1:15" ht="13.8" x14ac:dyDescent="0.25">
      <c r="A52" s="88">
        <v>2024</v>
      </c>
      <c r="B52" s="116" t="s">
        <v>153</v>
      </c>
      <c r="C52" s="117">
        <v>330197.82475999999</v>
      </c>
      <c r="D52" s="117">
        <v>299894.90834000002</v>
      </c>
      <c r="E52" s="117">
        <v>358223.64000999997</v>
      </c>
      <c r="F52" s="117">
        <v>349873.01468999998</v>
      </c>
      <c r="G52" s="117">
        <v>980496.33345999999</v>
      </c>
      <c r="H52" s="117">
        <v>564426.21216</v>
      </c>
      <c r="I52" s="117">
        <v>431428.71668999997</v>
      </c>
      <c r="J52" s="117">
        <v>422941.07578999997</v>
      </c>
      <c r="K52" s="117">
        <v>566791.45666000003</v>
      </c>
      <c r="L52" s="117">
        <v>820884.40304</v>
      </c>
      <c r="M52" s="117"/>
      <c r="N52" s="117"/>
      <c r="O52" s="118">
        <v>5125157.5855999999</v>
      </c>
    </row>
    <row r="53" spans="1:15" ht="13.8" x14ac:dyDescent="0.25">
      <c r="A53" s="87">
        <v>2023</v>
      </c>
      <c r="B53" s="116" t="s">
        <v>153</v>
      </c>
      <c r="C53" s="117">
        <v>278883.87971000001</v>
      </c>
      <c r="D53" s="117">
        <v>287103.78064000001</v>
      </c>
      <c r="E53" s="117">
        <v>505697.54947999999</v>
      </c>
      <c r="F53" s="117">
        <v>417251.88355999999</v>
      </c>
      <c r="G53" s="117">
        <v>549892.26480999996</v>
      </c>
      <c r="H53" s="117">
        <v>332633.21338999999</v>
      </c>
      <c r="I53" s="117">
        <v>657172.97959999996</v>
      </c>
      <c r="J53" s="117">
        <v>375762.79655000003</v>
      </c>
      <c r="K53" s="117">
        <v>430282.38802000001</v>
      </c>
      <c r="L53" s="117">
        <v>509919.39025</v>
      </c>
      <c r="M53" s="117">
        <v>481780.40470999997</v>
      </c>
      <c r="N53" s="117">
        <v>718800.87997000001</v>
      </c>
      <c r="O53" s="118">
        <v>5545181.4106900003</v>
      </c>
    </row>
    <row r="54" spans="1:15" ht="13.8" x14ac:dyDescent="0.25">
      <c r="A54" s="88">
        <v>2024</v>
      </c>
      <c r="B54" s="116" t="s">
        <v>154</v>
      </c>
      <c r="C54" s="117">
        <v>551154.12058999995</v>
      </c>
      <c r="D54" s="117">
        <v>600422.14069000003</v>
      </c>
      <c r="E54" s="117">
        <v>639335.03494000004</v>
      </c>
      <c r="F54" s="117">
        <v>511800.69563999999</v>
      </c>
      <c r="G54" s="117">
        <v>653683.04787000001</v>
      </c>
      <c r="H54" s="117">
        <v>479409.01879</v>
      </c>
      <c r="I54" s="117">
        <v>622749.85907999997</v>
      </c>
      <c r="J54" s="117">
        <v>607280.64872000006</v>
      </c>
      <c r="K54" s="117">
        <v>617148.22572999995</v>
      </c>
      <c r="L54" s="117">
        <v>629998.55564000004</v>
      </c>
      <c r="M54" s="117"/>
      <c r="N54" s="117"/>
      <c r="O54" s="118">
        <v>5912981.3476900002</v>
      </c>
    </row>
    <row r="55" spans="1:15" ht="13.8" x14ac:dyDescent="0.25">
      <c r="A55" s="87">
        <v>2023</v>
      </c>
      <c r="B55" s="116" t="s">
        <v>154</v>
      </c>
      <c r="C55" s="117">
        <v>525172.89729999995</v>
      </c>
      <c r="D55" s="117">
        <v>565733.09780999995</v>
      </c>
      <c r="E55" s="117">
        <v>673316.32883999997</v>
      </c>
      <c r="F55" s="117">
        <v>560355.15925000003</v>
      </c>
      <c r="G55" s="117">
        <v>637192.23108000006</v>
      </c>
      <c r="H55" s="117">
        <v>616324.44678999996</v>
      </c>
      <c r="I55" s="117">
        <v>568923.85491999995</v>
      </c>
      <c r="J55" s="117">
        <v>600810.21134000004</v>
      </c>
      <c r="K55" s="117">
        <v>604713.45830000006</v>
      </c>
      <c r="L55" s="117">
        <v>610469.23676</v>
      </c>
      <c r="M55" s="117">
        <v>605840.97178000002</v>
      </c>
      <c r="N55" s="117">
        <v>596938.72132999997</v>
      </c>
      <c r="O55" s="118">
        <v>7165790.6155000003</v>
      </c>
    </row>
    <row r="56" spans="1:15" ht="13.8" x14ac:dyDescent="0.25">
      <c r="A56" s="88">
        <v>2024</v>
      </c>
      <c r="B56" s="116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8">
        <f t="shared" ref="O56:O57" si="4">SUM(C56:N56)</f>
        <v>0</v>
      </c>
    </row>
    <row r="57" spans="1:15" ht="13.8" x14ac:dyDescent="0.25">
      <c r="A57" s="87">
        <v>2023</v>
      </c>
      <c r="B57" s="116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8">
        <f t="shared" si="4"/>
        <v>0</v>
      </c>
    </row>
    <row r="58" spans="1:15" ht="13.8" x14ac:dyDescent="0.25">
      <c r="A58" s="88">
        <v>2024</v>
      </c>
      <c r="B58" s="114" t="s">
        <v>31</v>
      </c>
      <c r="C58" s="120">
        <f>C60</f>
        <v>445643.85941999999</v>
      </c>
      <c r="D58" s="120">
        <f t="shared" ref="D58:O58" si="5">D60</f>
        <v>452009.54275000002</v>
      </c>
      <c r="E58" s="120">
        <f t="shared" si="5"/>
        <v>499168.20374000003</v>
      </c>
      <c r="F58" s="120">
        <f t="shared" si="5"/>
        <v>465820.72914000001</v>
      </c>
      <c r="G58" s="120">
        <f t="shared" si="5"/>
        <v>545517.12517999997</v>
      </c>
      <c r="H58" s="120">
        <f t="shared" si="5"/>
        <v>432199.05119000003</v>
      </c>
      <c r="I58" s="120">
        <f t="shared" si="5"/>
        <v>569420.92021999997</v>
      </c>
      <c r="J58" s="120">
        <f t="shared" si="5"/>
        <v>521732.13886000001</v>
      </c>
      <c r="K58" s="120">
        <f t="shared" si="5"/>
        <v>492061.73651999998</v>
      </c>
      <c r="L58" s="120">
        <f t="shared" si="5"/>
        <v>567366.89125999995</v>
      </c>
      <c r="M58" s="120"/>
      <c r="N58" s="120"/>
      <c r="O58" s="120">
        <f t="shared" si="5"/>
        <v>4990940.1982800001</v>
      </c>
    </row>
    <row r="59" spans="1:15" ht="13.8" x14ac:dyDescent="0.25">
      <c r="A59" s="87">
        <v>2023</v>
      </c>
      <c r="B59" s="114" t="s">
        <v>31</v>
      </c>
      <c r="C59" s="120">
        <f>C61</f>
        <v>441308.16873999999</v>
      </c>
      <c r="D59" s="120">
        <f t="shared" ref="D59:O59" si="6">D61</f>
        <v>397254.84522000002</v>
      </c>
      <c r="E59" s="120">
        <f t="shared" si="6"/>
        <v>478536.44981999998</v>
      </c>
      <c r="F59" s="120">
        <f t="shared" si="6"/>
        <v>467161.27383999998</v>
      </c>
      <c r="G59" s="120">
        <f t="shared" si="6"/>
        <v>546008.65578000003</v>
      </c>
      <c r="H59" s="120">
        <f t="shared" si="6"/>
        <v>482324.97353999998</v>
      </c>
      <c r="I59" s="120">
        <f t="shared" si="6"/>
        <v>462881.67216000002</v>
      </c>
      <c r="J59" s="120">
        <f t="shared" si="6"/>
        <v>495645.61102000001</v>
      </c>
      <c r="K59" s="120">
        <f t="shared" si="6"/>
        <v>487012.36570000002</v>
      </c>
      <c r="L59" s="120">
        <f t="shared" si="6"/>
        <v>498694.43229999999</v>
      </c>
      <c r="M59" s="120">
        <f t="shared" si="6"/>
        <v>480883.13955999998</v>
      </c>
      <c r="N59" s="120">
        <f t="shared" si="6"/>
        <v>506653.72229000001</v>
      </c>
      <c r="O59" s="120">
        <f t="shared" si="6"/>
        <v>5744365.3099699998</v>
      </c>
    </row>
    <row r="60" spans="1:15" ht="13.8" x14ac:dyDescent="0.25">
      <c r="A60" s="88">
        <v>2024</v>
      </c>
      <c r="B60" s="116" t="s">
        <v>155</v>
      </c>
      <c r="C60" s="117">
        <v>445643.85941999999</v>
      </c>
      <c r="D60" s="117">
        <v>452009.54275000002</v>
      </c>
      <c r="E60" s="117">
        <v>499168.20374000003</v>
      </c>
      <c r="F60" s="117">
        <v>465820.72914000001</v>
      </c>
      <c r="G60" s="117">
        <v>545517.12517999997</v>
      </c>
      <c r="H60" s="117">
        <v>432199.05119000003</v>
      </c>
      <c r="I60" s="117">
        <v>569420.92021999997</v>
      </c>
      <c r="J60" s="117">
        <v>521732.13886000001</v>
      </c>
      <c r="K60" s="117">
        <v>492061.73651999998</v>
      </c>
      <c r="L60" s="117">
        <v>567366.89125999995</v>
      </c>
      <c r="M60" s="117"/>
      <c r="N60" s="117"/>
      <c r="O60" s="118">
        <v>4990940.1982800001</v>
      </c>
    </row>
    <row r="61" spans="1:15" ht="14.4" thickBot="1" x14ac:dyDescent="0.3">
      <c r="A61" s="87">
        <v>2023</v>
      </c>
      <c r="B61" s="116" t="s">
        <v>155</v>
      </c>
      <c r="C61" s="117">
        <v>441308.16873999999</v>
      </c>
      <c r="D61" s="117">
        <v>397254.84522000002</v>
      </c>
      <c r="E61" s="117">
        <v>478536.44981999998</v>
      </c>
      <c r="F61" s="117">
        <v>467161.27383999998</v>
      </c>
      <c r="G61" s="117">
        <v>546008.65578000003</v>
      </c>
      <c r="H61" s="117">
        <v>482324.97353999998</v>
      </c>
      <c r="I61" s="117">
        <v>462881.67216000002</v>
      </c>
      <c r="J61" s="117">
        <v>495645.61102000001</v>
      </c>
      <c r="K61" s="117">
        <v>487012.36570000002</v>
      </c>
      <c r="L61" s="117">
        <v>498694.43229999999</v>
      </c>
      <c r="M61" s="117">
        <v>480883.13955999998</v>
      </c>
      <c r="N61" s="117">
        <v>506653.72229000001</v>
      </c>
      <c r="O61" s="118">
        <v>5744365.3099699998</v>
      </c>
    </row>
    <row r="62" spans="1:15" s="32" customFormat="1" ht="15" customHeight="1" thickBot="1" x14ac:dyDescent="0.25">
      <c r="A62" s="121">
        <v>2002</v>
      </c>
      <c r="B62" s="122" t="s">
        <v>40</v>
      </c>
      <c r="C62" s="123">
        <v>2607319.6609999998</v>
      </c>
      <c r="D62" s="123">
        <v>2383772.9539999999</v>
      </c>
      <c r="E62" s="123">
        <v>2918943.5210000002</v>
      </c>
      <c r="F62" s="123">
        <v>2742857.9219999998</v>
      </c>
      <c r="G62" s="123">
        <v>3000325.2429999998</v>
      </c>
      <c r="H62" s="123">
        <v>2770693.8810000001</v>
      </c>
      <c r="I62" s="123">
        <v>3103851.8620000002</v>
      </c>
      <c r="J62" s="123">
        <v>2975888.9739999999</v>
      </c>
      <c r="K62" s="123">
        <v>3218206.861</v>
      </c>
      <c r="L62" s="123">
        <v>3501128.02</v>
      </c>
      <c r="M62" s="123">
        <v>3593604.8960000002</v>
      </c>
      <c r="N62" s="123">
        <v>3242495.2340000002</v>
      </c>
      <c r="O62" s="124">
        <f>SUM(C62:N62)</f>
        <v>36059089.028999999</v>
      </c>
    </row>
    <row r="63" spans="1:15" s="32" customFormat="1" ht="15" customHeight="1" thickBot="1" x14ac:dyDescent="0.25">
      <c r="A63" s="121">
        <v>2003</v>
      </c>
      <c r="B63" s="122" t="s">
        <v>40</v>
      </c>
      <c r="C63" s="123">
        <v>3533705.5819999999</v>
      </c>
      <c r="D63" s="123">
        <v>2923460.39</v>
      </c>
      <c r="E63" s="123">
        <v>3908255.9909999999</v>
      </c>
      <c r="F63" s="123">
        <v>3662183.449</v>
      </c>
      <c r="G63" s="123">
        <v>3860471.3</v>
      </c>
      <c r="H63" s="123">
        <v>3796113.5219999999</v>
      </c>
      <c r="I63" s="123">
        <v>4236114.2640000004</v>
      </c>
      <c r="J63" s="123">
        <v>3828726.17</v>
      </c>
      <c r="K63" s="123">
        <v>4114677.523</v>
      </c>
      <c r="L63" s="123">
        <v>4824388.2589999996</v>
      </c>
      <c r="M63" s="123">
        <v>3969697.4580000001</v>
      </c>
      <c r="N63" s="123">
        <v>4595042.3940000003</v>
      </c>
      <c r="O63" s="124">
        <f t="shared" ref="O63:O81" si="7">SUM(C63:N63)</f>
        <v>47252836.302000001</v>
      </c>
    </row>
    <row r="64" spans="1:15" s="32" customFormat="1" ht="15" customHeight="1" thickBot="1" x14ac:dyDescent="0.25">
      <c r="A64" s="121">
        <v>2004</v>
      </c>
      <c r="B64" s="122" t="s">
        <v>40</v>
      </c>
      <c r="C64" s="123">
        <v>4619660.84</v>
      </c>
      <c r="D64" s="123">
        <v>3664503.0430000001</v>
      </c>
      <c r="E64" s="123">
        <v>5218042.1770000001</v>
      </c>
      <c r="F64" s="123">
        <v>5072462.9939999999</v>
      </c>
      <c r="G64" s="123">
        <v>5170061.6050000004</v>
      </c>
      <c r="H64" s="123">
        <v>5284383.2860000003</v>
      </c>
      <c r="I64" s="123">
        <v>5632138.7980000004</v>
      </c>
      <c r="J64" s="123">
        <v>4707491.284</v>
      </c>
      <c r="K64" s="123">
        <v>5656283.5209999997</v>
      </c>
      <c r="L64" s="123">
        <v>5867342.1210000003</v>
      </c>
      <c r="M64" s="123">
        <v>5733908.9759999998</v>
      </c>
      <c r="N64" s="123">
        <v>6540874.1749999998</v>
      </c>
      <c r="O64" s="124">
        <f t="shared" si="7"/>
        <v>63167152.819999993</v>
      </c>
    </row>
    <row r="65" spans="1:15" s="32" customFormat="1" ht="15" customHeight="1" thickBot="1" x14ac:dyDescent="0.25">
      <c r="A65" s="121">
        <v>2005</v>
      </c>
      <c r="B65" s="122" t="s">
        <v>40</v>
      </c>
      <c r="C65" s="123">
        <v>4997279.7240000004</v>
      </c>
      <c r="D65" s="123">
        <v>5651741.2520000003</v>
      </c>
      <c r="E65" s="123">
        <v>6591859.2180000003</v>
      </c>
      <c r="F65" s="123">
        <v>6128131.8779999996</v>
      </c>
      <c r="G65" s="123">
        <v>5977226.2170000002</v>
      </c>
      <c r="H65" s="123">
        <v>6038534.3669999996</v>
      </c>
      <c r="I65" s="123">
        <v>5763466.3530000001</v>
      </c>
      <c r="J65" s="123">
        <v>5552867.2120000003</v>
      </c>
      <c r="K65" s="123">
        <v>6814268.9409999996</v>
      </c>
      <c r="L65" s="123">
        <v>6772178.5690000001</v>
      </c>
      <c r="M65" s="123">
        <v>5942575.7819999997</v>
      </c>
      <c r="N65" s="123">
        <v>7246278.6299999999</v>
      </c>
      <c r="O65" s="124">
        <f t="shared" si="7"/>
        <v>73476408.142999992</v>
      </c>
    </row>
    <row r="66" spans="1:15" s="32" customFormat="1" ht="15" customHeight="1" thickBot="1" x14ac:dyDescent="0.25">
      <c r="A66" s="121">
        <v>2006</v>
      </c>
      <c r="B66" s="122" t="s">
        <v>40</v>
      </c>
      <c r="C66" s="123">
        <v>5133048.8810000001</v>
      </c>
      <c r="D66" s="123">
        <v>6058251.2790000001</v>
      </c>
      <c r="E66" s="123">
        <v>7411101.659</v>
      </c>
      <c r="F66" s="123">
        <v>6456090.2609999999</v>
      </c>
      <c r="G66" s="123">
        <v>7041543.2470000004</v>
      </c>
      <c r="H66" s="123">
        <v>7815434.6220000004</v>
      </c>
      <c r="I66" s="123">
        <v>7067411.4790000003</v>
      </c>
      <c r="J66" s="123">
        <v>6811202.4100000001</v>
      </c>
      <c r="K66" s="123">
        <v>7606551.0949999997</v>
      </c>
      <c r="L66" s="123">
        <v>6888812.5489999996</v>
      </c>
      <c r="M66" s="123">
        <v>8641474.5559999999</v>
      </c>
      <c r="N66" s="123">
        <v>8603753.4800000004</v>
      </c>
      <c r="O66" s="124">
        <f t="shared" si="7"/>
        <v>85534675.517999992</v>
      </c>
    </row>
    <row r="67" spans="1:15" s="32" customFormat="1" ht="15" customHeight="1" thickBot="1" x14ac:dyDescent="0.25">
      <c r="A67" s="121">
        <v>2007</v>
      </c>
      <c r="B67" s="122" t="s">
        <v>40</v>
      </c>
      <c r="C67" s="123">
        <v>6564559.7929999996</v>
      </c>
      <c r="D67" s="123">
        <v>7656951.608</v>
      </c>
      <c r="E67" s="123">
        <v>8957851.6209999993</v>
      </c>
      <c r="F67" s="123">
        <v>8313312.0049999999</v>
      </c>
      <c r="G67" s="123">
        <v>9147620.0419999994</v>
      </c>
      <c r="H67" s="123">
        <v>8980247.4370000008</v>
      </c>
      <c r="I67" s="123">
        <v>8937741.591</v>
      </c>
      <c r="J67" s="123">
        <v>8736689.0920000002</v>
      </c>
      <c r="K67" s="123">
        <v>9038743.8959999997</v>
      </c>
      <c r="L67" s="123">
        <v>9895216.6219999995</v>
      </c>
      <c r="M67" s="123">
        <v>11318798.220000001</v>
      </c>
      <c r="N67" s="123">
        <v>9724017.977</v>
      </c>
      <c r="O67" s="124">
        <f t="shared" si="7"/>
        <v>107271749.90399998</v>
      </c>
    </row>
    <row r="68" spans="1:15" s="32" customFormat="1" ht="15" customHeight="1" thickBot="1" x14ac:dyDescent="0.25">
      <c r="A68" s="121">
        <v>2008</v>
      </c>
      <c r="B68" s="122" t="s">
        <v>40</v>
      </c>
      <c r="C68" s="123">
        <v>10632207.040999999</v>
      </c>
      <c r="D68" s="123">
        <v>11077899.119999999</v>
      </c>
      <c r="E68" s="123">
        <v>11428587.233999999</v>
      </c>
      <c r="F68" s="123">
        <v>11363963.503</v>
      </c>
      <c r="G68" s="123">
        <v>12477968.699999999</v>
      </c>
      <c r="H68" s="123">
        <v>11770634.384</v>
      </c>
      <c r="I68" s="123">
        <v>12595426.863</v>
      </c>
      <c r="J68" s="123">
        <v>11046830.085999999</v>
      </c>
      <c r="K68" s="123">
        <v>12793148.034</v>
      </c>
      <c r="L68" s="123">
        <v>9722708.7899999991</v>
      </c>
      <c r="M68" s="123">
        <v>9395872.8969999999</v>
      </c>
      <c r="N68" s="123">
        <v>7721948.9740000004</v>
      </c>
      <c r="O68" s="124">
        <f t="shared" si="7"/>
        <v>132027195.626</v>
      </c>
    </row>
    <row r="69" spans="1:15" s="32" customFormat="1" ht="15" customHeight="1" thickBot="1" x14ac:dyDescent="0.25">
      <c r="A69" s="121">
        <v>2009</v>
      </c>
      <c r="B69" s="122" t="s">
        <v>40</v>
      </c>
      <c r="C69" s="123">
        <v>7884493.5240000002</v>
      </c>
      <c r="D69" s="123">
        <v>8435115.8340000007</v>
      </c>
      <c r="E69" s="123">
        <v>8155485.0810000002</v>
      </c>
      <c r="F69" s="123">
        <v>7561696.2829999998</v>
      </c>
      <c r="G69" s="123">
        <v>7346407.5279999999</v>
      </c>
      <c r="H69" s="123">
        <v>8329692.7829999998</v>
      </c>
      <c r="I69" s="123">
        <v>9055733.6710000001</v>
      </c>
      <c r="J69" s="123">
        <v>7839908.8420000002</v>
      </c>
      <c r="K69" s="123">
        <v>8480708.3870000001</v>
      </c>
      <c r="L69" s="123">
        <v>10095768.029999999</v>
      </c>
      <c r="M69" s="123">
        <v>8903010.773</v>
      </c>
      <c r="N69" s="123">
        <v>10054591.867000001</v>
      </c>
      <c r="O69" s="124">
        <f t="shared" si="7"/>
        <v>102142612.603</v>
      </c>
    </row>
    <row r="70" spans="1:15" s="32" customFormat="1" ht="15" customHeight="1" thickBot="1" x14ac:dyDescent="0.25">
      <c r="A70" s="121">
        <v>2010</v>
      </c>
      <c r="B70" s="122" t="s">
        <v>40</v>
      </c>
      <c r="C70" s="123">
        <v>7828748.0580000002</v>
      </c>
      <c r="D70" s="123">
        <v>8263237.8140000002</v>
      </c>
      <c r="E70" s="123">
        <v>9886488.1710000001</v>
      </c>
      <c r="F70" s="123">
        <v>9396006.6539999992</v>
      </c>
      <c r="G70" s="123">
        <v>9799958.1170000006</v>
      </c>
      <c r="H70" s="123">
        <v>9542907.6439999994</v>
      </c>
      <c r="I70" s="123">
        <v>9564682.5449999999</v>
      </c>
      <c r="J70" s="123">
        <v>8523451.9729999993</v>
      </c>
      <c r="K70" s="123">
        <v>8909230.5209999997</v>
      </c>
      <c r="L70" s="123">
        <v>10963586.27</v>
      </c>
      <c r="M70" s="123">
        <v>9382369.7180000003</v>
      </c>
      <c r="N70" s="123">
        <v>11822551.698999999</v>
      </c>
      <c r="O70" s="124">
        <f t="shared" si="7"/>
        <v>113883219.18399999</v>
      </c>
    </row>
    <row r="71" spans="1:15" s="32" customFormat="1" ht="15" customHeight="1" thickBot="1" x14ac:dyDescent="0.25">
      <c r="A71" s="121">
        <v>2011</v>
      </c>
      <c r="B71" s="122" t="s">
        <v>40</v>
      </c>
      <c r="C71" s="123">
        <v>9551084.6390000004</v>
      </c>
      <c r="D71" s="123">
        <v>10059126.307</v>
      </c>
      <c r="E71" s="123">
        <v>11811085.16</v>
      </c>
      <c r="F71" s="123">
        <v>11873269.447000001</v>
      </c>
      <c r="G71" s="123">
        <v>10943364.372</v>
      </c>
      <c r="H71" s="123">
        <v>11349953.558</v>
      </c>
      <c r="I71" s="123">
        <v>11860004.271</v>
      </c>
      <c r="J71" s="123">
        <v>11245124.657</v>
      </c>
      <c r="K71" s="123">
        <v>10750626.098999999</v>
      </c>
      <c r="L71" s="123">
        <v>11907219.297</v>
      </c>
      <c r="M71" s="123">
        <v>11078524.743000001</v>
      </c>
      <c r="N71" s="123">
        <v>12477486.279999999</v>
      </c>
      <c r="O71" s="124">
        <f t="shared" si="7"/>
        <v>134906868.83000001</v>
      </c>
    </row>
    <row r="72" spans="1:15" ht="13.8" thickBot="1" x14ac:dyDescent="0.3">
      <c r="A72" s="121">
        <v>2012</v>
      </c>
      <c r="B72" s="122" t="s">
        <v>40</v>
      </c>
      <c r="C72" s="123">
        <v>10348187.165999999</v>
      </c>
      <c r="D72" s="123">
        <v>11748000.124</v>
      </c>
      <c r="E72" s="123">
        <v>13208572.977</v>
      </c>
      <c r="F72" s="123">
        <v>12630226.718</v>
      </c>
      <c r="G72" s="123">
        <v>13131530.960999999</v>
      </c>
      <c r="H72" s="123">
        <v>13231198.687999999</v>
      </c>
      <c r="I72" s="123">
        <v>12830675.307</v>
      </c>
      <c r="J72" s="123">
        <v>12831394.572000001</v>
      </c>
      <c r="K72" s="123">
        <v>12952651.721999999</v>
      </c>
      <c r="L72" s="123">
        <v>13190769.654999999</v>
      </c>
      <c r="M72" s="123">
        <v>13753052.493000001</v>
      </c>
      <c r="N72" s="123">
        <v>12605476.173</v>
      </c>
      <c r="O72" s="124">
        <f t="shared" si="7"/>
        <v>152461736.55599999</v>
      </c>
    </row>
    <row r="73" spans="1:15" ht="13.8" thickBot="1" x14ac:dyDescent="0.3">
      <c r="A73" s="121">
        <v>2013</v>
      </c>
      <c r="B73" s="122" t="s">
        <v>40</v>
      </c>
      <c r="C73" s="123">
        <v>11481521.079</v>
      </c>
      <c r="D73" s="123">
        <v>12385690.909</v>
      </c>
      <c r="E73" s="123">
        <v>13122058.141000001</v>
      </c>
      <c r="F73" s="123">
        <v>12468202.903000001</v>
      </c>
      <c r="G73" s="123">
        <v>13277209.017000001</v>
      </c>
      <c r="H73" s="123">
        <v>12399973.961999999</v>
      </c>
      <c r="I73" s="123">
        <v>13059519.685000001</v>
      </c>
      <c r="J73" s="123">
        <v>11118300.903000001</v>
      </c>
      <c r="K73" s="123">
        <v>13060371.039000001</v>
      </c>
      <c r="L73" s="123">
        <v>12053704.638</v>
      </c>
      <c r="M73" s="123">
        <v>14201227.351</v>
      </c>
      <c r="N73" s="123">
        <v>13174857.460000001</v>
      </c>
      <c r="O73" s="124">
        <f t="shared" si="7"/>
        <v>151802637.08700001</v>
      </c>
    </row>
    <row r="74" spans="1:15" ht="13.8" thickBot="1" x14ac:dyDescent="0.3">
      <c r="A74" s="121">
        <v>2014</v>
      </c>
      <c r="B74" s="122" t="s">
        <v>40</v>
      </c>
      <c r="C74" s="123">
        <v>12399761.948000001</v>
      </c>
      <c r="D74" s="123">
        <v>13053292.493000001</v>
      </c>
      <c r="E74" s="123">
        <v>14680110.779999999</v>
      </c>
      <c r="F74" s="123">
        <v>13371185.664000001</v>
      </c>
      <c r="G74" s="123">
        <v>13681906.159</v>
      </c>
      <c r="H74" s="123">
        <v>12880924.245999999</v>
      </c>
      <c r="I74" s="123">
        <v>13344776.958000001</v>
      </c>
      <c r="J74" s="123">
        <v>11386828.925000001</v>
      </c>
      <c r="K74" s="123">
        <v>13583120.905999999</v>
      </c>
      <c r="L74" s="123">
        <v>12891630.102</v>
      </c>
      <c r="M74" s="123">
        <v>13067348.107000001</v>
      </c>
      <c r="N74" s="123">
        <v>13269271.402000001</v>
      </c>
      <c r="O74" s="124">
        <f t="shared" si="7"/>
        <v>157610157.69</v>
      </c>
    </row>
    <row r="75" spans="1:15" ht="13.8" thickBot="1" x14ac:dyDescent="0.3">
      <c r="A75" s="121">
        <v>2015</v>
      </c>
      <c r="B75" s="122" t="s">
        <v>40</v>
      </c>
      <c r="C75" s="123">
        <v>12301766.75</v>
      </c>
      <c r="D75" s="123">
        <v>12231860.140000001</v>
      </c>
      <c r="E75" s="123">
        <v>12519910.437999999</v>
      </c>
      <c r="F75" s="123">
        <v>13349346.866</v>
      </c>
      <c r="G75" s="123">
        <v>11080385.127</v>
      </c>
      <c r="H75" s="123">
        <v>11949647.085999999</v>
      </c>
      <c r="I75" s="123">
        <v>11129358.973999999</v>
      </c>
      <c r="J75" s="123">
        <v>11022045.344000001</v>
      </c>
      <c r="K75" s="123">
        <v>11581703.842</v>
      </c>
      <c r="L75" s="123">
        <v>13240039.088</v>
      </c>
      <c r="M75" s="123">
        <v>11681989.013</v>
      </c>
      <c r="N75" s="123">
        <v>11750818.76</v>
      </c>
      <c r="O75" s="124">
        <f t="shared" si="7"/>
        <v>143838871.428</v>
      </c>
    </row>
    <row r="76" spans="1:15" ht="13.8" thickBot="1" x14ac:dyDescent="0.3">
      <c r="A76" s="121">
        <v>2016</v>
      </c>
      <c r="B76" s="122" t="s">
        <v>40</v>
      </c>
      <c r="C76" s="123">
        <v>9546115.4000000004</v>
      </c>
      <c r="D76" s="123">
        <v>12366388.057</v>
      </c>
      <c r="E76" s="123">
        <v>12757672.093</v>
      </c>
      <c r="F76" s="123">
        <v>11950497.685000001</v>
      </c>
      <c r="G76" s="123">
        <v>12098611.067</v>
      </c>
      <c r="H76" s="123">
        <v>12864154.060000001</v>
      </c>
      <c r="I76" s="123">
        <v>9850124.8719999995</v>
      </c>
      <c r="J76" s="123">
        <v>11830762.82</v>
      </c>
      <c r="K76" s="123">
        <v>10901638.452</v>
      </c>
      <c r="L76" s="123">
        <v>12796159.91</v>
      </c>
      <c r="M76" s="123">
        <v>12786936.247</v>
      </c>
      <c r="N76" s="123">
        <v>12780523.145</v>
      </c>
      <c r="O76" s="124">
        <f t="shared" si="7"/>
        <v>142529583.80799997</v>
      </c>
    </row>
    <row r="77" spans="1:15" ht="13.8" thickBot="1" x14ac:dyDescent="0.3">
      <c r="A77" s="121">
        <v>2017</v>
      </c>
      <c r="B77" s="122" t="s">
        <v>40</v>
      </c>
      <c r="C77" s="123">
        <v>11247585.677000133</v>
      </c>
      <c r="D77" s="123">
        <v>12089908.933999483</v>
      </c>
      <c r="E77" s="123">
        <v>14470814.05899963</v>
      </c>
      <c r="F77" s="123">
        <v>12859938.790999187</v>
      </c>
      <c r="G77" s="123">
        <v>13582079.73099998</v>
      </c>
      <c r="H77" s="123">
        <v>13125306.943999315</v>
      </c>
      <c r="I77" s="123">
        <v>12612074.05599888</v>
      </c>
      <c r="J77" s="123">
        <v>13248462.990000026</v>
      </c>
      <c r="K77" s="123">
        <v>11810080.804999635</v>
      </c>
      <c r="L77" s="123">
        <v>13912699.49399944</v>
      </c>
      <c r="M77" s="123">
        <v>14188323.115998682</v>
      </c>
      <c r="N77" s="123">
        <v>13845665.816998869</v>
      </c>
      <c r="O77" s="124">
        <f t="shared" si="7"/>
        <v>156992940.41399324</v>
      </c>
    </row>
    <row r="78" spans="1:15" ht="13.8" thickBot="1" x14ac:dyDescent="0.3">
      <c r="A78" s="121">
        <v>2018</v>
      </c>
      <c r="B78" s="122" t="s">
        <v>40</v>
      </c>
      <c r="C78" s="123">
        <v>13080096.762</v>
      </c>
      <c r="D78" s="123">
        <v>13827132.654999999</v>
      </c>
      <c r="E78" s="123">
        <v>16338253.918</v>
      </c>
      <c r="F78" s="123">
        <v>14530822.873</v>
      </c>
      <c r="G78" s="123">
        <v>15166648.044</v>
      </c>
      <c r="H78" s="123">
        <v>13657091.159</v>
      </c>
      <c r="I78" s="123">
        <v>14771360.698000001</v>
      </c>
      <c r="J78" s="123">
        <v>12926754.198999999</v>
      </c>
      <c r="K78" s="123">
        <v>15247368.846000001</v>
      </c>
      <c r="L78" s="123">
        <v>16590652.49</v>
      </c>
      <c r="M78" s="123">
        <v>16386878.392999999</v>
      </c>
      <c r="N78" s="123">
        <v>14645696.251</v>
      </c>
      <c r="O78" s="124">
        <f t="shared" si="7"/>
        <v>177168756.28799999</v>
      </c>
    </row>
    <row r="79" spans="1:15" ht="13.8" thickBot="1" x14ac:dyDescent="0.3">
      <c r="A79" s="121">
        <v>2019</v>
      </c>
      <c r="B79" s="122" t="s">
        <v>40</v>
      </c>
      <c r="C79" s="123">
        <v>13874826.012</v>
      </c>
      <c r="D79" s="123">
        <v>14323043.041999999</v>
      </c>
      <c r="E79" s="123">
        <v>16335862.397</v>
      </c>
      <c r="F79" s="123">
        <v>15340619.824999999</v>
      </c>
      <c r="G79" s="123">
        <v>16855105.096999999</v>
      </c>
      <c r="H79" s="123">
        <v>11634653.880999999</v>
      </c>
      <c r="I79" s="123">
        <v>15932004.723999999</v>
      </c>
      <c r="J79" s="123">
        <v>13222876.222999999</v>
      </c>
      <c r="K79" s="123">
        <v>15273579.960999999</v>
      </c>
      <c r="L79" s="123">
        <v>16410781.68</v>
      </c>
      <c r="M79" s="123">
        <v>16242650.391000001</v>
      </c>
      <c r="N79" s="123">
        <v>15386718.469000001</v>
      </c>
      <c r="O79" s="123">
        <f t="shared" si="7"/>
        <v>180832721.70199999</v>
      </c>
    </row>
    <row r="80" spans="1:15" ht="13.8" thickBot="1" x14ac:dyDescent="0.3">
      <c r="A80" s="121">
        <v>2020</v>
      </c>
      <c r="B80" s="122" t="s">
        <v>40</v>
      </c>
      <c r="C80" s="123">
        <v>14701346.982000001</v>
      </c>
      <c r="D80" s="123">
        <v>14608289.785</v>
      </c>
      <c r="E80" s="123">
        <v>13353075.963</v>
      </c>
      <c r="F80" s="123">
        <v>8978290.7589999996</v>
      </c>
      <c r="G80" s="123">
        <v>9957512.1809999999</v>
      </c>
      <c r="H80" s="123">
        <v>13460251.822000001</v>
      </c>
      <c r="I80" s="123">
        <v>14890653.468</v>
      </c>
      <c r="J80" s="123">
        <v>12456453.472999999</v>
      </c>
      <c r="K80" s="123">
        <v>15990797.705</v>
      </c>
      <c r="L80" s="123">
        <v>17315266.203000002</v>
      </c>
      <c r="M80" s="123">
        <v>16088682.231000001</v>
      </c>
      <c r="N80" s="123">
        <v>17837134.738000002</v>
      </c>
      <c r="O80" s="123">
        <f t="shared" si="7"/>
        <v>169637755.31000003</v>
      </c>
    </row>
    <row r="81" spans="1:15" ht="13.8" thickBot="1" x14ac:dyDescent="0.3">
      <c r="A81" s="121">
        <v>2021</v>
      </c>
      <c r="B81" s="122" t="s">
        <v>40</v>
      </c>
      <c r="C81" s="123">
        <v>15306487.643915899</v>
      </c>
      <c r="D81" s="123">
        <v>15777151.373676499</v>
      </c>
      <c r="E81" s="123">
        <v>18125533.345878098</v>
      </c>
      <c r="F81" s="123">
        <v>18106582.520971801</v>
      </c>
      <c r="G81" s="123">
        <v>18587253.5966384</v>
      </c>
      <c r="H81" s="123">
        <v>19036800.670268498</v>
      </c>
      <c r="I81" s="123">
        <v>19020902.292177301</v>
      </c>
      <c r="J81" s="123">
        <v>18681996.8976386</v>
      </c>
      <c r="K81" s="123">
        <v>19984264.497713201</v>
      </c>
      <c r="L81" s="123">
        <v>21100833.1277362</v>
      </c>
      <c r="M81" s="123">
        <v>20749365.9948617</v>
      </c>
      <c r="N81" s="123">
        <v>21316881.481321499</v>
      </c>
      <c r="O81" s="123">
        <f t="shared" si="7"/>
        <v>225794053.44279772</v>
      </c>
    </row>
    <row r="82" spans="1:15" ht="13.8" thickBot="1" x14ac:dyDescent="0.3">
      <c r="A82" s="121">
        <v>2022</v>
      </c>
      <c r="B82" s="122" t="s">
        <v>40</v>
      </c>
      <c r="C82" s="123">
        <v>17553745.067000002</v>
      </c>
      <c r="D82" s="123">
        <v>19904331.120000001</v>
      </c>
      <c r="E82" s="123">
        <v>22609642.478</v>
      </c>
      <c r="F82" s="123">
        <v>23330991.125</v>
      </c>
      <c r="G82" s="123">
        <v>18931811.633000001</v>
      </c>
      <c r="H82" s="123">
        <v>23359482.375999998</v>
      </c>
      <c r="I82" s="123">
        <v>18536547.530999999</v>
      </c>
      <c r="J82" s="123">
        <v>21275849.662</v>
      </c>
      <c r="K82" s="123">
        <v>22596774.302000001</v>
      </c>
      <c r="L82" s="123">
        <v>21300785.131999999</v>
      </c>
      <c r="M82" s="123">
        <v>21871038.612</v>
      </c>
      <c r="N82" s="123">
        <v>22898748.625</v>
      </c>
      <c r="O82" s="123">
        <f t="shared" ref="O82" si="8">SUM(C82:N82)</f>
        <v>254169747.66300002</v>
      </c>
    </row>
    <row r="83" spans="1:15" ht="13.8" thickBot="1" x14ac:dyDescent="0.3">
      <c r="A83" s="121">
        <v>2023</v>
      </c>
      <c r="B83" s="122" t="s">
        <v>40</v>
      </c>
      <c r="C83" s="123">
        <v>19331708.510000002</v>
      </c>
      <c r="D83" s="123">
        <v>18565677.539999999</v>
      </c>
      <c r="E83" s="123">
        <v>23562969.530000001</v>
      </c>
      <c r="F83" s="123">
        <v>19250045.120000001</v>
      </c>
      <c r="G83" s="123">
        <v>21633011.899999999</v>
      </c>
      <c r="H83" s="123">
        <v>20773219.280000001</v>
      </c>
      <c r="I83" s="123">
        <v>19779817.07</v>
      </c>
      <c r="J83" s="123">
        <v>21556272.84</v>
      </c>
      <c r="K83" s="123">
        <v>22411385.84</v>
      </c>
      <c r="L83" s="123">
        <v>22804540.82</v>
      </c>
      <c r="M83" s="123">
        <v>23000729.800000001</v>
      </c>
      <c r="N83" s="123">
        <v>22958050.77</v>
      </c>
      <c r="O83" s="123">
        <f t="shared" ref="O83" si="9">SUM(C83:N83)</f>
        <v>255627429.02000001</v>
      </c>
    </row>
    <row r="84" spans="1:15" ht="13.8" thickBot="1" x14ac:dyDescent="0.3">
      <c r="A84" s="121">
        <v>2024</v>
      </c>
      <c r="B84" s="122" t="s">
        <v>40</v>
      </c>
      <c r="C84" s="123">
        <v>20001568.649999999</v>
      </c>
      <c r="D84" s="123">
        <v>21091410.460000001</v>
      </c>
      <c r="E84" s="123">
        <v>22652247.870000001</v>
      </c>
      <c r="F84" s="123">
        <v>19299447.07</v>
      </c>
      <c r="G84" s="123">
        <v>24177944.489999998</v>
      </c>
      <c r="H84" s="123">
        <v>19030257.02</v>
      </c>
      <c r="I84" s="123">
        <v>22489032.649999999</v>
      </c>
      <c r="J84" s="123">
        <v>22034837.82</v>
      </c>
      <c r="K84" s="123">
        <v>21987009.030000001</v>
      </c>
      <c r="L84" s="164">
        <v>23619549.916999999</v>
      </c>
      <c r="M84" s="123"/>
      <c r="N84" s="123"/>
      <c r="O84" s="123">
        <f t="shared" ref="O84" si="10">SUM(C84:N84)</f>
        <v>216383304.977</v>
      </c>
    </row>
  </sheetData>
  <autoFilter ref="A1:O84" xr:uid="{97C4F3BE-D05C-4C6A-A662-FDF1243F5D2E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D8" sqref="D8"/>
    </sheetView>
  </sheetViews>
  <sheetFormatPr defaultColWidth="9.109375" defaultRowHeight="13.2" x14ac:dyDescent="0.25"/>
  <cols>
    <col min="1" max="1" width="29.109375" customWidth="1"/>
    <col min="2" max="2" width="20" style="35" customWidth="1"/>
    <col min="3" max="3" width="17.5546875" style="35" customWidth="1"/>
    <col min="4" max="4" width="9.33203125" bestFit="1" customWidth="1"/>
  </cols>
  <sheetData>
    <row r="2" spans="1:4" ht="24.6" customHeight="1" x14ac:dyDescent="0.35">
      <c r="A2" s="152" t="s">
        <v>62</v>
      </c>
      <c r="B2" s="152"/>
      <c r="C2" s="152"/>
      <c r="D2" s="152"/>
    </row>
    <row r="3" spans="1:4" ht="15.6" x14ac:dyDescent="0.3">
      <c r="A3" s="151" t="s">
        <v>63</v>
      </c>
      <c r="B3" s="151"/>
      <c r="C3" s="151"/>
      <c r="D3" s="151"/>
    </row>
    <row r="4" spans="1:4" x14ac:dyDescent="0.25">
      <c r="A4" s="125"/>
      <c r="B4" s="126"/>
      <c r="C4" s="126"/>
      <c r="D4" s="125"/>
    </row>
    <row r="5" spans="1:4" x14ac:dyDescent="0.25">
      <c r="A5" s="127" t="s">
        <v>64</v>
      </c>
      <c r="B5" s="128" t="s">
        <v>156</v>
      </c>
      <c r="C5" s="128" t="s">
        <v>157</v>
      </c>
      <c r="D5" s="129" t="s">
        <v>65</v>
      </c>
    </row>
    <row r="6" spans="1:4" x14ac:dyDescent="0.25">
      <c r="A6" s="130" t="s">
        <v>158</v>
      </c>
      <c r="B6" s="131">
        <v>300.44990000000001</v>
      </c>
      <c r="C6" s="131">
        <v>10984.557860000001</v>
      </c>
      <c r="D6" s="137">
        <f t="shared" ref="D6:D15" si="0">(C6-B6)/B6</f>
        <v>35.560364506694796</v>
      </c>
    </row>
    <row r="7" spans="1:4" x14ac:dyDescent="0.25">
      <c r="A7" s="130" t="s">
        <v>159</v>
      </c>
      <c r="B7" s="131">
        <v>4958.7121999999999</v>
      </c>
      <c r="C7" s="131">
        <v>74677.842319999996</v>
      </c>
      <c r="D7" s="137">
        <f t="shared" si="0"/>
        <v>14.05992671242344</v>
      </c>
    </row>
    <row r="8" spans="1:4" x14ac:dyDescent="0.25">
      <c r="A8" s="130" t="s">
        <v>160</v>
      </c>
      <c r="B8" s="131">
        <v>12358.40539</v>
      </c>
      <c r="C8" s="131">
        <v>95406.24566</v>
      </c>
      <c r="D8" s="137">
        <f t="shared" si="0"/>
        <v>6.7199478936982828</v>
      </c>
    </row>
    <row r="9" spans="1:4" x14ac:dyDescent="0.25">
      <c r="A9" s="130" t="s">
        <v>161</v>
      </c>
      <c r="B9" s="131">
        <v>98.893050000000002</v>
      </c>
      <c r="C9" s="131">
        <v>695.29956000000004</v>
      </c>
      <c r="D9" s="137">
        <f t="shared" si="0"/>
        <v>6.030823298502777</v>
      </c>
    </row>
    <row r="10" spans="1:4" x14ac:dyDescent="0.25">
      <c r="A10" s="130" t="s">
        <v>162</v>
      </c>
      <c r="B10" s="131">
        <v>949.33249999999998</v>
      </c>
      <c r="C10" s="131">
        <v>6453.2446300000001</v>
      </c>
      <c r="D10" s="137">
        <f t="shared" si="0"/>
        <v>5.7976653385405017</v>
      </c>
    </row>
    <row r="11" spans="1:4" x14ac:dyDescent="0.25">
      <c r="A11" s="130" t="s">
        <v>163</v>
      </c>
      <c r="B11" s="131">
        <v>197.86037999999999</v>
      </c>
      <c r="C11" s="131">
        <v>1221.0156999999999</v>
      </c>
      <c r="D11" s="137">
        <f t="shared" si="0"/>
        <v>5.1710975183611794</v>
      </c>
    </row>
    <row r="12" spans="1:4" x14ac:dyDescent="0.25">
      <c r="A12" s="130" t="s">
        <v>164</v>
      </c>
      <c r="B12" s="131">
        <v>1811.4370200000001</v>
      </c>
      <c r="C12" s="131">
        <v>10516.501910000001</v>
      </c>
      <c r="D12" s="137">
        <f t="shared" si="0"/>
        <v>4.8056127780804658</v>
      </c>
    </row>
    <row r="13" spans="1:4" x14ac:dyDescent="0.25">
      <c r="A13" s="130" t="s">
        <v>165</v>
      </c>
      <c r="B13" s="131">
        <v>91.802750000000003</v>
      </c>
      <c r="C13" s="131">
        <v>490.70049999999998</v>
      </c>
      <c r="D13" s="137">
        <f t="shared" si="0"/>
        <v>4.3451612288302908</v>
      </c>
    </row>
    <row r="14" spans="1:4" x14ac:dyDescent="0.25">
      <c r="A14" s="130" t="s">
        <v>166</v>
      </c>
      <c r="B14" s="131">
        <v>31.907250000000001</v>
      </c>
      <c r="C14" s="131">
        <v>159.71741</v>
      </c>
      <c r="D14" s="137">
        <f t="shared" si="0"/>
        <v>4.0056777064773676</v>
      </c>
    </row>
    <row r="15" spans="1:4" x14ac:dyDescent="0.25">
      <c r="A15" s="130" t="s">
        <v>167</v>
      </c>
      <c r="B15" s="131">
        <v>1.248</v>
      </c>
      <c r="C15" s="131">
        <v>4.9480199999999996</v>
      </c>
      <c r="D15" s="137">
        <f t="shared" si="0"/>
        <v>2.9647596153846147</v>
      </c>
    </row>
    <row r="16" spans="1:4" x14ac:dyDescent="0.25">
      <c r="A16" s="132"/>
      <c r="B16" s="126"/>
      <c r="C16" s="126"/>
      <c r="D16" s="133"/>
    </row>
    <row r="17" spans="1:4" x14ac:dyDescent="0.25">
      <c r="A17" s="134"/>
      <c r="B17" s="126"/>
      <c r="C17" s="126"/>
      <c r="D17" s="125"/>
    </row>
    <row r="18" spans="1:4" ht="19.2" x14ac:dyDescent="0.35">
      <c r="A18" s="152" t="s">
        <v>66</v>
      </c>
      <c r="B18" s="152"/>
      <c r="C18" s="152"/>
      <c r="D18" s="152"/>
    </row>
    <row r="19" spans="1:4" ht="15.6" x14ac:dyDescent="0.3">
      <c r="A19" s="151" t="s">
        <v>67</v>
      </c>
      <c r="B19" s="151"/>
      <c r="C19" s="151"/>
      <c r="D19" s="151"/>
    </row>
    <row r="20" spans="1:4" x14ac:dyDescent="0.25">
      <c r="A20" s="135"/>
      <c r="B20" s="126"/>
      <c r="C20" s="126"/>
      <c r="D20" s="125"/>
    </row>
    <row r="21" spans="1:4" x14ac:dyDescent="0.25">
      <c r="A21" s="127" t="s">
        <v>64</v>
      </c>
      <c r="B21" s="128" t="s">
        <v>156</v>
      </c>
      <c r="C21" s="128" t="s">
        <v>157</v>
      </c>
      <c r="D21" s="129" t="s">
        <v>65</v>
      </c>
    </row>
    <row r="22" spans="1:4" x14ac:dyDescent="0.25">
      <c r="A22" s="130" t="s">
        <v>168</v>
      </c>
      <c r="B22" s="131">
        <v>1503782.6932099999</v>
      </c>
      <c r="C22" s="131">
        <v>1622273.84567</v>
      </c>
      <c r="D22" s="137">
        <f t="shared" ref="D22:D31" si="1">(C22-B22)/B22</f>
        <v>7.8795395767633683E-2</v>
      </c>
    </row>
    <row r="23" spans="1:4" x14ac:dyDescent="0.25">
      <c r="A23" s="130" t="s">
        <v>169</v>
      </c>
      <c r="B23" s="131">
        <v>1082050.5348700001</v>
      </c>
      <c r="C23" s="131">
        <v>1333006.0088200001</v>
      </c>
      <c r="D23" s="137">
        <f t="shared" si="1"/>
        <v>0.23192583512760831</v>
      </c>
    </row>
    <row r="24" spans="1:4" x14ac:dyDescent="0.25">
      <c r="A24" s="130" t="s">
        <v>170</v>
      </c>
      <c r="B24" s="131">
        <v>1005847.48505</v>
      </c>
      <c r="C24" s="131">
        <v>1160741.9644200001</v>
      </c>
      <c r="D24" s="137">
        <f t="shared" si="1"/>
        <v>0.15399400174699485</v>
      </c>
    </row>
    <row r="25" spans="1:4" x14ac:dyDescent="0.25">
      <c r="A25" s="130" t="s">
        <v>171</v>
      </c>
      <c r="B25" s="131">
        <v>889816.70241000003</v>
      </c>
      <c r="C25" s="131">
        <v>1084170.9631099999</v>
      </c>
      <c r="D25" s="137">
        <f t="shared" si="1"/>
        <v>0.21842055804707455</v>
      </c>
    </row>
    <row r="26" spans="1:4" x14ac:dyDescent="0.25">
      <c r="A26" s="130" t="s">
        <v>172</v>
      </c>
      <c r="B26" s="131">
        <v>1021398.75351</v>
      </c>
      <c r="C26" s="131">
        <v>1021024.40639</v>
      </c>
      <c r="D26" s="137">
        <f t="shared" si="1"/>
        <v>-3.6650438304678041E-4</v>
      </c>
    </row>
    <row r="27" spans="1:4" x14ac:dyDescent="0.25">
      <c r="A27" s="130" t="s">
        <v>173</v>
      </c>
      <c r="B27" s="131">
        <v>785499.30619999999</v>
      </c>
      <c r="C27" s="131">
        <v>916230.16828999994</v>
      </c>
      <c r="D27" s="137">
        <f t="shared" si="1"/>
        <v>0.16643027060384685</v>
      </c>
    </row>
    <row r="28" spans="1:4" x14ac:dyDescent="0.25">
      <c r="A28" s="130" t="s">
        <v>174</v>
      </c>
      <c r="B28" s="131">
        <v>651949.16530999995</v>
      </c>
      <c r="C28" s="131">
        <v>797573.27939000004</v>
      </c>
      <c r="D28" s="137">
        <f t="shared" si="1"/>
        <v>0.22336728356843014</v>
      </c>
    </row>
    <row r="29" spans="1:4" x14ac:dyDescent="0.25">
      <c r="A29" s="130" t="s">
        <v>175</v>
      </c>
      <c r="B29" s="131">
        <v>715751.77711999998</v>
      </c>
      <c r="C29" s="131">
        <v>693878.90237000003</v>
      </c>
      <c r="D29" s="137">
        <f t="shared" si="1"/>
        <v>-3.0559302050231364E-2</v>
      </c>
    </row>
    <row r="30" spans="1:4" x14ac:dyDescent="0.25">
      <c r="A30" s="130" t="s">
        <v>176</v>
      </c>
      <c r="B30" s="131">
        <v>562485.22984000004</v>
      </c>
      <c r="C30" s="131">
        <v>647237.45793999999</v>
      </c>
      <c r="D30" s="137">
        <f t="shared" si="1"/>
        <v>0.15067458415593932</v>
      </c>
    </row>
    <row r="31" spans="1:4" x14ac:dyDescent="0.25">
      <c r="A31" s="130" t="s">
        <v>177</v>
      </c>
      <c r="B31" s="131">
        <v>593925.22724000004</v>
      </c>
      <c r="C31" s="131">
        <v>646858.64887999999</v>
      </c>
      <c r="D31" s="137">
        <f t="shared" si="1"/>
        <v>8.9124723470636519E-2</v>
      </c>
    </row>
    <row r="32" spans="1:4" x14ac:dyDescent="0.25">
      <c r="A32" s="125"/>
      <c r="B32" s="126"/>
      <c r="C32" s="126"/>
      <c r="D32" s="125"/>
    </row>
    <row r="33" spans="1:4" ht="19.2" x14ac:dyDescent="0.35">
      <c r="A33" s="152" t="s">
        <v>68</v>
      </c>
      <c r="B33" s="152"/>
      <c r="C33" s="152"/>
      <c r="D33" s="152"/>
    </row>
    <row r="34" spans="1:4" ht="15.6" x14ac:dyDescent="0.3">
      <c r="A34" s="151" t="s">
        <v>72</v>
      </c>
      <c r="B34" s="151"/>
      <c r="C34" s="151"/>
      <c r="D34" s="151"/>
    </row>
    <row r="35" spans="1:4" x14ac:dyDescent="0.25">
      <c r="A35" s="125"/>
      <c r="B35" s="126"/>
      <c r="C35" s="126"/>
      <c r="D35" s="125"/>
    </row>
    <row r="36" spans="1:4" x14ac:dyDescent="0.25">
      <c r="A36" s="127" t="s">
        <v>70</v>
      </c>
      <c r="B36" s="128" t="s">
        <v>156</v>
      </c>
      <c r="C36" s="128" t="s">
        <v>157</v>
      </c>
      <c r="D36" s="129" t="s">
        <v>65</v>
      </c>
    </row>
    <row r="37" spans="1:4" x14ac:dyDescent="0.25">
      <c r="A37" s="130" t="s">
        <v>146</v>
      </c>
      <c r="B37" s="131">
        <v>96963.818669999993</v>
      </c>
      <c r="C37" s="131">
        <v>172867.80115000001</v>
      </c>
      <c r="D37" s="137">
        <f t="shared" ref="D37:D46" si="2">(C37-B37)/B37</f>
        <v>0.7828072730749851</v>
      </c>
    </row>
    <row r="38" spans="1:4" x14ac:dyDescent="0.25">
      <c r="A38" s="130" t="s">
        <v>153</v>
      </c>
      <c r="B38" s="131">
        <v>509919.39025</v>
      </c>
      <c r="C38" s="131">
        <v>820884.40304</v>
      </c>
      <c r="D38" s="137">
        <f t="shared" si="2"/>
        <v>0.60983170817948718</v>
      </c>
    </row>
    <row r="39" spans="1:4" x14ac:dyDescent="0.25">
      <c r="A39" s="130" t="s">
        <v>134</v>
      </c>
      <c r="B39" s="131">
        <v>204689.82402</v>
      </c>
      <c r="C39" s="131">
        <v>322721.65061999997</v>
      </c>
      <c r="D39" s="137">
        <f t="shared" si="2"/>
        <v>0.57663749121435182</v>
      </c>
    </row>
    <row r="40" spans="1:4" x14ac:dyDescent="0.25">
      <c r="A40" s="130" t="s">
        <v>135</v>
      </c>
      <c r="B40" s="131">
        <v>41785.951780000003</v>
      </c>
      <c r="C40" s="131">
        <v>60642.906869999999</v>
      </c>
      <c r="D40" s="137">
        <f t="shared" si="2"/>
        <v>0.45127499283205258</v>
      </c>
    </row>
    <row r="41" spans="1:4" x14ac:dyDescent="0.25">
      <c r="A41" s="130" t="s">
        <v>137</v>
      </c>
      <c r="B41" s="131">
        <v>7631.6759300000003</v>
      </c>
      <c r="C41" s="131">
        <v>10952.754269999999</v>
      </c>
      <c r="D41" s="137">
        <f t="shared" si="2"/>
        <v>0.43517025230918038</v>
      </c>
    </row>
    <row r="42" spans="1:4" x14ac:dyDescent="0.25">
      <c r="A42" s="130" t="s">
        <v>133</v>
      </c>
      <c r="B42" s="131">
        <v>183336.02726</v>
      </c>
      <c r="C42" s="131">
        <v>238297.42997999999</v>
      </c>
      <c r="D42" s="137">
        <f t="shared" si="2"/>
        <v>0.29978506429647822</v>
      </c>
    </row>
    <row r="43" spans="1:4" x14ac:dyDescent="0.25">
      <c r="A43" s="132" t="s">
        <v>138</v>
      </c>
      <c r="B43" s="131">
        <v>291710.90834999998</v>
      </c>
      <c r="C43" s="131">
        <v>367179.43212000001</v>
      </c>
      <c r="D43" s="137">
        <f t="shared" si="2"/>
        <v>0.25870998173113069</v>
      </c>
    </row>
    <row r="44" spans="1:4" x14ac:dyDescent="0.25">
      <c r="A44" s="130" t="s">
        <v>136</v>
      </c>
      <c r="B44" s="131">
        <v>75327.552849999993</v>
      </c>
      <c r="C44" s="131">
        <v>91153.999240000005</v>
      </c>
      <c r="D44" s="137">
        <f t="shared" si="2"/>
        <v>0.21010169308852059</v>
      </c>
    </row>
    <row r="45" spans="1:4" x14ac:dyDescent="0.25">
      <c r="A45" s="130" t="s">
        <v>132</v>
      </c>
      <c r="B45" s="131">
        <v>238822.49632999999</v>
      </c>
      <c r="C45" s="131">
        <v>277996.39909000002</v>
      </c>
      <c r="D45" s="137">
        <f t="shared" si="2"/>
        <v>0.164029366420617</v>
      </c>
    </row>
    <row r="46" spans="1:4" x14ac:dyDescent="0.25">
      <c r="A46" s="130" t="s">
        <v>145</v>
      </c>
      <c r="B46" s="131">
        <v>3077708.5286599998</v>
      </c>
      <c r="C46" s="131">
        <v>3581927.7591499998</v>
      </c>
      <c r="D46" s="137">
        <f t="shared" si="2"/>
        <v>0.16382942887367291</v>
      </c>
    </row>
    <row r="47" spans="1:4" x14ac:dyDescent="0.25">
      <c r="A47" s="125"/>
      <c r="B47" s="126"/>
      <c r="C47" s="126"/>
      <c r="D47" s="125"/>
    </row>
    <row r="48" spans="1:4" ht="19.2" x14ac:dyDescent="0.35">
      <c r="A48" s="152" t="s">
        <v>71</v>
      </c>
      <c r="B48" s="152"/>
      <c r="C48" s="152"/>
      <c r="D48" s="152"/>
    </row>
    <row r="49" spans="1:4" ht="15.6" x14ac:dyDescent="0.3">
      <c r="A49" s="151" t="s">
        <v>69</v>
      </c>
      <c r="B49" s="151"/>
      <c r="C49" s="151"/>
      <c r="D49" s="151"/>
    </row>
    <row r="50" spans="1:4" x14ac:dyDescent="0.25">
      <c r="A50" s="125"/>
      <c r="B50" s="126"/>
      <c r="C50" s="126"/>
      <c r="D50" s="125"/>
    </row>
    <row r="51" spans="1:4" x14ac:dyDescent="0.25">
      <c r="A51" s="127" t="s">
        <v>70</v>
      </c>
      <c r="B51" s="128" t="s">
        <v>156</v>
      </c>
      <c r="C51" s="128" t="s">
        <v>157</v>
      </c>
      <c r="D51" s="129" t="s">
        <v>65</v>
      </c>
    </row>
    <row r="52" spans="1:4" x14ac:dyDescent="0.25">
      <c r="A52" s="130" t="s">
        <v>145</v>
      </c>
      <c r="B52" s="131">
        <v>3077708.5286599998</v>
      </c>
      <c r="C52" s="131">
        <v>3581927.7591499998</v>
      </c>
      <c r="D52" s="137">
        <f t="shared" ref="D52:D61" si="3">(C52-B52)/B52</f>
        <v>0.16382942887367291</v>
      </c>
    </row>
    <row r="53" spans="1:4" x14ac:dyDescent="0.25">
      <c r="A53" s="130" t="s">
        <v>143</v>
      </c>
      <c r="B53" s="131">
        <v>2685529.0531700002</v>
      </c>
      <c r="C53" s="131">
        <v>2465588.0059600002</v>
      </c>
      <c r="D53" s="137">
        <f t="shared" si="3"/>
        <v>-8.1898591620292255E-2</v>
      </c>
    </row>
    <row r="54" spans="1:4" x14ac:dyDescent="0.25">
      <c r="A54" s="130" t="s">
        <v>144</v>
      </c>
      <c r="B54" s="131">
        <v>1492993.49538</v>
      </c>
      <c r="C54" s="131">
        <v>1575535.3649599999</v>
      </c>
      <c r="D54" s="137">
        <f t="shared" si="3"/>
        <v>5.5286154852932701E-2</v>
      </c>
    </row>
    <row r="55" spans="1:4" x14ac:dyDescent="0.25">
      <c r="A55" s="130" t="s">
        <v>147</v>
      </c>
      <c r="B55" s="131">
        <v>1409242.56813</v>
      </c>
      <c r="C55" s="131">
        <v>1553323.93909</v>
      </c>
      <c r="D55" s="137">
        <f t="shared" si="3"/>
        <v>0.10224029150012784</v>
      </c>
    </row>
    <row r="56" spans="1:4" x14ac:dyDescent="0.25">
      <c r="A56" s="130" t="s">
        <v>150</v>
      </c>
      <c r="B56" s="131">
        <v>1315201.3637099999</v>
      </c>
      <c r="C56" s="131">
        <v>1258648.9370800001</v>
      </c>
      <c r="D56" s="137">
        <f t="shared" si="3"/>
        <v>-4.29990632540658E-2</v>
      </c>
    </row>
    <row r="57" spans="1:4" x14ac:dyDescent="0.25">
      <c r="A57" s="130" t="s">
        <v>149</v>
      </c>
      <c r="B57" s="131">
        <v>970025.31414999999</v>
      </c>
      <c r="C57" s="131">
        <v>1121478.02642</v>
      </c>
      <c r="D57" s="137">
        <f t="shared" si="3"/>
        <v>0.15613274216736586</v>
      </c>
    </row>
    <row r="58" spans="1:4" x14ac:dyDescent="0.25">
      <c r="A58" s="130" t="s">
        <v>130</v>
      </c>
      <c r="B58" s="131">
        <v>1185764.0266700001</v>
      </c>
      <c r="C58" s="131">
        <v>1044472.70896</v>
      </c>
      <c r="D58" s="137">
        <f t="shared" si="3"/>
        <v>-0.11915635365224457</v>
      </c>
    </row>
    <row r="59" spans="1:4" x14ac:dyDescent="0.25">
      <c r="A59" s="130" t="s">
        <v>148</v>
      </c>
      <c r="B59" s="131">
        <v>995158.36727000005</v>
      </c>
      <c r="C59" s="131">
        <v>997398.77549999999</v>
      </c>
      <c r="D59" s="137">
        <f t="shared" si="3"/>
        <v>2.2513082376486608E-3</v>
      </c>
    </row>
    <row r="60" spans="1:4" x14ac:dyDescent="0.25">
      <c r="A60" s="130" t="s">
        <v>140</v>
      </c>
      <c r="B60" s="131">
        <v>839334.96788000001</v>
      </c>
      <c r="C60" s="131">
        <v>842818.10661000002</v>
      </c>
      <c r="D60" s="137">
        <f t="shared" si="3"/>
        <v>4.1498792059119737E-3</v>
      </c>
    </row>
    <row r="61" spans="1:4" x14ac:dyDescent="0.25">
      <c r="A61" s="130" t="s">
        <v>153</v>
      </c>
      <c r="B61" s="131">
        <v>509919.39025</v>
      </c>
      <c r="C61" s="131">
        <v>820884.40304</v>
      </c>
      <c r="D61" s="137">
        <f t="shared" si="3"/>
        <v>0.60983170817948718</v>
      </c>
    </row>
    <row r="62" spans="1:4" x14ac:dyDescent="0.25">
      <c r="A62" s="125"/>
      <c r="B62" s="126"/>
      <c r="C62" s="126"/>
      <c r="D62" s="125"/>
    </row>
    <row r="63" spans="1:4" ht="19.2" x14ac:dyDescent="0.35">
      <c r="A63" s="152" t="s">
        <v>73</v>
      </c>
      <c r="B63" s="152"/>
      <c r="C63" s="152"/>
      <c r="D63" s="152"/>
    </row>
    <row r="64" spans="1:4" ht="15.6" x14ac:dyDescent="0.3">
      <c r="A64" s="151" t="s">
        <v>74</v>
      </c>
      <c r="B64" s="151"/>
      <c r="C64" s="151"/>
      <c r="D64" s="151"/>
    </row>
    <row r="65" spans="1:4" x14ac:dyDescent="0.25">
      <c r="A65" s="125"/>
      <c r="B65" s="126"/>
      <c r="C65" s="126"/>
      <c r="D65" s="125"/>
    </row>
    <row r="66" spans="1:4" x14ac:dyDescent="0.25">
      <c r="A66" s="127" t="s">
        <v>75</v>
      </c>
      <c r="B66" s="128" t="s">
        <v>156</v>
      </c>
      <c r="C66" s="128" t="s">
        <v>157</v>
      </c>
      <c r="D66" s="129" t="s">
        <v>65</v>
      </c>
    </row>
    <row r="67" spans="1:4" x14ac:dyDescent="0.25">
      <c r="A67" s="130" t="s">
        <v>178</v>
      </c>
      <c r="B67" s="136">
        <v>8318994.84234</v>
      </c>
      <c r="C67" s="136">
        <v>7900125.1860199999</v>
      </c>
      <c r="D67" s="137">
        <f t="shared" ref="D67:D76" si="4">(C67-B67)/B67</f>
        <v>-5.0350993630641411E-2</v>
      </c>
    </row>
    <row r="68" spans="1:4" x14ac:dyDescent="0.25">
      <c r="A68" s="130" t="s">
        <v>179</v>
      </c>
      <c r="B68" s="136">
        <v>1636757.5644100001</v>
      </c>
      <c r="C68" s="136">
        <v>1762744.0785399999</v>
      </c>
      <c r="D68" s="137">
        <f t="shared" si="4"/>
        <v>7.697322857671593E-2</v>
      </c>
    </row>
    <row r="69" spans="1:4" x14ac:dyDescent="0.25">
      <c r="A69" s="130" t="s">
        <v>180</v>
      </c>
      <c r="B69" s="136">
        <v>1455756.9930199999</v>
      </c>
      <c r="C69" s="136">
        <v>1585261.4548500001</v>
      </c>
      <c r="D69" s="137">
        <f t="shared" si="4"/>
        <v>8.8960219632083171E-2</v>
      </c>
    </row>
    <row r="70" spans="1:4" x14ac:dyDescent="0.25">
      <c r="A70" s="130" t="s">
        <v>181</v>
      </c>
      <c r="B70" s="136">
        <v>1150936.05651</v>
      </c>
      <c r="C70" s="136">
        <v>1512203.09656</v>
      </c>
      <c r="D70" s="137">
        <f t="shared" si="4"/>
        <v>0.31388975782501349</v>
      </c>
    </row>
    <row r="71" spans="1:4" x14ac:dyDescent="0.25">
      <c r="A71" s="130" t="s">
        <v>182</v>
      </c>
      <c r="B71" s="136">
        <v>1102628.9341500001</v>
      </c>
      <c r="C71" s="136">
        <v>1199927.9004899999</v>
      </c>
      <c r="D71" s="137">
        <f t="shared" si="4"/>
        <v>8.8242710966954727E-2</v>
      </c>
    </row>
    <row r="72" spans="1:4" x14ac:dyDescent="0.25">
      <c r="A72" s="130" t="s">
        <v>183</v>
      </c>
      <c r="B72" s="136">
        <v>887981.78654999996</v>
      </c>
      <c r="C72" s="136">
        <v>905858.86140000005</v>
      </c>
      <c r="D72" s="137">
        <f t="shared" si="4"/>
        <v>2.0132253972749113E-2</v>
      </c>
    </row>
    <row r="73" spans="1:4" x14ac:dyDescent="0.25">
      <c r="A73" s="130" t="s">
        <v>184</v>
      </c>
      <c r="B73" s="136">
        <v>527483.22241000005</v>
      </c>
      <c r="C73" s="136">
        <v>654643.65749999997</v>
      </c>
      <c r="D73" s="137">
        <f t="shared" si="4"/>
        <v>0.24107010363101403</v>
      </c>
    </row>
    <row r="74" spans="1:4" x14ac:dyDescent="0.25">
      <c r="A74" s="130" t="s">
        <v>185</v>
      </c>
      <c r="B74" s="136">
        <v>508613.78492000001</v>
      </c>
      <c r="C74" s="136">
        <v>521682.89720000001</v>
      </c>
      <c r="D74" s="137">
        <f t="shared" si="4"/>
        <v>2.5695552632447122E-2</v>
      </c>
    </row>
    <row r="75" spans="1:4" x14ac:dyDescent="0.25">
      <c r="A75" s="130" t="s">
        <v>186</v>
      </c>
      <c r="B75" s="136">
        <v>332437.54743999999</v>
      </c>
      <c r="C75" s="136">
        <v>386200.66373999999</v>
      </c>
      <c r="D75" s="137">
        <f t="shared" si="4"/>
        <v>0.16172395902332132</v>
      </c>
    </row>
    <row r="76" spans="1:4" x14ac:dyDescent="0.25">
      <c r="A76" s="130" t="s">
        <v>187</v>
      </c>
      <c r="B76" s="136">
        <v>276066.53574999998</v>
      </c>
      <c r="C76" s="136">
        <v>329524.21004999999</v>
      </c>
      <c r="D76" s="137">
        <f t="shared" si="4"/>
        <v>0.19364054449688953</v>
      </c>
    </row>
    <row r="77" spans="1:4" x14ac:dyDescent="0.25">
      <c r="A77" s="125"/>
      <c r="B77" s="126"/>
      <c r="C77" s="126"/>
      <c r="D77" s="125"/>
    </row>
    <row r="78" spans="1:4" ht="19.2" x14ac:dyDescent="0.35">
      <c r="A78" s="152" t="s">
        <v>76</v>
      </c>
      <c r="B78" s="152"/>
      <c r="C78" s="152"/>
      <c r="D78" s="152"/>
    </row>
    <row r="79" spans="1:4" ht="15.6" x14ac:dyDescent="0.3">
      <c r="A79" s="151" t="s">
        <v>77</v>
      </c>
      <c r="B79" s="151"/>
      <c r="C79" s="151"/>
      <c r="D79" s="151"/>
    </row>
    <row r="80" spans="1:4" x14ac:dyDescent="0.25">
      <c r="A80" s="125"/>
      <c r="B80" s="126"/>
      <c r="C80" s="126"/>
      <c r="D80" s="125"/>
    </row>
    <row r="81" spans="1:4" x14ac:dyDescent="0.25">
      <c r="A81" s="127" t="s">
        <v>75</v>
      </c>
      <c r="B81" s="128" t="s">
        <v>156</v>
      </c>
      <c r="C81" s="128" t="s">
        <v>157</v>
      </c>
      <c r="D81" s="129" t="s">
        <v>65</v>
      </c>
    </row>
    <row r="82" spans="1:4" x14ac:dyDescent="0.25">
      <c r="A82" s="130" t="s">
        <v>188</v>
      </c>
      <c r="B82" s="136">
        <v>5758.8164100000004</v>
      </c>
      <c r="C82" s="136">
        <v>116964.13423</v>
      </c>
      <c r="D82" s="137">
        <f t="shared" ref="D82:D91" si="5">(C82-B82)/B82</f>
        <v>19.310446783282675</v>
      </c>
    </row>
    <row r="83" spans="1:4" x14ac:dyDescent="0.25">
      <c r="A83" s="130" t="s">
        <v>189</v>
      </c>
      <c r="B83" s="136">
        <v>17.23847</v>
      </c>
      <c r="C83" s="136">
        <v>191.05448000000001</v>
      </c>
      <c r="D83" s="137">
        <f t="shared" si="5"/>
        <v>10.083029990480595</v>
      </c>
    </row>
    <row r="84" spans="1:4" x14ac:dyDescent="0.25">
      <c r="A84" s="130" t="s">
        <v>190</v>
      </c>
      <c r="B84" s="136">
        <v>1638.21127</v>
      </c>
      <c r="C84" s="136">
        <v>11235.601199999999</v>
      </c>
      <c r="D84" s="137">
        <f t="shared" si="5"/>
        <v>5.8584567850030718</v>
      </c>
    </row>
    <row r="85" spans="1:4" x14ac:dyDescent="0.25">
      <c r="A85" s="130" t="s">
        <v>191</v>
      </c>
      <c r="B85" s="136">
        <v>408.40312</v>
      </c>
      <c r="C85" s="136">
        <v>1573.74404</v>
      </c>
      <c r="D85" s="137">
        <f t="shared" si="5"/>
        <v>2.8534084656356202</v>
      </c>
    </row>
    <row r="86" spans="1:4" x14ac:dyDescent="0.25">
      <c r="A86" s="130" t="s">
        <v>192</v>
      </c>
      <c r="B86" s="136">
        <v>135.7876</v>
      </c>
      <c r="C86" s="136">
        <v>395.96910000000003</v>
      </c>
      <c r="D86" s="137">
        <f t="shared" si="5"/>
        <v>1.9160917491729734</v>
      </c>
    </row>
    <row r="87" spans="1:4" x14ac:dyDescent="0.25">
      <c r="A87" s="130" t="s">
        <v>193</v>
      </c>
      <c r="B87" s="136">
        <v>9348.1975199999997</v>
      </c>
      <c r="C87" s="136">
        <v>26545.70679</v>
      </c>
      <c r="D87" s="137">
        <f t="shared" si="5"/>
        <v>1.8396604514620913</v>
      </c>
    </row>
    <row r="88" spans="1:4" x14ac:dyDescent="0.25">
      <c r="A88" s="130" t="s">
        <v>194</v>
      </c>
      <c r="B88" s="136">
        <v>1713.2918999999999</v>
      </c>
      <c r="C88" s="136">
        <v>4377.5617700000003</v>
      </c>
      <c r="D88" s="137">
        <f t="shared" si="5"/>
        <v>1.5550589307052698</v>
      </c>
    </row>
    <row r="89" spans="1:4" x14ac:dyDescent="0.25">
      <c r="A89" s="130" t="s">
        <v>195</v>
      </c>
      <c r="B89" s="136">
        <v>1500.7570700000001</v>
      </c>
      <c r="C89" s="136">
        <v>3424.07278</v>
      </c>
      <c r="D89" s="137">
        <f t="shared" si="5"/>
        <v>1.2815636510711221</v>
      </c>
    </row>
    <row r="90" spans="1:4" x14ac:dyDescent="0.25">
      <c r="A90" s="130" t="s">
        <v>196</v>
      </c>
      <c r="B90" s="136">
        <v>2383.4236299999998</v>
      </c>
      <c r="C90" s="136">
        <v>4326.8265000000001</v>
      </c>
      <c r="D90" s="137">
        <f t="shared" si="5"/>
        <v>0.81538289943026221</v>
      </c>
    </row>
    <row r="91" spans="1:4" x14ac:dyDescent="0.25">
      <c r="A91" s="130" t="s">
        <v>197</v>
      </c>
      <c r="B91" s="136">
        <v>5695.43451</v>
      </c>
      <c r="C91" s="136">
        <v>10245.83743</v>
      </c>
      <c r="D91" s="137">
        <f t="shared" si="5"/>
        <v>0.79895623626440393</v>
      </c>
    </row>
    <row r="92" spans="1:4" x14ac:dyDescent="0.25">
      <c r="A92" s="125" t="s">
        <v>116</v>
      </c>
      <c r="B92" s="126"/>
      <c r="C92" s="126"/>
      <c r="D92" s="125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C3" sqref="C3"/>
    </sheetView>
  </sheetViews>
  <sheetFormatPr defaultColWidth="9.109375" defaultRowHeight="13.2" x14ac:dyDescent="0.25"/>
  <cols>
    <col min="1" max="1" width="44.6640625" style="17" customWidth="1"/>
    <col min="2" max="2" width="16" style="19" customWidth="1"/>
    <col min="3" max="3" width="16" style="17" customWidth="1"/>
    <col min="4" max="4" width="10.33203125" style="17" customWidth="1"/>
    <col min="5" max="5" width="14" style="17" bestFit="1" customWidth="1"/>
    <col min="6" max="7" width="17.5546875" style="17" customWidth="1"/>
    <col min="8" max="8" width="10.5546875" style="17" bestFit="1" customWidth="1"/>
    <col min="9" max="9" width="14" style="17" bestFit="1" customWidth="1"/>
    <col min="10" max="11" width="18.88671875" style="17" customWidth="1"/>
    <col min="12" max="12" width="10.5546875" style="17" bestFit="1" customWidth="1"/>
    <col min="13" max="13" width="10.6640625" style="17" bestFit="1" customWidth="1"/>
    <col min="14" max="16384" width="9.109375" style="17"/>
  </cols>
  <sheetData>
    <row r="1" spans="1:13" ht="24.6" x14ac:dyDescent="0.4">
      <c r="B1" s="150" t="s">
        <v>117</v>
      </c>
      <c r="C1" s="150"/>
      <c r="D1" s="150"/>
      <c r="E1" s="150"/>
      <c r="F1" s="150"/>
      <c r="G1" s="150"/>
      <c r="H1" s="150"/>
      <c r="I1" s="150"/>
      <c r="J1" s="150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4" t="s">
        <v>112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</row>
    <row r="6" spans="1:13" ht="17.399999999999999" x14ac:dyDescent="0.25">
      <c r="A6" s="89"/>
      <c r="B6" s="153" t="str">
        <f>SEKTOR_USD!B6</f>
        <v>1 - 31 EKIM</v>
      </c>
      <c r="C6" s="153"/>
      <c r="D6" s="153"/>
      <c r="E6" s="153"/>
      <c r="F6" s="153" t="str">
        <f>SEKTOR_USD!F6</f>
        <v>1 OCAK  -  31 EKIM</v>
      </c>
      <c r="G6" s="153"/>
      <c r="H6" s="153"/>
      <c r="I6" s="153"/>
      <c r="J6" s="153" t="s">
        <v>104</v>
      </c>
      <c r="K6" s="153"/>
      <c r="L6" s="153"/>
      <c r="M6" s="153"/>
    </row>
    <row r="7" spans="1:13" ht="28.2" x14ac:dyDescent="0.3">
      <c r="A7" s="90" t="s">
        <v>1</v>
      </c>
      <c r="B7" s="91">
        <f>SEKTOR_USD!B7</f>
        <v>2023</v>
      </c>
      <c r="C7" s="92">
        <f>SEKTOR_USD!C7</f>
        <v>2024</v>
      </c>
      <c r="D7" s="7" t="s">
        <v>118</v>
      </c>
      <c r="E7" s="7" t="s">
        <v>119</v>
      </c>
      <c r="F7" s="5"/>
      <c r="G7" s="6"/>
      <c r="H7" s="7" t="s">
        <v>118</v>
      </c>
      <c r="I7" s="7" t="s">
        <v>119</v>
      </c>
      <c r="J7" s="5"/>
      <c r="K7" s="5"/>
      <c r="L7" s="7" t="s">
        <v>118</v>
      </c>
      <c r="M7" s="7" t="s">
        <v>119</v>
      </c>
    </row>
    <row r="8" spans="1:13" ht="16.8" x14ac:dyDescent="0.3">
      <c r="A8" s="93" t="s">
        <v>2</v>
      </c>
      <c r="B8" s="94">
        <f>SEKTOR_USD!B8*$B$53</f>
        <v>93537600.333289355</v>
      </c>
      <c r="C8" s="94">
        <f>SEKTOR_USD!C8*$C$53</f>
        <v>116182559.88213982</v>
      </c>
      <c r="D8" s="95">
        <f t="shared" ref="D8:D43" si="0">(C8-B8)/B8*100</f>
        <v>24.209472413406875</v>
      </c>
      <c r="E8" s="95">
        <f>C8/C$44*100</f>
        <v>16.548641930040301</v>
      </c>
      <c r="F8" s="94">
        <f>SEKTOR_USD!F8*$B$54</f>
        <v>646457975.7311877</v>
      </c>
      <c r="G8" s="94">
        <f>SEKTOR_USD!G8*$C$54</f>
        <v>957768602.53536534</v>
      </c>
      <c r="H8" s="95">
        <f t="shared" ref="H8:H43" si="1">(G8-F8)/F8*100</f>
        <v>48.156359499171508</v>
      </c>
      <c r="I8" s="95">
        <f>G8/G$44*100</f>
        <v>15.810683223231834</v>
      </c>
      <c r="J8" s="94">
        <f>SEKTOR_USD!J8*$B$55</f>
        <v>774848239.87745893</v>
      </c>
      <c r="K8" s="94">
        <f>SEKTOR_USD!K8*$C$55</f>
        <v>1151539974.290467</v>
      </c>
      <c r="L8" s="95">
        <f t="shared" ref="L8:L43" si="2">(K8-J8)/J8*100</f>
        <v>48.614904832536155</v>
      </c>
      <c r="M8" s="95">
        <f>K8/K$44*100</f>
        <v>15.992950230671516</v>
      </c>
    </row>
    <row r="9" spans="1:13" s="21" customFormat="1" ht="15.6" x14ac:dyDescent="0.3">
      <c r="A9" s="96" t="s">
        <v>3</v>
      </c>
      <c r="B9" s="94">
        <f>SEKTOR_USD!B9*$B$53</f>
        <v>65398250.651100047</v>
      </c>
      <c r="C9" s="94">
        <f>SEKTOR_USD!C9*$C$53</f>
        <v>79958606.562903881</v>
      </c>
      <c r="D9" s="97">
        <f t="shared" si="0"/>
        <v>22.264136680785846</v>
      </c>
      <c r="E9" s="97">
        <f t="shared" ref="E9:E44" si="3">C9/C$44*100</f>
        <v>11.389027325415963</v>
      </c>
      <c r="F9" s="94">
        <f>SEKTOR_USD!F9*$B$54</f>
        <v>430567114.49757755</v>
      </c>
      <c r="G9" s="94">
        <f>SEKTOR_USD!G9*$C$54</f>
        <v>643304341.91041672</v>
      </c>
      <c r="H9" s="97">
        <f t="shared" si="1"/>
        <v>49.408610237472303</v>
      </c>
      <c r="I9" s="97">
        <f t="shared" ref="I9:I44" si="4">G9/G$44*100</f>
        <v>10.619560026451854</v>
      </c>
      <c r="J9" s="94">
        <f>SEKTOR_USD!J9*$B$55</f>
        <v>516663731.74046403</v>
      </c>
      <c r="K9" s="94">
        <f>SEKTOR_USD!K9*$C$55</f>
        <v>780237125.92182338</v>
      </c>
      <c r="L9" s="97">
        <f t="shared" si="2"/>
        <v>51.01449511338263</v>
      </c>
      <c r="M9" s="97">
        <f t="shared" ref="M9:M44" si="5">K9/K$44*100</f>
        <v>10.836179204876089</v>
      </c>
    </row>
    <row r="10" spans="1:13" ht="13.8" x14ac:dyDescent="0.25">
      <c r="A10" s="98" t="str">
        <f>SEKTOR_USD!A10</f>
        <v xml:space="preserve"> Hububat, Bakliyat, Yağlı Tohumlar ve Mamulleri </v>
      </c>
      <c r="B10" s="99">
        <f>SEKTOR_USD!B10*$B$53</f>
        <v>34475919.680569299</v>
      </c>
      <c r="C10" s="99">
        <f>SEKTOR_USD!C10*$C$53</f>
        <v>35754997.466331206</v>
      </c>
      <c r="D10" s="100">
        <f t="shared" si="0"/>
        <v>3.7100613924530013</v>
      </c>
      <c r="E10" s="100">
        <f t="shared" si="3"/>
        <v>5.0928181551521483</v>
      </c>
      <c r="F10" s="99">
        <f>SEKTOR_USD!F10*$B$54</f>
        <v>228487270.9759236</v>
      </c>
      <c r="G10" s="99">
        <f>SEKTOR_USD!G10*$C$54</f>
        <v>316234556.68622136</v>
      </c>
      <c r="H10" s="100">
        <f t="shared" si="1"/>
        <v>38.403577291421179</v>
      </c>
      <c r="I10" s="100">
        <f t="shared" si="4"/>
        <v>5.2203469468194186</v>
      </c>
      <c r="J10" s="99">
        <f>SEKTOR_USD!J10*$B$55</f>
        <v>269723153.91282117</v>
      </c>
      <c r="K10" s="99">
        <f>SEKTOR_USD!K10*$C$55</f>
        <v>382791630.44701791</v>
      </c>
      <c r="L10" s="100">
        <f t="shared" si="2"/>
        <v>41.920196651245696</v>
      </c>
      <c r="M10" s="100">
        <f t="shared" si="5"/>
        <v>5.3163308535848897</v>
      </c>
    </row>
    <row r="11" spans="1:13" ht="13.8" x14ac:dyDescent="0.25">
      <c r="A11" s="98" t="str">
        <f>SEKTOR_USD!A11</f>
        <v xml:space="preserve"> Yaş Meyve ve Sebze  </v>
      </c>
      <c r="B11" s="99">
        <f>SEKTOR_USD!B11*$B$53</f>
        <v>9069856.5094920062</v>
      </c>
      <c r="C11" s="99">
        <f>SEKTOR_USD!C11*$C$53</f>
        <v>9910601.9765240308</v>
      </c>
      <c r="D11" s="100">
        <f t="shared" si="0"/>
        <v>9.2696666827324918</v>
      </c>
      <c r="E11" s="100">
        <f t="shared" si="3"/>
        <v>1.4116318627083191</v>
      </c>
      <c r="F11" s="99">
        <f>SEKTOR_USD!F11*$B$54</f>
        <v>59286826.179087512</v>
      </c>
      <c r="G11" s="99">
        <f>SEKTOR_USD!G11*$C$54</f>
        <v>87403079.346012533</v>
      </c>
      <c r="H11" s="100">
        <f t="shared" si="1"/>
        <v>47.42411591066513</v>
      </c>
      <c r="I11" s="100">
        <f t="shared" si="4"/>
        <v>1.4428353535673297</v>
      </c>
      <c r="J11" s="99">
        <f>SEKTOR_USD!J11*$B$55</f>
        <v>74378665.279371113</v>
      </c>
      <c r="K11" s="99">
        <f>SEKTOR_USD!K11*$C$55</f>
        <v>113812492.26538359</v>
      </c>
      <c r="L11" s="100">
        <f t="shared" si="2"/>
        <v>53.017658811026593</v>
      </c>
      <c r="M11" s="100">
        <f t="shared" si="5"/>
        <v>1.5806637763925646</v>
      </c>
    </row>
    <row r="12" spans="1:13" ht="13.8" x14ac:dyDescent="0.25">
      <c r="A12" s="98" t="str">
        <f>SEKTOR_USD!A12</f>
        <v xml:space="preserve"> Meyve Sebze Mamulleri </v>
      </c>
      <c r="B12" s="99">
        <f>SEKTOR_USD!B12*$B$53</f>
        <v>6943729.9632952744</v>
      </c>
      <c r="C12" s="99">
        <f>SEKTOR_USD!C12*$C$53</f>
        <v>9516534.4770083521</v>
      </c>
      <c r="D12" s="100">
        <f t="shared" si="0"/>
        <v>37.052197123347028</v>
      </c>
      <c r="E12" s="100">
        <f t="shared" si="3"/>
        <v>1.3555022512385189</v>
      </c>
      <c r="F12" s="99">
        <f>SEKTOR_USD!F12*$B$54</f>
        <v>44070861.233836539</v>
      </c>
      <c r="G12" s="99">
        <f>SEKTOR_USD!G12*$C$54</f>
        <v>72676330.550800979</v>
      </c>
      <c r="H12" s="100">
        <f t="shared" si="1"/>
        <v>64.90789722757188</v>
      </c>
      <c r="I12" s="100">
        <f t="shared" si="4"/>
        <v>1.1997286579700459</v>
      </c>
      <c r="J12" s="99">
        <f>SEKTOR_USD!J12*$B$55</f>
        <v>53014176.344016477</v>
      </c>
      <c r="K12" s="99">
        <f>SEKTOR_USD!K12*$C$55</f>
        <v>86117606.109069183</v>
      </c>
      <c r="L12" s="100">
        <f t="shared" si="2"/>
        <v>62.442599410089628</v>
      </c>
      <c r="M12" s="100">
        <f t="shared" si="5"/>
        <v>1.1960284655645919</v>
      </c>
    </row>
    <row r="13" spans="1:13" ht="13.8" x14ac:dyDescent="0.25">
      <c r="A13" s="98" t="str">
        <f>SEKTOR_USD!A13</f>
        <v xml:space="preserve"> Kuru Meyve ve Mamulleri  </v>
      </c>
      <c r="B13" s="99">
        <f>SEKTOR_USD!B13*$B$53</f>
        <v>5330468.8017234635</v>
      </c>
      <c r="C13" s="99">
        <f>SEKTOR_USD!C13*$C$53</f>
        <v>8157536.2688528029</v>
      </c>
      <c r="D13" s="100">
        <f t="shared" si="0"/>
        <v>53.036000627473577</v>
      </c>
      <c r="E13" s="100">
        <f t="shared" si="3"/>
        <v>1.1619312475255101</v>
      </c>
      <c r="F13" s="99">
        <f>SEKTOR_USD!F13*$B$54</f>
        <v>28607711.557024244</v>
      </c>
      <c r="G13" s="99">
        <f>SEKTOR_USD!G13*$C$54</f>
        <v>48254191.491802372</v>
      </c>
      <c r="H13" s="100">
        <f t="shared" si="1"/>
        <v>68.675468485539156</v>
      </c>
      <c r="I13" s="100">
        <f t="shared" si="4"/>
        <v>0.79657208834206372</v>
      </c>
      <c r="J13" s="99">
        <f>SEKTOR_USD!J13*$B$55</f>
        <v>34612791.488929629</v>
      </c>
      <c r="K13" s="99">
        <f>SEKTOR_USD!K13*$C$55</f>
        <v>58478216.499441706</v>
      </c>
      <c r="L13" s="100">
        <f t="shared" si="2"/>
        <v>68.949726340751994</v>
      </c>
      <c r="M13" s="100">
        <f t="shared" si="5"/>
        <v>0.81216390827444973</v>
      </c>
    </row>
    <row r="14" spans="1:13" ht="13.8" x14ac:dyDescent="0.25">
      <c r="A14" s="98" t="str">
        <f>SEKTOR_USD!A14</f>
        <v xml:space="preserve"> Fındık ve Mamulleri </v>
      </c>
      <c r="B14" s="99">
        <f>SEKTOR_USD!B14*$B$53</f>
        <v>5951327.3919780692</v>
      </c>
      <c r="C14" s="99">
        <f>SEKTOR_USD!C14*$C$53</f>
        <v>11047595.309347836</v>
      </c>
      <c r="D14" s="100">
        <f t="shared" si="0"/>
        <v>85.632457798224038</v>
      </c>
      <c r="E14" s="100">
        <f t="shared" si="3"/>
        <v>1.5735812599399834</v>
      </c>
      <c r="F14" s="99">
        <f>SEKTOR_USD!F14*$B$54</f>
        <v>32122153.985310894</v>
      </c>
      <c r="G14" s="99">
        <f>SEKTOR_USD!G14*$C$54</f>
        <v>66936531.95750159</v>
      </c>
      <c r="H14" s="100">
        <f t="shared" si="1"/>
        <v>108.38120627935139</v>
      </c>
      <c r="I14" s="100">
        <f t="shared" si="4"/>
        <v>1.104977026852072</v>
      </c>
      <c r="J14" s="99">
        <f>SEKTOR_USD!J14*$B$55</f>
        <v>40520358.697739601</v>
      </c>
      <c r="K14" s="99">
        <f>SEKTOR_USD!K14*$C$55</f>
        <v>79996944.893056065</v>
      </c>
      <c r="L14" s="100">
        <f t="shared" si="2"/>
        <v>97.424078818726343</v>
      </c>
      <c r="M14" s="100">
        <f t="shared" si="5"/>
        <v>1.1110227928203056</v>
      </c>
    </row>
    <row r="15" spans="1:13" ht="13.8" x14ac:dyDescent="0.25">
      <c r="A15" s="98" t="str">
        <f>SEKTOR_USD!A15</f>
        <v xml:space="preserve"> Zeytin ve Zeytinyağı </v>
      </c>
      <c r="B15" s="99">
        <f>SEKTOR_USD!B15*$B$53</f>
        <v>1214920.5785818172</v>
      </c>
      <c r="C15" s="99">
        <f>SEKTOR_USD!C15*$C$53</f>
        <v>2075963.2711196553</v>
      </c>
      <c r="D15" s="100">
        <f t="shared" si="0"/>
        <v>70.872344062435545</v>
      </c>
      <c r="E15" s="100">
        <f t="shared" si="3"/>
        <v>0.29569302715075979</v>
      </c>
      <c r="F15" s="99">
        <f>SEKTOR_USD!F15*$B$54</f>
        <v>17504071.069663975</v>
      </c>
      <c r="G15" s="99">
        <f>SEKTOR_USD!G15*$C$54</f>
        <v>21695964.302720081</v>
      </c>
      <c r="H15" s="100">
        <f t="shared" si="1"/>
        <v>23.948104508790578</v>
      </c>
      <c r="I15" s="100">
        <f t="shared" si="4"/>
        <v>0.35815333464137744</v>
      </c>
      <c r="J15" s="99">
        <f>SEKTOR_USD!J15*$B$55</f>
        <v>20651699.009181913</v>
      </c>
      <c r="K15" s="99">
        <f>SEKTOR_USD!K15*$C$55</f>
        <v>24521000.411978133</v>
      </c>
      <c r="L15" s="100">
        <f t="shared" si="2"/>
        <v>18.735995527902556</v>
      </c>
      <c r="M15" s="100">
        <f t="shared" si="5"/>
        <v>0.34055538491981341</v>
      </c>
    </row>
    <row r="16" spans="1:13" ht="13.8" x14ac:dyDescent="0.25">
      <c r="A16" s="98" t="str">
        <f>SEKTOR_USD!A16</f>
        <v xml:space="preserve"> Tütün </v>
      </c>
      <c r="B16" s="99">
        <f>SEKTOR_USD!B16*$B$53</f>
        <v>2190137.8380347714</v>
      </c>
      <c r="C16" s="99">
        <f>SEKTOR_USD!C16*$C$53</f>
        <v>3120436.7370377835</v>
      </c>
      <c r="D16" s="100">
        <f t="shared" si="0"/>
        <v>42.476728306642883</v>
      </c>
      <c r="E16" s="100">
        <f t="shared" si="3"/>
        <v>0.44446421458578844</v>
      </c>
      <c r="F16" s="99">
        <f>SEKTOR_USD!F16*$B$54</f>
        <v>17895221.486262016</v>
      </c>
      <c r="G16" s="99">
        <f>SEKTOR_USD!G16*$C$54</f>
        <v>26320760.418283351</v>
      </c>
      <c r="H16" s="100">
        <f t="shared" si="1"/>
        <v>47.08261889068843</v>
      </c>
      <c r="I16" s="100">
        <f t="shared" si="4"/>
        <v>0.43449869213340692</v>
      </c>
      <c r="J16" s="99">
        <f>SEKTOR_USD!J16*$B$55</f>
        <v>20743741.374520764</v>
      </c>
      <c r="K16" s="99">
        <f>SEKTOR_USD!K16*$C$55</f>
        <v>30136989.708582886</v>
      </c>
      <c r="L16" s="100">
        <f t="shared" si="2"/>
        <v>45.282324747837976</v>
      </c>
      <c r="M16" s="100">
        <f t="shared" si="5"/>
        <v>0.41855201492992222</v>
      </c>
    </row>
    <row r="17" spans="1:13" ht="13.8" x14ac:dyDescent="0.25">
      <c r="A17" s="98" t="str">
        <f>SEKTOR_USD!A17</f>
        <v xml:space="preserve"> Süs Bitkileri ve Mamulleri</v>
      </c>
      <c r="B17" s="99">
        <f>SEKTOR_USD!B17*$B$53</f>
        <v>221889.88742533146</v>
      </c>
      <c r="C17" s="99">
        <f>SEKTOR_USD!C17*$C$53</f>
        <v>374941.05668221531</v>
      </c>
      <c r="D17" s="100">
        <f t="shared" si="0"/>
        <v>68.976180497809906</v>
      </c>
      <c r="E17" s="100">
        <f t="shared" si="3"/>
        <v>5.3405307114934332E-2</v>
      </c>
      <c r="F17" s="99">
        <f>SEKTOR_USD!F17*$B$54</f>
        <v>2592998.0104687987</v>
      </c>
      <c r="G17" s="99">
        <f>SEKTOR_USD!G17*$C$54</f>
        <v>3782927.1570744431</v>
      </c>
      <c r="H17" s="100">
        <f t="shared" si="1"/>
        <v>45.890090998971196</v>
      </c>
      <c r="I17" s="100">
        <f t="shared" si="4"/>
        <v>6.2447926126140155E-2</v>
      </c>
      <c r="J17" s="99">
        <f>SEKTOR_USD!J17*$B$55</f>
        <v>3019145.6338833789</v>
      </c>
      <c r="K17" s="99">
        <f>SEKTOR_USD!K17*$C$55</f>
        <v>4382245.5872938177</v>
      </c>
      <c r="L17" s="100">
        <f t="shared" si="2"/>
        <v>45.148532687942918</v>
      </c>
      <c r="M17" s="100">
        <f t="shared" si="5"/>
        <v>6.0862008389551137E-2</v>
      </c>
    </row>
    <row r="18" spans="1:13" s="21" customFormat="1" ht="15.6" x14ac:dyDescent="0.3">
      <c r="A18" s="96" t="s">
        <v>12</v>
      </c>
      <c r="B18" s="94">
        <f>SEKTOR_USD!B18*$B$53</f>
        <v>8481452.987289343</v>
      </c>
      <c r="C18" s="94">
        <f>SEKTOR_USD!C18*$C$53</f>
        <v>12569499.952001438</v>
      </c>
      <c r="D18" s="97">
        <f t="shared" si="0"/>
        <v>48.199842301061047</v>
      </c>
      <c r="E18" s="97">
        <f t="shared" si="3"/>
        <v>1.79035609265575</v>
      </c>
      <c r="F18" s="94">
        <f>SEKTOR_USD!F18*$B$54</f>
        <v>65358838.063752584</v>
      </c>
      <c r="G18" s="94">
        <f>SEKTOR_USD!G18*$C$54</f>
        <v>102864716.22262202</v>
      </c>
      <c r="H18" s="97">
        <f t="shared" si="1"/>
        <v>57.38455466770278</v>
      </c>
      <c r="I18" s="97">
        <f t="shared" si="4"/>
        <v>1.6980734581800623</v>
      </c>
      <c r="J18" s="94">
        <f>SEKTOR_USD!J18*$B$55</f>
        <v>78906604.468215391</v>
      </c>
      <c r="K18" s="94">
        <f>SEKTOR_USD!K18*$C$55</f>
        <v>120404547.57518496</v>
      </c>
      <c r="L18" s="97">
        <f t="shared" si="2"/>
        <v>52.59121639644939</v>
      </c>
      <c r="M18" s="97">
        <f t="shared" si="5"/>
        <v>1.6722163189366885</v>
      </c>
    </row>
    <row r="19" spans="1:13" ht="13.8" x14ac:dyDescent="0.25">
      <c r="A19" s="98" t="str">
        <f>SEKTOR_USD!A19</f>
        <v xml:space="preserve"> Su Ürünleri ve Hayvansal Mamuller</v>
      </c>
      <c r="B19" s="99">
        <f>SEKTOR_USD!B19*$B$53</f>
        <v>8481452.987289343</v>
      </c>
      <c r="C19" s="99">
        <f>SEKTOR_USD!C19*$C$53</f>
        <v>12569499.952001438</v>
      </c>
      <c r="D19" s="100">
        <f t="shared" si="0"/>
        <v>48.199842301061047</v>
      </c>
      <c r="E19" s="100">
        <f t="shared" si="3"/>
        <v>1.79035609265575</v>
      </c>
      <c r="F19" s="99">
        <f>SEKTOR_USD!F19*$B$54</f>
        <v>65358838.063752584</v>
      </c>
      <c r="G19" s="99">
        <f>SEKTOR_USD!G19*$C$54</f>
        <v>102864716.22262202</v>
      </c>
      <c r="H19" s="100">
        <f t="shared" si="1"/>
        <v>57.38455466770278</v>
      </c>
      <c r="I19" s="100">
        <f t="shared" si="4"/>
        <v>1.6980734581800623</v>
      </c>
      <c r="J19" s="99">
        <f>SEKTOR_USD!J19*$B$55</f>
        <v>78906604.468215391</v>
      </c>
      <c r="K19" s="99">
        <f>SEKTOR_USD!K19*$C$55</f>
        <v>120404547.57518496</v>
      </c>
      <c r="L19" s="100">
        <f t="shared" si="2"/>
        <v>52.59121639644939</v>
      </c>
      <c r="M19" s="100">
        <f t="shared" si="5"/>
        <v>1.6722163189366885</v>
      </c>
    </row>
    <row r="20" spans="1:13" s="21" customFormat="1" ht="15.6" x14ac:dyDescent="0.3">
      <c r="A20" s="96" t="s">
        <v>110</v>
      </c>
      <c r="B20" s="94">
        <f>SEKTOR_USD!B20*$B$53</f>
        <v>19657896.694899961</v>
      </c>
      <c r="C20" s="94">
        <f>SEKTOR_USD!C20*$C$53</f>
        <v>23654453.367234495</v>
      </c>
      <c r="D20" s="97">
        <f t="shared" si="0"/>
        <v>20.330540618678693</v>
      </c>
      <c r="E20" s="97">
        <f t="shared" si="3"/>
        <v>3.3692585119685878</v>
      </c>
      <c r="F20" s="94">
        <f>SEKTOR_USD!F20*$B$54</f>
        <v>150532023.16985759</v>
      </c>
      <c r="G20" s="94">
        <f>SEKTOR_USD!G20*$C$54</f>
        <v>211599544.40232661</v>
      </c>
      <c r="H20" s="97">
        <f t="shared" si="1"/>
        <v>40.567794112194683</v>
      </c>
      <c r="I20" s="97">
        <f t="shared" si="4"/>
        <v>3.493049738599916</v>
      </c>
      <c r="J20" s="94">
        <f>SEKTOR_USD!J20*$B$55</f>
        <v>179277903.66877949</v>
      </c>
      <c r="K20" s="94">
        <f>SEKTOR_USD!K20*$C$55</f>
        <v>250898300.79345873</v>
      </c>
      <c r="L20" s="97">
        <f t="shared" si="2"/>
        <v>39.949372264526112</v>
      </c>
      <c r="M20" s="97">
        <f t="shared" si="5"/>
        <v>3.4845547068587384</v>
      </c>
    </row>
    <row r="21" spans="1:13" ht="13.8" x14ac:dyDescent="0.25">
      <c r="A21" s="98" t="str">
        <f>SEKTOR_USD!A21</f>
        <v xml:space="preserve"> Mobilya, Kağıt ve Orman Ürünleri</v>
      </c>
      <c r="B21" s="99">
        <f>SEKTOR_USD!B21*$B$53</f>
        <v>19657896.694899961</v>
      </c>
      <c r="C21" s="99">
        <f>SEKTOR_USD!C21*$C$53</f>
        <v>23654453.367234495</v>
      </c>
      <c r="D21" s="100">
        <f t="shared" si="0"/>
        <v>20.330540618678693</v>
      </c>
      <c r="E21" s="100">
        <f t="shared" si="3"/>
        <v>3.3692585119685878</v>
      </c>
      <c r="F21" s="99">
        <f>SEKTOR_USD!F21*$B$54</f>
        <v>150532023.16985759</v>
      </c>
      <c r="G21" s="99">
        <f>SEKTOR_USD!G21*$C$54</f>
        <v>211599544.40232661</v>
      </c>
      <c r="H21" s="100">
        <f t="shared" si="1"/>
        <v>40.567794112194683</v>
      </c>
      <c r="I21" s="100">
        <f t="shared" si="4"/>
        <v>3.493049738599916</v>
      </c>
      <c r="J21" s="99">
        <f>SEKTOR_USD!J21*$B$55</f>
        <v>179277903.66877949</v>
      </c>
      <c r="K21" s="99">
        <f>SEKTOR_USD!K21*$C$55</f>
        <v>250898300.79345873</v>
      </c>
      <c r="L21" s="100">
        <f t="shared" si="2"/>
        <v>39.949372264526112</v>
      </c>
      <c r="M21" s="100">
        <f t="shared" si="5"/>
        <v>3.4845547068587384</v>
      </c>
    </row>
    <row r="22" spans="1:13" ht="16.8" x14ac:dyDescent="0.3">
      <c r="A22" s="93" t="s">
        <v>14</v>
      </c>
      <c r="B22" s="94">
        <f>SEKTOR_USD!B22*$B$53</f>
        <v>458502906.61613184</v>
      </c>
      <c r="C22" s="94">
        <f>SEKTOR_USD!C22*$C$53</f>
        <v>566462042.50517714</v>
      </c>
      <c r="D22" s="97">
        <f t="shared" si="0"/>
        <v>23.546009050588403</v>
      </c>
      <c r="E22" s="97">
        <f t="shared" si="3"/>
        <v>80.684893824744279</v>
      </c>
      <c r="F22" s="94">
        <f>SEKTOR_USD!F22*$B$54</f>
        <v>3384406530.8998694</v>
      </c>
      <c r="G22" s="94">
        <f>SEKTOR_USD!G22*$C$54</f>
        <v>4937902749.8352089</v>
      </c>
      <c r="H22" s="97">
        <f t="shared" si="1"/>
        <v>45.901584362038363</v>
      </c>
      <c r="I22" s="97">
        <f t="shared" si="4"/>
        <v>81.514069221001733</v>
      </c>
      <c r="J22" s="94">
        <f>SEKTOR_USD!J22*$B$55</f>
        <v>3973849880.0815339</v>
      </c>
      <c r="K22" s="94">
        <f>SEKTOR_USD!K22*$C$55</f>
        <v>5858374779.9029379</v>
      </c>
      <c r="L22" s="97">
        <f t="shared" si="2"/>
        <v>47.423152778552826</v>
      </c>
      <c r="M22" s="97">
        <f t="shared" si="5"/>
        <v>81.362956023596638</v>
      </c>
    </row>
    <row r="23" spans="1:13" s="21" customFormat="1" ht="15.6" x14ac:dyDescent="0.3">
      <c r="A23" s="96" t="s">
        <v>15</v>
      </c>
      <c r="B23" s="94">
        <f>SEKTOR_USD!B23*$B$53</f>
        <v>36300465.942912266</v>
      </c>
      <c r="C23" s="94">
        <f>SEKTOR_USD!C23*$C$53</f>
        <v>42796587.744561426</v>
      </c>
      <c r="D23" s="97">
        <f t="shared" si="0"/>
        <v>17.895422642412502</v>
      </c>
      <c r="E23" s="97">
        <f t="shared" si="3"/>
        <v>6.0957979160620139</v>
      </c>
      <c r="F23" s="94">
        <f>SEKTOR_USD!F23*$B$54</f>
        <v>269254213.38765216</v>
      </c>
      <c r="G23" s="94">
        <f>SEKTOR_USD!G23*$C$54</f>
        <v>374126436.58977157</v>
      </c>
      <c r="H23" s="97">
        <f t="shared" si="1"/>
        <v>38.94914842098764</v>
      </c>
      <c r="I23" s="97">
        <f t="shared" si="4"/>
        <v>6.1760163767103577</v>
      </c>
      <c r="J23" s="94">
        <f>SEKTOR_USD!J23*$B$55</f>
        <v>316187657.98017293</v>
      </c>
      <c r="K23" s="94">
        <f>SEKTOR_USD!K23*$C$55</f>
        <v>441022482.12257141</v>
      </c>
      <c r="L23" s="97">
        <f t="shared" si="2"/>
        <v>39.481245074476135</v>
      </c>
      <c r="M23" s="97">
        <f t="shared" si="5"/>
        <v>6.1250592811938072</v>
      </c>
    </row>
    <row r="24" spans="1:13" ht="13.8" x14ac:dyDescent="0.25">
      <c r="A24" s="98" t="str">
        <f>SEKTOR_USD!A24</f>
        <v xml:space="preserve"> Tekstil ve Hammaddeleri</v>
      </c>
      <c r="B24" s="99">
        <f>SEKTOR_USD!B24*$B$53</f>
        <v>24403544.28611559</v>
      </c>
      <c r="C24" s="99">
        <f>SEKTOR_USD!C24*$C$53</f>
        <v>28851839.792371914</v>
      </c>
      <c r="D24" s="100">
        <f t="shared" si="0"/>
        <v>18.228071521509207</v>
      </c>
      <c r="E24" s="100">
        <f t="shared" si="3"/>
        <v>4.1095562555275436</v>
      </c>
      <c r="F24" s="99">
        <f>SEKTOR_USD!F24*$B$54</f>
        <v>181701441.95856246</v>
      </c>
      <c r="G24" s="99">
        <f>SEKTOR_USD!G24*$C$54</f>
        <v>255269154.39087385</v>
      </c>
      <c r="H24" s="100">
        <f t="shared" si="1"/>
        <v>40.488238089540708</v>
      </c>
      <c r="I24" s="100">
        <f t="shared" si="4"/>
        <v>4.2139403255154608</v>
      </c>
      <c r="J24" s="99">
        <f>SEKTOR_USD!J24*$B$55</f>
        <v>212156032.10258377</v>
      </c>
      <c r="K24" s="99">
        <f>SEKTOR_USD!K24*$C$55</f>
        <v>300186427.819089</v>
      </c>
      <c r="L24" s="100">
        <f t="shared" si="2"/>
        <v>41.493232525172751</v>
      </c>
      <c r="M24" s="100">
        <f t="shared" si="5"/>
        <v>4.1690837549880628</v>
      </c>
    </row>
    <row r="25" spans="1:13" ht="13.8" x14ac:dyDescent="0.25">
      <c r="A25" s="98" t="str">
        <f>SEKTOR_USD!A25</f>
        <v xml:space="preserve"> Deri ve Deri Mamulleri </v>
      </c>
      <c r="B25" s="99">
        <f>SEKTOR_USD!B25*$B$53</f>
        <v>3912931.224358663</v>
      </c>
      <c r="C25" s="99">
        <f>SEKTOR_USD!C25*$C$53</f>
        <v>4545509.5586366178</v>
      </c>
      <c r="D25" s="100">
        <f t="shared" si="0"/>
        <v>16.166354530844988</v>
      </c>
      <c r="E25" s="100">
        <f t="shared" si="3"/>
        <v>0.64744665767186649</v>
      </c>
      <c r="F25" s="99">
        <f>SEKTOR_USD!F25*$B$54</f>
        <v>36834810.47667703</v>
      </c>
      <c r="G25" s="99">
        <f>SEKTOR_USD!G25*$C$54</f>
        <v>42212450.619674653</v>
      </c>
      <c r="H25" s="100">
        <f t="shared" si="1"/>
        <v>14.599342506194304</v>
      </c>
      <c r="I25" s="100">
        <f t="shared" si="4"/>
        <v>0.69683604479960848</v>
      </c>
      <c r="J25" s="99">
        <f>SEKTOR_USD!J25*$B$55</f>
        <v>43509330.250922292</v>
      </c>
      <c r="K25" s="99">
        <f>SEKTOR_USD!K25*$C$55</f>
        <v>49026628.211471379</v>
      </c>
      <c r="L25" s="100">
        <f t="shared" si="2"/>
        <v>12.680723717718301</v>
      </c>
      <c r="M25" s="100">
        <f t="shared" si="5"/>
        <v>0.68089727015062329</v>
      </c>
    </row>
    <row r="26" spans="1:13" ht="13.8" x14ac:dyDescent="0.25">
      <c r="A26" s="98" t="str">
        <f>SEKTOR_USD!A26</f>
        <v xml:space="preserve"> Halı </v>
      </c>
      <c r="B26" s="99">
        <f>SEKTOR_USD!B26*$B$53</f>
        <v>7983990.4324380169</v>
      </c>
      <c r="C26" s="99">
        <f>SEKTOR_USD!C26*$C$53</f>
        <v>9399238.3935528919</v>
      </c>
      <c r="D26" s="100">
        <f t="shared" si="0"/>
        <v>17.726072859066672</v>
      </c>
      <c r="E26" s="100">
        <f t="shared" si="3"/>
        <v>1.3387950028626039</v>
      </c>
      <c r="F26" s="99">
        <f>SEKTOR_USD!F26*$B$54</f>
        <v>50717960.952412717</v>
      </c>
      <c r="G26" s="99">
        <f>SEKTOR_USD!G26*$C$54</f>
        <v>76644831.579223037</v>
      </c>
      <c r="H26" s="100">
        <f t="shared" si="1"/>
        <v>51.119702251312503</v>
      </c>
      <c r="I26" s="100">
        <f t="shared" si="4"/>
        <v>1.2652400063952873</v>
      </c>
      <c r="J26" s="99">
        <f>SEKTOR_USD!J26*$B$55</f>
        <v>60522295.626666851</v>
      </c>
      <c r="K26" s="99">
        <f>SEKTOR_USD!K26*$C$55</f>
        <v>91809426.092011064</v>
      </c>
      <c r="L26" s="100">
        <f t="shared" si="2"/>
        <v>51.695214369163367</v>
      </c>
      <c r="M26" s="100">
        <f t="shared" si="5"/>
        <v>1.2750782560551213</v>
      </c>
    </row>
    <row r="27" spans="1:13" s="21" customFormat="1" ht="15.6" x14ac:dyDescent="0.3">
      <c r="A27" s="96" t="s">
        <v>19</v>
      </c>
      <c r="B27" s="94">
        <f>SEKTOR_USD!B27*$B$53</f>
        <v>78081373.573910162</v>
      </c>
      <c r="C27" s="94">
        <f>SEKTOR_USD!C27*$C$53</f>
        <v>84403443.143953472</v>
      </c>
      <c r="D27" s="97">
        <f t="shared" si="0"/>
        <v>8.0967704340638598</v>
      </c>
      <c r="E27" s="97">
        <f t="shared" si="3"/>
        <v>12.022134472409043</v>
      </c>
      <c r="F27" s="94">
        <f>SEKTOR_USD!F27*$B$54</f>
        <v>567516569.94254935</v>
      </c>
      <c r="G27" s="94">
        <f>SEKTOR_USD!G27*$C$54</f>
        <v>831736265.687657</v>
      </c>
      <c r="H27" s="97">
        <f t="shared" si="1"/>
        <v>46.55717731234791</v>
      </c>
      <c r="I27" s="97">
        <f t="shared" si="4"/>
        <v>13.730162575021101</v>
      </c>
      <c r="J27" s="94">
        <f>SEKTOR_USD!J27*$B$55</f>
        <v>666076422.66606164</v>
      </c>
      <c r="K27" s="94">
        <f>SEKTOR_USD!K27*$C$55</f>
        <v>992439392.23913503</v>
      </c>
      <c r="L27" s="97">
        <f t="shared" si="2"/>
        <v>48.997826445614322</v>
      </c>
      <c r="M27" s="97">
        <f t="shared" si="5"/>
        <v>13.783311184501509</v>
      </c>
    </row>
    <row r="28" spans="1:13" ht="13.8" x14ac:dyDescent="0.25">
      <c r="A28" s="98" t="str">
        <f>SEKTOR_USD!A28</f>
        <v xml:space="preserve"> Kimyevi Maddeler ve Mamulleri  </v>
      </c>
      <c r="B28" s="99">
        <f>SEKTOR_USD!B28*$B$53</f>
        <v>78081373.573910162</v>
      </c>
      <c r="C28" s="99">
        <f>SEKTOR_USD!C28*$C$53</f>
        <v>84403443.143953472</v>
      </c>
      <c r="D28" s="100">
        <f t="shared" si="0"/>
        <v>8.0967704340638598</v>
      </c>
      <c r="E28" s="100">
        <f t="shared" si="3"/>
        <v>12.022134472409043</v>
      </c>
      <c r="F28" s="99">
        <f>SEKTOR_USD!F28*$B$54</f>
        <v>567516569.94254935</v>
      </c>
      <c r="G28" s="99">
        <f>SEKTOR_USD!G28*$C$54</f>
        <v>831736265.687657</v>
      </c>
      <c r="H28" s="100">
        <f t="shared" si="1"/>
        <v>46.55717731234791</v>
      </c>
      <c r="I28" s="100">
        <f t="shared" si="4"/>
        <v>13.730162575021101</v>
      </c>
      <c r="J28" s="99">
        <f>SEKTOR_USD!J28*$B$55</f>
        <v>666076422.66606164</v>
      </c>
      <c r="K28" s="99">
        <f>SEKTOR_USD!K28*$C$55</f>
        <v>992439392.23913503</v>
      </c>
      <c r="L28" s="100">
        <f t="shared" si="2"/>
        <v>48.997826445614322</v>
      </c>
      <c r="M28" s="100">
        <f t="shared" si="5"/>
        <v>13.783311184501509</v>
      </c>
    </row>
    <row r="29" spans="1:13" s="21" customFormat="1" ht="15.6" x14ac:dyDescent="0.3">
      <c r="A29" s="96" t="s">
        <v>21</v>
      </c>
      <c r="B29" s="94">
        <f>SEKTOR_USD!B29*$B$53</f>
        <v>344121067.09930944</v>
      </c>
      <c r="C29" s="94">
        <f>SEKTOR_USD!C29*$C$53</f>
        <v>439262011.6166622</v>
      </c>
      <c r="D29" s="97">
        <f t="shared" si="0"/>
        <v>27.647521065572008</v>
      </c>
      <c r="E29" s="97">
        <f t="shared" si="3"/>
        <v>62.566961436273218</v>
      </c>
      <c r="F29" s="94">
        <f>SEKTOR_USD!F29*$B$54</f>
        <v>2547635747.5696683</v>
      </c>
      <c r="G29" s="94">
        <f>SEKTOR_USD!G29*$C$54</f>
        <v>3732040047.5577807</v>
      </c>
      <c r="H29" s="97">
        <f t="shared" si="1"/>
        <v>46.490331324561673</v>
      </c>
      <c r="I29" s="97">
        <f t="shared" si="4"/>
        <v>61.607890269270285</v>
      </c>
      <c r="J29" s="94">
        <f>SEKTOR_USD!J29*$B$55</f>
        <v>2991585799.4352999</v>
      </c>
      <c r="K29" s="94">
        <f>SEKTOR_USD!K29*$C$55</f>
        <v>4424912905.5412321</v>
      </c>
      <c r="L29" s="97">
        <f t="shared" si="2"/>
        <v>47.911950457061636</v>
      </c>
      <c r="M29" s="97">
        <f t="shared" si="5"/>
        <v>61.454585557901339</v>
      </c>
    </row>
    <row r="30" spans="1:13" ht="13.8" x14ac:dyDescent="0.25">
      <c r="A30" s="98" t="str">
        <f>SEKTOR_USD!A30</f>
        <v xml:space="preserve"> Hazırgiyim ve Konfeksiyon </v>
      </c>
      <c r="B30" s="99">
        <f>SEKTOR_USD!B30*$B$53</f>
        <v>43408572.593388446</v>
      </c>
      <c r="C30" s="99">
        <f>SEKTOR_USD!C30*$C$53</f>
        <v>53934643.288432151</v>
      </c>
      <c r="D30" s="100">
        <f t="shared" si="0"/>
        <v>24.248829358298067</v>
      </c>
      <c r="E30" s="100">
        <f t="shared" si="3"/>
        <v>7.6822640188867242</v>
      </c>
      <c r="F30" s="99">
        <f>SEKTOR_USD!F30*$B$54</f>
        <v>372290469.3962642</v>
      </c>
      <c r="G30" s="99">
        <f>SEKTOR_USD!G30*$C$54</f>
        <v>492773422.66424131</v>
      </c>
      <c r="H30" s="100">
        <f t="shared" si="1"/>
        <v>32.362620902802547</v>
      </c>
      <c r="I30" s="100">
        <f t="shared" si="4"/>
        <v>8.1346208948046677</v>
      </c>
      <c r="J30" s="99">
        <f>SEKTOR_USD!J30*$B$55</f>
        <v>434149046.8302629</v>
      </c>
      <c r="K30" s="99">
        <f>SEKTOR_USD!K30*$C$55</f>
        <v>574999642.73701215</v>
      </c>
      <c r="L30" s="100">
        <f t="shared" si="2"/>
        <v>32.442912620701179</v>
      </c>
      <c r="M30" s="100">
        <f t="shared" si="5"/>
        <v>7.9857763293133699</v>
      </c>
    </row>
    <row r="31" spans="1:13" ht="13.8" x14ac:dyDescent="0.25">
      <c r="A31" s="98" t="str">
        <f>SEKTOR_USD!A31</f>
        <v xml:space="preserve"> Otomotiv Endüstrisi</v>
      </c>
      <c r="B31" s="99">
        <f>SEKTOR_USD!B31*$B$53</f>
        <v>89483935.798142552</v>
      </c>
      <c r="C31" s="99">
        <f>SEKTOR_USD!C31*$C$53</f>
        <v>122618635.08191903</v>
      </c>
      <c r="D31" s="100">
        <f t="shared" si="0"/>
        <v>37.028656583145356</v>
      </c>
      <c r="E31" s="100">
        <f t="shared" si="3"/>
        <v>17.46537421777785</v>
      </c>
      <c r="F31" s="99">
        <f>SEKTOR_USD!F31*$B$54</f>
        <v>651825206.83260107</v>
      </c>
      <c r="G31" s="99">
        <f>SEKTOR_USD!G31*$C$54</f>
        <v>990589927.80997562</v>
      </c>
      <c r="H31" s="100">
        <f t="shared" si="1"/>
        <v>51.971712266778702</v>
      </c>
      <c r="I31" s="100">
        <f t="shared" si="4"/>
        <v>16.352492148174488</v>
      </c>
      <c r="J31" s="99">
        <f>SEKTOR_USD!J31*$B$55</f>
        <v>763991453.03232253</v>
      </c>
      <c r="K31" s="99">
        <f>SEKTOR_USD!K31*$C$55</f>
        <v>1173442618.842407</v>
      </c>
      <c r="L31" s="100">
        <f t="shared" si="2"/>
        <v>53.593684089651937</v>
      </c>
      <c r="M31" s="100">
        <f t="shared" si="5"/>
        <v>16.297141063868686</v>
      </c>
    </row>
    <row r="32" spans="1:13" ht="13.8" x14ac:dyDescent="0.25">
      <c r="A32" s="98" t="str">
        <f>SEKTOR_USD!A32</f>
        <v xml:space="preserve"> Gemi, Yat ve Hizmetleri</v>
      </c>
      <c r="B32" s="99">
        <f>SEKTOR_USD!B32*$B$53</f>
        <v>2819209.1758561544</v>
      </c>
      <c r="C32" s="99">
        <f>SEKTOR_USD!C32*$C$53</f>
        <v>5917711.1465965612</v>
      </c>
      <c r="D32" s="100">
        <f t="shared" si="0"/>
        <v>109.9067780169038</v>
      </c>
      <c r="E32" s="100">
        <f t="shared" si="3"/>
        <v>0.84289830513098407</v>
      </c>
      <c r="F32" s="99">
        <f>SEKTOR_USD!F32*$B$54</f>
        <v>33179091.360060308</v>
      </c>
      <c r="G32" s="99">
        <f>SEKTOR_USD!G32*$C$54</f>
        <v>49944756.897257298</v>
      </c>
      <c r="H32" s="100">
        <f t="shared" si="1"/>
        <v>50.530815793764752</v>
      </c>
      <c r="I32" s="100">
        <f t="shared" si="4"/>
        <v>0.82447965810687596</v>
      </c>
      <c r="J32" s="99">
        <f>SEKTOR_USD!J32*$B$55</f>
        <v>37528924.864914939</v>
      </c>
      <c r="K32" s="99">
        <f>SEKTOR_USD!K32*$C$55</f>
        <v>64320023.978340037</v>
      </c>
      <c r="L32" s="100">
        <f t="shared" si="2"/>
        <v>71.387867384582535</v>
      </c>
      <c r="M32" s="100">
        <f t="shared" si="5"/>
        <v>0.89329677239820893</v>
      </c>
    </row>
    <row r="33" spans="1:13" ht="13.8" x14ac:dyDescent="0.25">
      <c r="A33" s="98" t="str">
        <f>SEKTOR_USD!A33</f>
        <v xml:space="preserve"> Elektrik ve Elektronik</v>
      </c>
      <c r="B33" s="99">
        <f>SEKTOR_USD!B33*$B$53</f>
        <v>40973526.348012879</v>
      </c>
      <c r="C33" s="99">
        <f>SEKTOR_USD!C33*$C$53</f>
        <v>53174288.8350389</v>
      </c>
      <c r="D33" s="100">
        <f t="shared" si="0"/>
        <v>29.777184378512079</v>
      </c>
      <c r="E33" s="100">
        <f t="shared" si="3"/>
        <v>7.5739617607691461</v>
      </c>
      <c r="F33" s="99">
        <f>SEKTOR_USD!F33*$B$54</f>
        <v>304516529.45418859</v>
      </c>
      <c r="G33" s="99">
        <f>SEKTOR_USD!G33*$C$54</f>
        <v>446598452.0363335</v>
      </c>
      <c r="H33" s="100">
        <f t="shared" si="1"/>
        <v>46.658197122110472</v>
      </c>
      <c r="I33" s="100">
        <f t="shared" si="4"/>
        <v>7.3723722352565186</v>
      </c>
      <c r="J33" s="99">
        <f>SEKTOR_USD!J33*$B$55</f>
        <v>358843526.86108029</v>
      </c>
      <c r="K33" s="99">
        <f>SEKTOR_USD!K33*$C$55</f>
        <v>527706209.00325507</v>
      </c>
      <c r="L33" s="100">
        <f t="shared" si="2"/>
        <v>47.057469203714206</v>
      </c>
      <c r="M33" s="100">
        <f t="shared" si="5"/>
        <v>7.3289502105261528</v>
      </c>
    </row>
    <row r="34" spans="1:13" ht="13.8" x14ac:dyDescent="0.25">
      <c r="A34" s="98" t="str">
        <f>SEKTOR_USD!A34</f>
        <v xml:space="preserve"> Makine ve Aksamları</v>
      </c>
      <c r="B34" s="99">
        <f>SEKTOR_USD!B34*$B$53</f>
        <v>28934087.362894215</v>
      </c>
      <c r="C34" s="99">
        <f>SEKTOR_USD!C34*$C$53</f>
        <v>34143535.187658109</v>
      </c>
      <c r="D34" s="100">
        <f t="shared" si="0"/>
        <v>18.00453478772798</v>
      </c>
      <c r="E34" s="100">
        <f t="shared" si="3"/>
        <v>4.8632870425602031</v>
      </c>
      <c r="F34" s="99">
        <f>SEKTOR_USD!F34*$B$54</f>
        <v>212070320.74909943</v>
      </c>
      <c r="G34" s="99">
        <f>SEKTOR_USD!G34*$C$54</f>
        <v>301363419.13422585</v>
      </c>
      <c r="H34" s="100">
        <f t="shared" si="1"/>
        <v>42.105419593705975</v>
      </c>
      <c r="I34" s="100">
        <f t="shared" si="4"/>
        <v>4.974856705876773</v>
      </c>
      <c r="J34" s="99">
        <f>SEKTOR_USD!J34*$B$55</f>
        <v>250288937.84999919</v>
      </c>
      <c r="K34" s="99">
        <f>SEKTOR_USD!K34*$C$55</f>
        <v>359484866.70624173</v>
      </c>
      <c r="L34" s="100">
        <f t="shared" si="2"/>
        <v>43.627948479962313</v>
      </c>
      <c r="M34" s="100">
        <f t="shared" si="5"/>
        <v>4.9926391703900252</v>
      </c>
    </row>
    <row r="35" spans="1:13" ht="13.8" x14ac:dyDescent="0.25">
      <c r="A35" s="98" t="str">
        <f>SEKTOR_USD!A35</f>
        <v xml:space="preserve"> Demir ve Demir Dışı Metaller </v>
      </c>
      <c r="B35" s="99">
        <f>SEKTOR_USD!B35*$B$53</f>
        <v>28203347.433866374</v>
      </c>
      <c r="C35" s="99">
        <f>SEKTOR_USD!C35*$C$53</f>
        <v>38391088.296715721</v>
      </c>
      <c r="D35" s="100">
        <f t="shared" si="0"/>
        <v>36.122452793018397</v>
      </c>
      <c r="E35" s="100">
        <f t="shared" si="3"/>
        <v>5.4682938142471933</v>
      </c>
      <c r="F35" s="99">
        <f>SEKTOR_USD!F35*$B$54</f>
        <v>239814501.93573999</v>
      </c>
      <c r="G35" s="99">
        <f>SEKTOR_USD!G35*$C$54</f>
        <v>337833778.39416736</v>
      </c>
      <c r="H35" s="100">
        <f t="shared" si="1"/>
        <v>40.872956250449079</v>
      </c>
      <c r="I35" s="100">
        <f t="shared" si="4"/>
        <v>5.5769032709552135</v>
      </c>
      <c r="J35" s="99">
        <f>SEKTOR_USD!J35*$B$55</f>
        <v>281324845.24707615</v>
      </c>
      <c r="K35" s="99">
        <f>SEKTOR_USD!K35*$C$55</f>
        <v>392624032.96096539</v>
      </c>
      <c r="L35" s="100">
        <f t="shared" si="2"/>
        <v>39.562516284738273</v>
      </c>
      <c r="M35" s="100">
        <f t="shared" si="5"/>
        <v>5.4528863597455706</v>
      </c>
    </row>
    <row r="36" spans="1:13" ht="13.8" x14ac:dyDescent="0.25">
      <c r="A36" s="98" t="str">
        <f>SEKTOR_USD!A36</f>
        <v xml:space="preserve"> Çelik</v>
      </c>
      <c r="B36" s="99">
        <f>SEKTOR_USD!B36*$B$53</f>
        <v>38239291.763959147</v>
      </c>
      <c r="C36" s="99">
        <f>SEKTOR_USD!C36*$C$53</f>
        <v>43086802.718958683</v>
      </c>
      <c r="D36" s="100">
        <f t="shared" si="0"/>
        <v>12.676780168738262</v>
      </c>
      <c r="E36" s="100">
        <f t="shared" si="3"/>
        <v>6.1371351331013697</v>
      </c>
      <c r="F36" s="99">
        <f>SEKTOR_USD!F36*$B$54</f>
        <v>280937272.80157655</v>
      </c>
      <c r="G36" s="99">
        <f>SEKTOR_USD!G36*$C$54</f>
        <v>437106719.28046757</v>
      </c>
      <c r="H36" s="100">
        <f t="shared" si="1"/>
        <v>55.58872445849935</v>
      </c>
      <c r="I36" s="100">
        <f t="shared" si="4"/>
        <v>7.2156843051601385</v>
      </c>
      <c r="J36" s="99">
        <f>SEKTOR_USD!J36*$B$55</f>
        <v>330902753.3499667</v>
      </c>
      <c r="K36" s="99">
        <f>SEKTOR_USD!K36*$C$55</f>
        <v>508665815.20910341</v>
      </c>
      <c r="L36" s="100">
        <f t="shared" si="2"/>
        <v>53.720635461480235</v>
      </c>
      <c r="M36" s="100">
        <f t="shared" si="5"/>
        <v>7.0645112182889251</v>
      </c>
    </row>
    <row r="37" spans="1:13" ht="13.8" x14ac:dyDescent="0.25">
      <c r="A37" s="98" t="str">
        <f>SEKTOR_USD!A37</f>
        <v xml:space="preserve"> Çimento Cam Seramik ve Toprak Ürünleri</v>
      </c>
      <c r="B37" s="99">
        <f>SEKTOR_USD!B37*$B$53</f>
        <v>10581765.348303149</v>
      </c>
      <c r="C37" s="99">
        <f>SEKTOR_USD!C37*$C$53</f>
        <v>12518948.074712887</v>
      </c>
      <c r="D37" s="100">
        <f t="shared" si="0"/>
        <v>18.306801017094735</v>
      </c>
      <c r="E37" s="100">
        <f t="shared" si="3"/>
        <v>1.7831556581241974</v>
      </c>
      <c r="F37" s="99">
        <f>SEKTOR_USD!F37*$B$54</f>
        <v>88763652.981018633</v>
      </c>
      <c r="G37" s="99">
        <f>SEKTOR_USD!G37*$C$54</f>
        <v>117817413.86716625</v>
      </c>
      <c r="H37" s="100">
        <f t="shared" si="1"/>
        <v>32.731596673201949</v>
      </c>
      <c r="I37" s="100">
        <f t="shared" si="4"/>
        <v>1.9449100794316176</v>
      </c>
      <c r="J37" s="99">
        <f>SEKTOR_USD!J37*$B$55</f>
        <v>104866865.88286123</v>
      </c>
      <c r="K37" s="99">
        <f>SEKTOR_USD!K37*$C$55</f>
        <v>137758772.34826699</v>
      </c>
      <c r="L37" s="100">
        <f t="shared" si="2"/>
        <v>31.365394768397863</v>
      </c>
      <c r="M37" s="100">
        <f t="shared" si="5"/>
        <v>1.9132372641789932</v>
      </c>
    </row>
    <row r="38" spans="1:13" ht="13.8" x14ac:dyDescent="0.25">
      <c r="A38" s="98" t="str">
        <f>SEKTOR_USD!A38</f>
        <v xml:space="preserve"> Mücevher</v>
      </c>
      <c r="B38" s="99">
        <f>SEKTOR_USD!B38*$B$53</f>
        <v>28902192.000088952</v>
      </c>
      <c r="C38" s="99">
        <f>SEKTOR_USD!C38*$C$53</f>
        <v>25808889.395011362</v>
      </c>
      <c r="D38" s="100">
        <f t="shared" si="0"/>
        <v>-10.702657449193024</v>
      </c>
      <c r="E38" s="100">
        <f t="shared" si="3"/>
        <v>3.6761289271240596</v>
      </c>
      <c r="F38" s="99">
        <f>SEKTOR_USD!F38*$B$54</f>
        <v>129744801.37048072</v>
      </c>
      <c r="G38" s="99">
        <f>SEKTOR_USD!G38*$C$54</f>
        <v>199641699.91765919</v>
      </c>
      <c r="H38" s="100">
        <f t="shared" si="1"/>
        <v>53.87260052723876</v>
      </c>
      <c r="I38" s="100">
        <f t="shared" si="4"/>
        <v>3.2956516502941708</v>
      </c>
      <c r="J38" s="99">
        <f>SEKTOR_USD!J38*$B$55</f>
        <v>151041220.55096707</v>
      </c>
      <c r="K38" s="99">
        <f>SEKTOR_USD!K38*$C$55</f>
        <v>257870832.41846779</v>
      </c>
      <c r="L38" s="100">
        <f t="shared" si="2"/>
        <v>70.728779519794955</v>
      </c>
      <c r="M38" s="100">
        <f t="shared" si="5"/>
        <v>3.5813914244284102</v>
      </c>
    </row>
    <row r="39" spans="1:13" ht="13.8" x14ac:dyDescent="0.25">
      <c r="A39" s="98" t="str">
        <f>SEKTOR_USD!A39</f>
        <v xml:space="preserve"> Savunma ve Havacılık Sanayii</v>
      </c>
      <c r="B39" s="99">
        <f>SEKTOR_USD!B39*$B$53</f>
        <v>14825833.425891573</v>
      </c>
      <c r="C39" s="99">
        <f>SEKTOR_USD!C39*$C$53</f>
        <v>28100992.490336142</v>
      </c>
      <c r="D39" s="100">
        <f t="shared" si="0"/>
        <v>89.540727209716707</v>
      </c>
      <c r="E39" s="100">
        <f t="shared" si="3"/>
        <v>4.0026081631621171</v>
      </c>
      <c r="F39" s="99">
        <f>SEKTOR_USD!F39*$B$54</f>
        <v>98837861.236389756</v>
      </c>
      <c r="G39" s="99">
        <f>SEKTOR_USD!G39*$C$54</f>
        <v>166396263.00229022</v>
      </c>
      <c r="H39" s="100">
        <f t="shared" si="1"/>
        <v>68.352755635132127</v>
      </c>
      <c r="I39" s="100">
        <f t="shared" si="4"/>
        <v>2.7468415616199304</v>
      </c>
      <c r="J39" s="99">
        <f>SEKTOR_USD!J39*$B$55</f>
        <v>121110163.45603518</v>
      </c>
      <c r="K39" s="99">
        <f>SEKTOR_USD!K39*$C$55</f>
        <v>201441049.11817062</v>
      </c>
      <c r="L39" s="100">
        <f t="shared" si="2"/>
        <v>66.328773217531619</v>
      </c>
      <c r="M39" s="100">
        <f t="shared" si="5"/>
        <v>2.7976768022718472</v>
      </c>
    </row>
    <row r="40" spans="1:13" ht="13.8" x14ac:dyDescent="0.25">
      <c r="A40" s="98" t="str">
        <f>SEKTOR_USD!A40</f>
        <v xml:space="preserve"> İklimlendirme Sanayii</v>
      </c>
      <c r="B40" s="99">
        <f>SEKTOR_USD!B40*$B$53</f>
        <v>17749305.848906036</v>
      </c>
      <c r="C40" s="99">
        <f>SEKTOR_USD!C40*$C$53</f>
        <v>21566477.101282675</v>
      </c>
      <c r="D40" s="100">
        <f t="shared" si="0"/>
        <v>21.506031192830598</v>
      </c>
      <c r="E40" s="100">
        <f t="shared" si="3"/>
        <v>3.0718543953893751</v>
      </c>
      <c r="F40" s="99">
        <f>SEKTOR_USD!F40*$B$54</f>
        <v>135656039.4522492</v>
      </c>
      <c r="G40" s="99">
        <f>SEKTOR_USD!G40*$C$54</f>
        <v>191974194.55399582</v>
      </c>
      <c r="H40" s="100">
        <f t="shared" si="1"/>
        <v>41.51540567537397</v>
      </c>
      <c r="I40" s="100">
        <f t="shared" si="4"/>
        <v>3.16907775958988</v>
      </c>
      <c r="J40" s="99">
        <f>SEKTOR_USD!J40*$B$55</f>
        <v>157538061.50981393</v>
      </c>
      <c r="K40" s="99">
        <f>SEKTOR_USD!K40*$C$55</f>
        <v>226599042.21900165</v>
      </c>
      <c r="L40" s="100">
        <f t="shared" si="2"/>
        <v>43.837647897480011</v>
      </c>
      <c r="M40" s="100">
        <f t="shared" si="5"/>
        <v>3.1470789424911478</v>
      </c>
    </row>
    <row r="41" spans="1:13" ht="13.8" hidden="1" x14ac:dyDescent="0.25">
      <c r="A41" s="98" t="e">
        <f>SEKTOR_USD!#REF!</f>
        <v>#REF!</v>
      </c>
      <c r="B41" s="99" t="e">
        <f>SEKTOR_USD!#REF!*$B$53</f>
        <v>#REF!</v>
      </c>
      <c r="C41" s="99" t="e">
        <f>SEKTOR_USD!#REF!*$C$53</f>
        <v>#REF!</v>
      </c>
      <c r="D41" s="100" t="e">
        <f t="shared" si="0"/>
        <v>#REF!</v>
      </c>
      <c r="E41" s="100" t="e">
        <f t="shared" si="3"/>
        <v>#REF!</v>
      </c>
      <c r="F41" s="99" t="e">
        <f>SEKTOR_USD!#REF!*$B$54</f>
        <v>#REF!</v>
      </c>
      <c r="G41" s="99" t="e">
        <f>SEKTOR_USD!#REF!*$C$54</f>
        <v>#REF!</v>
      </c>
      <c r="H41" s="100" t="e">
        <f t="shared" si="1"/>
        <v>#REF!</v>
      </c>
      <c r="I41" s="100" t="e">
        <f t="shared" si="4"/>
        <v>#REF!</v>
      </c>
      <c r="J41" s="99" t="e">
        <f>SEKTOR_USD!#REF!*$B$55</f>
        <v>#REF!</v>
      </c>
      <c r="K41" s="99" t="e">
        <f>SEKTOR_USD!#REF!*$C$55</f>
        <v>#REF!</v>
      </c>
      <c r="L41" s="100" t="e">
        <f t="shared" si="2"/>
        <v>#REF!</v>
      </c>
      <c r="M41" s="100" t="e">
        <f t="shared" si="5"/>
        <v>#REF!</v>
      </c>
    </row>
    <row r="42" spans="1:13" ht="16.8" x14ac:dyDescent="0.3">
      <c r="A42" s="93" t="s">
        <v>31</v>
      </c>
      <c r="B42" s="94">
        <f>SEKTOR_USD!B41*$B$53</f>
        <v>14499469.377060743</v>
      </c>
      <c r="C42" s="94">
        <f>SEKTOR_USD!C41*$C$53</f>
        <v>19422433.525985416</v>
      </c>
      <c r="D42" s="97">
        <f t="shared" si="0"/>
        <v>33.952719378222035</v>
      </c>
      <c r="E42" s="97">
        <f t="shared" si="3"/>
        <v>2.7664642452154498</v>
      </c>
      <c r="F42" s="94">
        <f>SEKTOR_USD!F41*$B$54</f>
        <v>108215885.56928419</v>
      </c>
      <c r="G42" s="94">
        <f>SEKTOR_USD!G41*$C$54</f>
        <v>162038685.44355759</v>
      </c>
      <c r="H42" s="97">
        <f t="shared" si="1"/>
        <v>49.736505496518689</v>
      </c>
      <c r="I42" s="97">
        <f t="shared" si="4"/>
        <v>2.6749074031818632</v>
      </c>
      <c r="J42" s="94">
        <f>SEKTOR_USD!J41*$B$55</f>
        <v>127287104.66083935</v>
      </c>
      <c r="K42" s="94">
        <f>SEKTOR_USD!K41*$C$55</f>
        <v>190382612.34267429</v>
      </c>
      <c r="L42" s="97">
        <f t="shared" si="2"/>
        <v>49.569442128450461</v>
      </c>
      <c r="M42" s="97">
        <f t="shared" si="5"/>
        <v>2.6440937457318321</v>
      </c>
    </row>
    <row r="43" spans="1:13" ht="13.8" x14ac:dyDescent="0.25">
      <c r="A43" s="98" t="str">
        <f>SEKTOR_USD!A42</f>
        <v xml:space="preserve"> Madencilik Ürünleri</v>
      </c>
      <c r="B43" s="99">
        <f>SEKTOR_USD!B42*$B$53</f>
        <v>14499469.377060743</v>
      </c>
      <c r="C43" s="99">
        <f>SEKTOR_USD!C42*$C$53</f>
        <v>19422433.525985416</v>
      </c>
      <c r="D43" s="100">
        <f t="shared" si="0"/>
        <v>33.952719378222035</v>
      </c>
      <c r="E43" s="100">
        <f t="shared" si="3"/>
        <v>2.7664642452154498</v>
      </c>
      <c r="F43" s="99">
        <f>SEKTOR_USD!F42*$B$54</f>
        <v>108215885.56928419</v>
      </c>
      <c r="G43" s="99">
        <f>SEKTOR_USD!G42*$C$54</f>
        <v>162038685.44355759</v>
      </c>
      <c r="H43" s="100">
        <f t="shared" si="1"/>
        <v>49.736505496518689</v>
      </c>
      <c r="I43" s="100">
        <f t="shared" si="4"/>
        <v>2.6749074031818632</v>
      </c>
      <c r="J43" s="99">
        <f>SEKTOR_USD!J42*$B$55</f>
        <v>127287104.66083935</v>
      </c>
      <c r="K43" s="99">
        <f>SEKTOR_USD!K42*$C$55</f>
        <v>190382612.34267429</v>
      </c>
      <c r="L43" s="100">
        <f t="shared" si="2"/>
        <v>49.569442128450461</v>
      </c>
      <c r="M43" s="100">
        <f t="shared" si="5"/>
        <v>2.6440937457318321</v>
      </c>
    </row>
    <row r="44" spans="1:13" ht="17.399999999999999" x14ac:dyDescent="0.3">
      <c r="A44" s="101" t="s">
        <v>33</v>
      </c>
      <c r="B44" s="102">
        <f>SEKTOR_USD!B43*$B$53</f>
        <v>566539976.32648206</v>
      </c>
      <c r="C44" s="102">
        <f>SEKTOR_USD!C43*$C$53</f>
        <v>702067035.91330218</v>
      </c>
      <c r="D44" s="103">
        <f>(C44-B44)/B44*100</f>
        <v>23.921888172057155</v>
      </c>
      <c r="E44" s="104">
        <f t="shared" si="3"/>
        <v>100</v>
      </c>
      <c r="F44" s="102">
        <f>SEKTOR_USD!F43*$B$54</f>
        <v>4139080392.2003412</v>
      </c>
      <c r="G44" s="102">
        <f>SEKTOR_USD!G43*$C$54</f>
        <v>6057730643.3414812</v>
      </c>
      <c r="H44" s="103">
        <f>(G44-F44)/F44*100</f>
        <v>46.354505574635205</v>
      </c>
      <c r="I44" s="103">
        <f t="shared" si="4"/>
        <v>100</v>
      </c>
      <c r="J44" s="102">
        <f>SEKTOR_USD!J43*$B$55</f>
        <v>4875985224.619832</v>
      </c>
      <c r="K44" s="102">
        <f>SEKTOR_USD!K43*$C$55</f>
        <v>7200297366.5360794</v>
      </c>
      <c r="L44" s="103">
        <f>(K44-J44)/J44*100</f>
        <v>47.668564092038814</v>
      </c>
      <c r="M44" s="103">
        <f t="shared" si="5"/>
        <v>100</v>
      </c>
    </row>
    <row r="45" spans="1:13" ht="13.8" hidden="1" x14ac:dyDescent="0.25">
      <c r="A45" s="41" t="s">
        <v>34</v>
      </c>
      <c r="B45" s="39">
        <f>SEKTOR_USD!B45*2.1157</f>
        <v>48247567.012874</v>
      </c>
      <c r="C45" s="39">
        <f>SEKTOR_USD!C45*2.7012</f>
        <v>63801128.2358004</v>
      </c>
      <c r="D45" s="40"/>
      <c r="E45" s="40"/>
      <c r="F45" s="39">
        <f>SEKTOR_USD!F45*2.1642</f>
        <v>453764888.97548997</v>
      </c>
      <c r="G45" s="39">
        <f>SEKTOR_USD!G45*2.5613</f>
        <v>554222559.03759015</v>
      </c>
      <c r="H45" s="40">
        <f>(G45-F45)/F45*100</f>
        <v>22.138704977574054</v>
      </c>
      <c r="I45" s="40" t="e">
        <f t="shared" ref="I45:I46" si="6">G45/G$46*100</f>
        <v>#REF!</v>
      </c>
      <c r="J45" s="39">
        <f>SEKTOR_USD!J45*2.0809</f>
        <v>529460940.82732105</v>
      </c>
      <c r="K45" s="39">
        <f>SEKTOR_USD!K45*2.3856</f>
        <v>625843279.28092325</v>
      </c>
      <c r="L45" s="40">
        <f>(K45-J45)/J45*100</f>
        <v>18.203861894514411</v>
      </c>
      <c r="M45" s="40" t="e">
        <f t="shared" ref="M45:M46" si="7">K45/K$46*100</f>
        <v>#REF!</v>
      </c>
    </row>
    <row r="46" spans="1:13" s="22" customFormat="1" ht="17.399999999999999" hidden="1" x14ac:dyDescent="0.3">
      <c r="A46" s="42" t="s">
        <v>35</v>
      </c>
      <c r="B46" s="43" t="e">
        <f>SEKTOR_USD!#REF!*2.1157</f>
        <v>#REF!</v>
      </c>
      <c r="C46" s="43" t="e">
        <f>SEKTOR_USD!#REF!*2.7012</f>
        <v>#REF!</v>
      </c>
      <c r="D46" s="44" t="e">
        <f>(C46-B46)/B46*100</f>
        <v>#REF!</v>
      </c>
      <c r="E46" s="45" t="e">
        <f>C46/C$46*100</f>
        <v>#REF!</v>
      </c>
      <c r="F46" s="43" t="e">
        <f>SEKTOR_USD!#REF!*2.1642</f>
        <v>#REF!</v>
      </c>
      <c r="G46" s="43" t="e">
        <f>SEKTOR_USD!#REF!*2.5613</f>
        <v>#REF!</v>
      </c>
      <c r="H46" s="44" t="e">
        <f>(G46-F46)/F46*100</f>
        <v>#REF!</v>
      </c>
      <c r="I46" s="45" t="e">
        <f t="shared" si="6"/>
        <v>#REF!</v>
      </c>
      <c r="J46" s="43" t="e">
        <f>SEKTOR_USD!#REF!*2.0809</f>
        <v>#REF!</v>
      </c>
      <c r="K46" s="43" t="e">
        <f>SEKTOR_USD!#REF!*2.3856</f>
        <v>#REF!</v>
      </c>
      <c r="L46" s="44" t="e">
        <f>(K46-J46)/J46*100</f>
        <v>#REF!</v>
      </c>
      <c r="M46" s="45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 t="s">
        <v>115</v>
      </c>
    </row>
    <row r="52" spans="1:3" x14ac:dyDescent="0.25">
      <c r="A52" s="82"/>
      <c r="B52" s="83">
        <v>2023</v>
      </c>
      <c r="C52" s="83">
        <v>2024</v>
      </c>
    </row>
    <row r="53" spans="1:3" x14ac:dyDescent="0.25">
      <c r="A53" s="85" t="s">
        <v>224</v>
      </c>
      <c r="B53" s="84">
        <v>29.074857142857145</v>
      </c>
      <c r="C53" s="84">
        <v>34.232581818181821</v>
      </c>
    </row>
    <row r="54" spans="1:3" x14ac:dyDescent="0.25">
      <c r="A54" s="83" t="s">
        <v>225</v>
      </c>
      <c r="B54" s="84">
        <v>22.749587619047606</v>
      </c>
      <c r="C54" s="84">
        <v>32.46656521739132</v>
      </c>
    </row>
    <row r="55" spans="1:3" x14ac:dyDescent="0.25">
      <c r="A55" s="83" t="s">
        <v>226</v>
      </c>
      <c r="B55" s="84">
        <v>22.038983464566925</v>
      </c>
      <c r="C55" s="84">
        <v>31.844667200000007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A41" sqref="A41:XFD41"/>
    </sheetView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4" t="s">
        <v>37</v>
      </c>
      <c r="B5" s="155"/>
      <c r="C5" s="155"/>
      <c r="D5" s="155"/>
      <c r="E5" s="155"/>
      <c r="F5" s="155"/>
      <c r="G5" s="156"/>
    </row>
    <row r="6" spans="1:7" ht="50.25" customHeight="1" x14ac:dyDescent="0.25">
      <c r="A6" s="89"/>
      <c r="B6" s="157" t="s">
        <v>122</v>
      </c>
      <c r="C6" s="157"/>
      <c r="D6" s="157" t="s">
        <v>123</v>
      </c>
      <c r="E6" s="157"/>
      <c r="F6" s="157" t="s">
        <v>120</v>
      </c>
      <c r="G6" s="157"/>
    </row>
    <row r="7" spans="1:7" ht="28.2" x14ac:dyDescent="0.3">
      <c r="A7" s="90" t="s">
        <v>1</v>
      </c>
      <c r="B7" s="105" t="s">
        <v>38</v>
      </c>
      <c r="C7" s="105" t="s">
        <v>39</v>
      </c>
      <c r="D7" s="105" t="s">
        <v>38</v>
      </c>
      <c r="E7" s="105" t="s">
        <v>39</v>
      </c>
      <c r="F7" s="105" t="s">
        <v>38</v>
      </c>
      <c r="G7" s="105" t="s">
        <v>39</v>
      </c>
    </row>
    <row r="8" spans="1:7" ht="16.8" x14ac:dyDescent="0.3">
      <c r="A8" s="93" t="s">
        <v>2</v>
      </c>
      <c r="B8" s="106">
        <f>SEKTOR_USD!D8</f>
        <v>5.4951883381277895</v>
      </c>
      <c r="C8" s="106">
        <f>SEKTOR_TL!D8</f>
        <v>24.209472413406875</v>
      </c>
      <c r="D8" s="106">
        <f>SEKTOR_USD!H8</f>
        <v>3.8143720833163233</v>
      </c>
      <c r="E8" s="106">
        <f>SEKTOR_TL!H8</f>
        <v>48.156359499171508</v>
      </c>
      <c r="F8" s="106">
        <f>SEKTOR_USD!L8</f>
        <v>2.8530588692241223</v>
      </c>
      <c r="G8" s="106">
        <f>SEKTOR_TL!L8</f>
        <v>48.614904832536155</v>
      </c>
    </row>
    <row r="9" spans="1:7" s="21" customFormat="1" ht="15.6" x14ac:dyDescent="0.3">
      <c r="A9" s="96" t="s">
        <v>3</v>
      </c>
      <c r="B9" s="106">
        <f>SEKTOR_USD!D9</f>
        <v>3.842950747014779</v>
      </c>
      <c r="C9" s="106">
        <f>SEKTOR_TL!D9</f>
        <v>22.264136680785846</v>
      </c>
      <c r="D9" s="106">
        <f>SEKTOR_USD!H9</f>
        <v>4.6918344111369112</v>
      </c>
      <c r="E9" s="106">
        <f>SEKTOR_TL!H9</f>
        <v>49.408610237472303</v>
      </c>
      <c r="F9" s="106">
        <f>SEKTOR_USD!L9</f>
        <v>4.5137617488984594</v>
      </c>
      <c r="G9" s="106">
        <f>SEKTOR_TL!L9</f>
        <v>51.01449511338263</v>
      </c>
    </row>
    <row r="10" spans="1:7" ht="13.8" x14ac:dyDescent="0.25">
      <c r="A10" s="98" t="s">
        <v>4</v>
      </c>
      <c r="B10" s="107">
        <f>SEKTOR_USD!D10</f>
        <v>-11.915635365224457</v>
      </c>
      <c r="C10" s="107">
        <f>SEKTOR_TL!D10</f>
        <v>3.7100613924530013</v>
      </c>
      <c r="D10" s="107">
        <f>SEKTOR_USD!H10</f>
        <v>-3.0194821257471935</v>
      </c>
      <c r="E10" s="107">
        <f>SEKTOR_TL!H10</f>
        <v>38.403577291421179</v>
      </c>
      <c r="F10" s="107">
        <f>SEKTOR_USD!L10</f>
        <v>-1.780199251544081</v>
      </c>
      <c r="G10" s="107">
        <f>SEKTOR_TL!L10</f>
        <v>41.920196651245696</v>
      </c>
    </row>
    <row r="11" spans="1:7" ht="13.8" x14ac:dyDescent="0.25">
      <c r="A11" s="98" t="s">
        <v>5</v>
      </c>
      <c r="B11" s="107">
        <f>SEKTOR_USD!D11</f>
        <v>-7.1936798187779125</v>
      </c>
      <c r="C11" s="107">
        <f>SEKTOR_TL!D11</f>
        <v>9.2696666827324918</v>
      </c>
      <c r="D11" s="107">
        <f>SEKTOR_USD!H11</f>
        <v>3.3012830157272339</v>
      </c>
      <c r="E11" s="107">
        <f>SEKTOR_TL!H11</f>
        <v>47.42411591066513</v>
      </c>
      <c r="F11" s="107">
        <f>SEKTOR_USD!L11</f>
        <v>5.9001066377279541</v>
      </c>
      <c r="G11" s="107">
        <f>SEKTOR_TL!L11</f>
        <v>53.017658811026593</v>
      </c>
    </row>
    <row r="12" spans="1:7" ht="13.8" x14ac:dyDescent="0.25">
      <c r="A12" s="98" t="s">
        <v>6</v>
      </c>
      <c r="B12" s="107">
        <f>SEKTOR_USD!D12</f>
        <v>16.4029366420617</v>
      </c>
      <c r="C12" s="107">
        <f>SEKTOR_TL!D12</f>
        <v>37.052197123347028</v>
      </c>
      <c r="D12" s="107">
        <f>SEKTOR_USD!H12</f>
        <v>15.552311491267243</v>
      </c>
      <c r="E12" s="107">
        <f>SEKTOR_TL!H12</f>
        <v>64.90789722757188</v>
      </c>
      <c r="F12" s="107">
        <f>SEKTOR_USD!L12</f>
        <v>12.422897681914977</v>
      </c>
      <c r="G12" s="107">
        <f>SEKTOR_TL!L12</f>
        <v>62.442599410089628</v>
      </c>
    </row>
    <row r="13" spans="1:7" ht="13.8" x14ac:dyDescent="0.25">
      <c r="A13" s="98" t="s">
        <v>7</v>
      </c>
      <c r="B13" s="107">
        <f>SEKTOR_USD!D13</f>
        <v>29.978506429647823</v>
      </c>
      <c r="C13" s="107">
        <f>SEKTOR_TL!D13</f>
        <v>53.036000627473577</v>
      </c>
      <c r="D13" s="107">
        <f>SEKTOR_USD!H13</f>
        <v>18.19227946663592</v>
      </c>
      <c r="E13" s="107">
        <f>SEKTOR_TL!H13</f>
        <v>68.675468485539156</v>
      </c>
      <c r="F13" s="107">
        <f>SEKTOR_USD!L13</f>
        <v>16.926335005533979</v>
      </c>
      <c r="G13" s="107">
        <f>SEKTOR_TL!L13</f>
        <v>68.949726340751994</v>
      </c>
    </row>
    <row r="14" spans="1:7" ht="13.8" x14ac:dyDescent="0.25">
      <c r="A14" s="98" t="s">
        <v>8</v>
      </c>
      <c r="B14" s="107">
        <f>SEKTOR_USD!D14</f>
        <v>57.663749121435181</v>
      </c>
      <c r="C14" s="107">
        <f>SEKTOR_TL!D14</f>
        <v>85.632457798224038</v>
      </c>
      <c r="D14" s="107">
        <f>SEKTOR_USD!H14</f>
        <v>46.014414480640973</v>
      </c>
      <c r="E14" s="107">
        <f>SEKTOR_TL!H14</f>
        <v>108.38120627935139</v>
      </c>
      <c r="F14" s="107">
        <f>SEKTOR_USD!L14</f>
        <v>36.632798869170358</v>
      </c>
      <c r="G14" s="107">
        <f>SEKTOR_TL!L14</f>
        <v>97.424078818726343</v>
      </c>
    </row>
    <row r="15" spans="1:7" ht="13.8" x14ac:dyDescent="0.25">
      <c r="A15" s="98" t="s">
        <v>9</v>
      </c>
      <c r="B15" s="107">
        <f>SEKTOR_USD!D15</f>
        <v>45.12749928320526</v>
      </c>
      <c r="C15" s="107">
        <f>SEKTOR_TL!D15</f>
        <v>70.872344062435545</v>
      </c>
      <c r="D15" s="107">
        <f>SEKTOR_USD!H15</f>
        <v>-13.148550058903691</v>
      </c>
      <c r="E15" s="107">
        <f>SEKTOR_TL!H15</f>
        <v>23.948104508790578</v>
      </c>
      <c r="F15" s="107">
        <f>SEKTOR_USD!L15</f>
        <v>-17.825467427452459</v>
      </c>
      <c r="G15" s="107">
        <f>SEKTOR_TL!L15</f>
        <v>18.735995527902556</v>
      </c>
    </row>
    <row r="16" spans="1:7" ht="13.8" x14ac:dyDescent="0.25">
      <c r="A16" s="98" t="s">
        <v>10</v>
      </c>
      <c r="B16" s="107">
        <f>SEKTOR_USD!D16</f>
        <v>21.01016930885206</v>
      </c>
      <c r="C16" s="107">
        <f>SEKTOR_TL!D16</f>
        <v>42.476728306642883</v>
      </c>
      <c r="D16" s="107">
        <f>SEKTOR_USD!H16</f>
        <v>3.0619932625431874</v>
      </c>
      <c r="E16" s="107">
        <f>SEKTOR_TL!H16</f>
        <v>47.08261889068843</v>
      </c>
      <c r="F16" s="107">
        <f>SEKTOR_USD!L16</f>
        <v>0.54665456863190454</v>
      </c>
      <c r="G16" s="107">
        <f>SEKTOR_TL!L16</f>
        <v>45.282324747837976</v>
      </c>
    </row>
    <row r="17" spans="1:7" ht="13.8" x14ac:dyDescent="0.25">
      <c r="A17" s="108" t="s">
        <v>11</v>
      </c>
      <c r="B17" s="107">
        <f>SEKTOR_USD!D17</f>
        <v>43.517025230918037</v>
      </c>
      <c r="C17" s="107">
        <f>SEKTOR_TL!D17</f>
        <v>68.976180497809906</v>
      </c>
      <c r="D17" s="107">
        <f>SEKTOR_USD!H17</f>
        <v>2.2263792214789615</v>
      </c>
      <c r="E17" s="107">
        <f>SEKTOR_TL!H17</f>
        <v>45.890090998971196</v>
      </c>
      <c r="F17" s="107">
        <f>SEKTOR_USD!L17</f>
        <v>0.4540600699298617</v>
      </c>
      <c r="G17" s="107">
        <f>SEKTOR_TL!L17</f>
        <v>45.148532687942918</v>
      </c>
    </row>
    <row r="18" spans="1:7" s="21" customFormat="1" ht="15.6" x14ac:dyDescent="0.3">
      <c r="A18" s="96" t="s">
        <v>12</v>
      </c>
      <c r="B18" s="106">
        <f>SEKTOR_USD!D18</f>
        <v>25.870998173113069</v>
      </c>
      <c r="C18" s="106">
        <f>SEKTOR_TL!D18</f>
        <v>48.199842301061047</v>
      </c>
      <c r="D18" s="106">
        <f>SEKTOR_USD!H18</f>
        <v>10.280643866193962</v>
      </c>
      <c r="E18" s="106">
        <f>SEKTOR_TL!H18</f>
        <v>57.38455466770278</v>
      </c>
      <c r="F18" s="106">
        <f>SEKTOR_USD!L18</f>
        <v>5.6049753598775593</v>
      </c>
      <c r="G18" s="106">
        <f>SEKTOR_TL!L18</f>
        <v>52.59121639644939</v>
      </c>
    </row>
    <row r="19" spans="1:7" ht="13.8" x14ac:dyDescent="0.25">
      <c r="A19" s="98" t="s">
        <v>13</v>
      </c>
      <c r="B19" s="107">
        <f>SEKTOR_USD!D19</f>
        <v>25.870998173113069</v>
      </c>
      <c r="C19" s="107">
        <f>SEKTOR_TL!D19</f>
        <v>48.199842301061047</v>
      </c>
      <c r="D19" s="107">
        <f>SEKTOR_USD!H19</f>
        <v>10.280643866193962</v>
      </c>
      <c r="E19" s="107">
        <f>SEKTOR_TL!H19</f>
        <v>57.38455466770278</v>
      </c>
      <c r="F19" s="107">
        <f>SEKTOR_USD!L19</f>
        <v>5.6049753598775593</v>
      </c>
      <c r="G19" s="107">
        <f>SEKTOR_TL!L19</f>
        <v>52.59121639644939</v>
      </c>
    </row>
    <row r="20" spans="1:7" s="21" customFormat="1" ht="15.6" x14ac:dyDescent="0.3">
      <c r="A20" s="96" t="s">
        <v>110</v>
      </c>
      <c r="B20" s="106">
        <f>SEKTOR_USD!D20</f>
        <v>2.200684044013816</v>
      </c>
      <c r="C20" s="106">
        <f>SEKTOR_TL!D20</f>
        <v>20.330540618678693</v>
      </c>
      <c r="D20" s="106">
        <f>SEKTOR_USD!H20</f>
        <v>-1.5029977098216685</v>
      </c>
      <c r="E20" s="106">
        <f>SEKTOR_TL!H20</f>
        <v>40.567794112194683</v>
      </c>
      <c r="F20" s="106">
        <f>SEKTOR_USD!L20</f>
        <v>-3.1441628250267404</v>
      </c>
      <c r="G20" s="106">
        <f>SEKTOR_TL!L20</f>
        <v>39.949372264526112</v>
      </c>
    </row>
    <row r="21" spans="1:7" ht="13.8" x14ac:dyDescent="0.25">
      <c r="A21" s="98" t="s">
        <v>109</v>
      </c>
      <c r="B21" s="107">
        <f>SEKTOR_USD!D21</f>
        <v>2.200684044013816</v>
      </c>
      <c r="C21" s="107">
        <f>SEKTOR_TL!D21</f>
        <v>20.330540618678693</v>
      </c>
      <c r="D21" s="107">
        <f>SEKTOR_USD!H21</f>
        <v>-1.5029977098216685</v>
      </c>
      <c r="E21" s="107">
        <f>SEKTOR_TL!H21</f>
        <v>40.567794112194683</v>
      </c>
      <c r="F21" s="107">
        <f>SEKTOR_USD!L21</f>
        <v>-3.1441628250267404</v>
      </c>
      <c r="G21" s="107">
        <f>SEKTOR_TL!L21</f>
        <v>39.949372264526112</v>
      </c>
    </row>
    <row r="22" spans="1:7" ht="16.8" x14ac:dyDescent="0.3">
      <c r="A22" s="93" t="s">
        <v>14</v>
      </c>
      <c r="B22" s="106">
        <f>SEKTOR_USD!D22</f>
        <v>4.9316870925623375</v>
      </c>
      <c r="C22" s="106">
        <f>SEKTOR_TL!D22</f>
        <v>23.546009050588403</v>
      </c>
      <c r="D22" s="106">
        <f>SEKTOR_USD!H22</f>
        <v>2.2344327149231651</v>
      </c>
      <c r="E22" s="106">
        <f>SEKTOR_TL!H22</f>
        <v>45.901584362038363</v>
      </c>
      <c r="F22" s="106">
        <f>SEKTOR_USD!L22</f>
        <v>2.0282738700076139</v>
      </c>
      <c r="G22" s="106">
        <f>SEKTOR_TL!L22</f>
        <v>47.423152778552826</v>
      </c>
    </row>
    <row r="23" spans="1:7" s="21" customFormat="1" ht="15.6" x14ac:dyDescent="0.3">
      <c r="A23" s="96" t="s">
        <v>15</v>
      </c>
      <c r="B23" s="106">
        <f>SEKTOR_USD!D23</f>
        <v>0.13245829165939971</v>
      </c>
      <c r="C23" s="106">
        <f>SEKTOR_TL!D23</f>
        <v>17.895422642412502</v>
      </c>
      <c r="D23" s="106">
        <f>SEKTOR_USD!H23</f>
        <v>-2.6371959759377073</v>
      </c>
      <c r="E23" s="106">
        <f>SEKTOR_TL!H23</f>
        <v>38.94914842098764</v>
      </c>
      <c r="F23" s="106">
        <f>SEKTOR_USD!L23</f>
        <v>-3.4681432056672254</v>
      </c>
      <c r="G23" s="106">
        <f>SEKTOR_TL!L23</f>
        <v>39.481245074476135</v>
      </c>
    </row>
    <row r="24" spans="1:7" ht="13.8" x14ac:dyDescent="0.25">
      <c r="A24" s="98" t="s">
        <v>16</v>
      </c>
      <c r="B24" s="107">
        <f>SEKTOR_USD!D24</f>
        <v>0.41498792059119738</v>
      </c>
      <c r="C24" s="107">
        <f>SEKTOR_TL!D24</f>
        <v>18.228071521509207</v>
      </c>
      <c r="D24" s="107">
        <f>SEKTOR_USD!H24</f>
        <v>-1.558743265160548</v>
      </c>
      <c r="E24" s="107">
        <f>SEKTOR_TL!H24</f>
        <v>40.488238089540708</v>
      </c>
      <c r="F24" s="107">
        <f>SEKTOR_USD!L24</f>
        <v>-2.0756915942772158</v>
      </c>
      <c r="G24" s="107">
        <f>SEKTOR_TL!L24</f>
        <v>41.493232525172751</v>
      </c>
    </row>
    <row r="25" spans="1:7" ht="13.8" x14ac:dyDescent="0.25">
      <c r="A25" s="98" t="s">
        <v>17</v>
      </c>
      <c r="B25" s="107">
        <f>SEKTOR_USD!D25</f>
        <v>-1.3360960990408075</v>
      </c>
      <c r="C25" s="107">
        <f>SEKTOR_TL!D25</f>
        <v>16.166354530844988</v>
      </c>
      <c r="D25" s="107">
        <f>SEKTOR_USD!H25</f>
        <v>-19.699304007885054</v>
      </c>
      <c r="E25" s="107">
        <f>SEKTOR_TL!H25</f>
        <v>14.599342506194304</v>
      </c>
      <c r="F25" s="107">
        <f>SEKTOR_USD!L25</f>
        <v>-22.016185906624031</v>
      </c>
      <c r="G25" s="107">
        <f>SEKTOR_TL!L25</f>
        <v>12.680723717718301</v>
      </c>
    </row>
    <row r="26" spans="1:7" ht="13.8" x14ac:dyDescent="0.25">
      <c r="A26" s="98" t="s">
        <v>18</v>
      </c>
      <c r="B26" s="107">
        <f>SEKTOR_USD!D26</f>
        <v>-1.1376046752626439E-2</v>
      </c>
      <c r="C26" s="107">
        <f>SEKTOR_TL!D26</f>
        <v>17.726072859066672</v>
      </c>
      <c r="D26" s="107">
        <f>SEKTOR_USD!H26</f>
        <v>5.8908105711483936</v>
      </c>
      <c r="E26" s="107">
        <f>SEKTOR_TL!H26</f>
        <v>51.119702251312503</v>
      </c>
      <c r="F26" s="107">
        <f>SEKTOR_USD!L26</f>
        <v>4.9848723536330759</v>
      </c>
      <c r="G26" s="107">
        <f>SEKTOR_TL!L26</f>
        <v>51.695214369163367</v>
      </c>
    </row>
    <row r="27" spans="1:7" s="21" customFormat="1" ht="15.6" x14ac:dyDescent="0.3">
      <c r="A27" s="96" t="s">
        <v>19</v>
      </c>
      <c r="B27" s="106">
        <f>SEKTOR_USD!D27</f>
        <v>-8.1898591620292258</v>
      </c>
      <c r="C27" s="106">
        <f>SEKTOR_TL!D27</f>
        <v>8.0967704340638598</v>
      </c>
      <c r="D27" s="106">
        <f>SEKTOR_USD!H27</f>
        <v>2.6938120538101669</v>
      </c>
      <c r="E27" s="106">
        <f>SEKTOR_TL!H27</f>
        <v>46.55717731234791</v>
      </c>
      <c r="F27" s="106">
        <f>SEKTOR_USD!L27</f>
        <v>3.1180703716478471</v>
      </c>
      <c r="G27" s="106">
        <f>SEKTOR_TL!L27</f>
        <v>48.997826445614322</v>
      </c>
    </row>
    <row r="28" spans="1:7" ht="13.8" x14ac:dyDescent="0.25">
      <c r="A28" s="98" t="s">
        <v>20</v>
      </c>
      <c r="B28" s="107">
        <f>SEKTOR_USD!D28</f>
        <v>-8.1898591620292258</v>
      </c>
      <c r="C28" s="107">
        <f>SEKTOR_TL!D28</f>
        <v>8.0967704340638598</v>
      </c>
      <c r="D28" s="107">
        <f>SEKTOR_USD!H28</f>
        <v>2.6938120538101669</v>
      </c>
      <c r="E28" s="107">
        <f>SEKTOR_TL!H28</f>
        <v>46.55717731234791</v>
      </c>
      <c r="F28" s="107">
        <f>SEKTOR_USD!L28</f>
        <v>3.1180703716478471</v>
      </c>
      <c r="G28" s="107">
        <f>SEKTOR_TL!L28</f>
        <v>48.997826445614322</v>
      </c>
    </row>
    <row r="29" spans="1:7" s="21" customFormat="1" ht="15.6" x14ac:dyDescent="0.3">
      <c r="A29" s="96" t="s">
        <v>21</v>
      </c>
      <c r="B29" s="106">
        <f>SEKTOR_USD!D29</f>
        <v>8.4152360851195755</v>
      </c>
      <c r="C29" s="106">
        <f>SEKTOR_TL!D29</f>
        <v>27.647521065572008</v>
      </c>
      <c r="D29" s="106">
        <f>SEKTOR_USD!H29</f>
        <v>2.6469725237908333</v>
      </c>
      <c r="E29" s="106">
        <f>SEKTOR_TL!H29</f>
        <v>46.490331324561673</v>
      </c>
      <c r="F29" s="106">
        <f>SEKTOR_USD!L29</f>
        <v>2.3665598343895651</v>
      </c>
      <c r="G29" s="106">
        <f>SEKTOR_TL!L29</f>
        <v>47.911950457061636</v>
      </c>
    </row>
    <row r="30" spans="1:7" ht="13.8" x14ac:dyDescent="0.25">
      <c r="A30" s="98" t="s">
        <v>22</v>
      </c>
      <c r="B30" s="107">
        <f>SEKTOR_USD!D30</f>
        <v>5.5286154852932698</v>
      </c>
      <c r="C30" s="107">
        <f>SEKTOR_TL!D30</f>
        <v>24.248829358298067</v>
      </c>
      <c r="D30" s="107">
        <f>SEKTOR_USD!H30</f>
        <v>-7.2524296440793172</v>
      </c>
      <c r="E30" s="107">
        <f>SEKTOR_TL!H30</f>
        <v>32.362620902802547</v>
      </c>
      <c r="F30" s="107">
        <f>SEKTOR_USD!L30</f>
        <v>-8.339216016466489</v>
      </c>
      <c r="G30" s="107">
        <f>SEKTOR_TL!L30</f>
        <v>32.442912620701179</v>
      </c>
    </row>
    <row r="31" spans="1:7" ht="13.8" x14ac:dyDescent="0.25">
      <c r="A31" s="98" t="s">
        <v>23</v>
      </c>
      <c r="B31" s="107">
        <f>SEKTOR_USD!D31</f>
        <v>16.382942887367292</v>
      </c>
      <c r="C31" s="107">
        <f>SEKTOR_TL!D31</f>
        <v>37.028656583145356</v>
      </c>
      <c r="D31" s="107">
        <f>SEKTOR_USD!H31</f>
        <v>6.4878209530403215</v>
      </c>
      <c r="E31" s="107">
        <f>SEKTOR_TL!H31</f>
        <v>51.971712266778702</v>
      </c>
      <c r="F31" s="107">
        <f>SEKTOR_USD!L31</f>
        <v>6.2987608774179469</v>
      </c>
      <c r="G31" s="107">
        <f>SEKTOR_TL!L31</f>
        <v>53.593684089651937</v>
      </c>
    </row>
    <row r="32" spans="1:7" ht="13.8" x14ac:dyDescent="0.25">
      <c r="A32" s="98" t="s">
        <v>24</v>
      </c>
      <c r="B32" s="107">
        <f>SEKTOR_USD!D32</f>
        <v>78.280727307498509</v>
      </c>
      <c r="C32" s="107">
        <f>SEKTOR_TL!D32</f>
        <v>109.9067780169038</v>
      </c>
      <c r="D32" s="107">
        <f>SEKTOR_USD!H32</f>
        <v>5.4781730169769123</v>
      </c>
      <c r="E32" s="107">
        <f>SEKTOR_TL!H32</f>
        <v>50.530815793764752</v>
      </c>
      <c r="F32" s="107">
        <f>SEKTOR_USD!L32</f>
        <v>18.61371800789939</v>
      </c>
      <c r="G32" s="107">
        <f>SEKTOR_TL!L32</f>
        <v>71.387867384582535</v>
      </c>
    </row>
    <row r="33" spans="1:7" ht="13.8" x14ac:dyDescent="0.25">
      <c r="A33" s="98" t="s">
        <v>105</v>
      </c>
      <c r="B33" s="107">
        <f>SEKTOR_USD!D33</f>
        <v>10.224029150012784</v>
      </c>
      <c r="C33" s="107">
        <f>SEKTOR_TL!D33</f>
        <v>29.777184378512079</v>
      </c>
      <c r="D33" s="107">
        <f>SEKTOR_USD!H33</f>
        <v>2.7645974602141079</v>
      </c>
      <c r="E33" s="107">
        <f>SEKTOR_TL!H33</f>
        <v>46.658197122110472</v>
      </c>
      <c r="F33" s="107">
        <f>SEKTOR_USD!L33</f>
        <v>1.7751924291335222</v>
      </c>
      <c r="G33" s="107">
        <f>SEKTOR_TL!L33</f>
        <v>47.057469203714206</v>
      </c>
    </row>
    <row r="34" spans="1:7" ht="13.8" x14ac:dyDescent="0.25">
      <c r="A34" s="98" t="s">
        <v>25</v>
      </c>
      <c r="B34" s="107">
        <f>SEKTOR_USD!D34</f>
        <v>0.22513082376486607</v>
      </c>
      <c r="C34" s="107">
        <f>SEKTOR_TL!D34</f>
        <v>18.00453478772798</v>
      </c>
      <c r="D34" s="107">
        <f>SEKTOR_USD!H34</f>
        <v>-0.42557096687248447</v>
      </c>
      <c r="E34" s="107">
        <f>SEKTOR_TL!H34</f>
        <v>42.105419593705975</v>
      </c>
      <c r="F34" s="107">
        <f>SEKTOR_USD!L34</f>
        <v>-0.59830232424100127</v>
      </c>
      <c r="G34" s="107">
        <f>SEKTOR_TL!L34</f>
        <v>43.627948479962313</v>
      </c>
    </row>
    <row r="35" spans="1:7" ht="13.8" x14ac:dyDescent="0.25">
      <c r="A35" s="98" t="s">
        <v>26</v>
      </c>
      <c r="B35" s="107">
        <f>SEKTOR_USD!D35</f>
        <v>15.613274216736587</v>
      </c>
      <c r="C35" s="107">
        <f>SEKTOR_TL!D35</f>
        <v>36.122452793018397</v>
      </c>
      <c r="D35" s="107">
        <f>SEKTOR_USD!H35</f>
        <v>-1.2891681052500155</v>
      </c>
      <c r="E35" s="107">
        <f>SEKTOR_TL!H35</f>
        <v>40.872956250449079</v>
      </c>
      <c r="F35" s="107">
        <f>SEKTOR_USD!L35</f>
        <v>-3.4118972148435969</v>
      </c>
      <c r="G35" s="107">
        <f>SEKTOR_TL!L35</f>
        <v>39.562516284738273</v>
      </c>
    </row>
    <row r="36" spans="1:7" ht="13.8" x14ac:dyDescent="0.25">
      <c r="A36" s="98" t="s">
        <v>27</v>
      </c>
      <c r="B36" s="107">
        <f>SEKTOR_USD!D36</f>
        <v>-4.2999063254065799</v>
      </c>
      <c r="C36" s="107">
        <f>SEKTOR_TL!D36</f>
        <v>12.676780168738262</v>
      </c>
      <c r="D36" s="107">
        <f>SEKTOR_USD!H36</f>
        <v>9.0222909600688119</v>
      </c>
      <c r="E36" s="107">
        <f>SEKTOR_TL!H36</f>
        <v>55.58872445849935</v>
      </c>
      <c r="F36" s="107">
        <f>SEKTOR_USD!L36</f>
        <v>6.3866210885784414</v>
      </c>
      <c r="G36" s="107">
        <f>SEKTOR_TL!L36</f>
        <v>53.720635461480235</v>
      </c>
    </row>
    <row r="37" spans="1:7" ht="13.8" x14ac:dyDescent="0.25">
      <c r="A37" s="98" t="s">
        <v>106</v>
      </c>
      <c r="B37" s="107">
        <f>SEKTOR_USD!D37</f>
        <v>0.48185546944380347</v>
      </c>
      <c r="C37" s="107">
        <f>SEKTOR_TL!D37</f>
        <v>18.306801017094735</v>
      </c>
      <c r="D37" s="107">
        <f>SEKTOR_USD!H37</f>
        <v>-6.9938853058716504</v>
      </c>
      <c r="E37" s="107">
        <f>SEKTOR_TL!H37</f>
        <v>32.731596673201949</v>
      </c>
      <c r="F37" s="107">
        <f>SEKTOR_USD!L37</f>
        <v>-9.0849420741622229</v>
      </c>
      <c r="G37" s="107">
        <f>SEKTOR_TL!L37</f>
        <v>31.365394768397863</v>
      </c>
    </row>
    <row r="38" spans="1:7" ht="13.8" x14ac:dyDescent="0.25">
      <c r="A38" s="108" t="s">
        <v>28</v>
      </c>
      <c r="B38" s="107">
        <f>SEKTOR_USD!D38</f>
        <v>-24.156831299165269</v>
      </c>
      <c r="C38" s="107">
        <f>SEKTOR_TL!D38</f>
        <v>-10.702657449193024</v>
      </c>
      <c r="D38" s="107">
        <f>SEKTOR_USD!H38</f>
        <v>7.8197888943915963</v>
      </c>
      <c r="E38" s="107">
        <f>SEKTOR_TL!H38</f>
        <v>53.87260052723876</v>
      </c>
      <c r="F38" s="107">
        <f>SEKTOR_USD!L38</f>
        <v>18.15757800610497</v>
      </c>
      <c r="G38" s="107">
        <f>SEKTOR_TL!L38</f>
        <v>70.728779519794955</v>
      </c>
    </row>
    <row r="39" spans="1:7" ht="13.8" x14ac:dyDescent="0.25">
      <c r="A39" s="108" t="s">
        <v>107</v>
      </c>
      <c r="B39" s="107">
        <f>SEKTOR_USD!D39</f>
        <v>60.983170817948718</v>
      </c>
      <c r="C39" s="107">
        <f>SEKTOR_TL!D39</f>
        <v>89.540727209716707</v>
      </c>
      <c r="D39" s="107">
        <f>SEKTOR_USD!H39</f>
        <v>17.966151934605076</v>
      </c>
      <c r="E39" s="107">
        <f>SEKTOR_TL!H39</f>
        <v>68.352755635132127</v>
      </c>
      <c r="F39" s="107">
        <f>SEKTOR_USD!L39</f>
        <v>15.112431842995711</v>
      </c>
      <c r="G39" s="107">
        <f>SEKTOR_TL!L39</f>
        <v>66.328773217531619</v>
      </c>
    </row>
    <row r="40" spans="1:7" ht="13.8" x14ac:dyDescent="0.25">
      <c r="A40" s="108" t="s">
        <v>29</v>
      </c>
      <c r="B40" s="107">
        <f>SEKTOR_USD!D40</f>
        <v>3.1990668331871723</v>
      </c>
      <c r="C40" s="107">
        <f>SEKTOR_TL!D40</f>
        <v>21.506031192830598</v>
      </c>
      <c r="D40" s="107">
        <f>SEKTOR_USD!H40</f>
        <v>-0.8389985420309729</v>
      </c>
      <c r="E40" s="107">
        <f>SEKTOR_TL!H40</f>
        <v>41.51540567537397</v>
      </c>
      <c r="F40" s="107">
        <f>SEKTOR_USD!L40</f>
        <v>-0.45317403741745654</v>
      </c>
      <c r="G40" s="107">
        <f>SEKTOR_TL!L40</f>
        <v>43.837647897480011</v>
      </c>
    </row>
    <row r="41" spans="1:7" ht="13.8" hidden="1" x14ac:dyDescent="0.25">
      <c r="A41" s="98" t="s">
        <v>30</v>
      </c>
      <c r="B41" s="107" t="e">
        <f>SEKTOR_USD!#REF!</f>
        <v>#REF!</v>
      </c>
      <c r="C41" s="107" t="e">
        <f>SEKTOR_TL!D41</f>
        <v>#REF!</v>
      </c>
      <c r="D41" s="107" t="e">
        <f>SEKTOR_USD!#REF!</f>
        <v>#REF!</v>
      </c>
      <c r="E41" s="107" t="e">
        <f>SEKTOR_TL!H41</f>
        <v>#REF!</v>
      </c>
      <c r="F41" s="107" t="e">
        <f>SEKTOR_USD!#REF!</f>
        <v>#REF!</v>
      </c>
      <c r="G41" s="107" t="e">
        <f>SEKTOR_TL!L41</f>
        <v>#REF!</v>
      </c>
    </row>
    <row r="42" spans="1:7" ht="16.8" x14ac:dyDescent="0.3">
      <c r="A42" s="93" t="s">
        <v>31</v>
      </c>
      <c r="B42" s="106">
        <f>SEKTOR_USD!D41</f>
        <v>13.770448297022217</v>
      </c>
      <c r="C42" s="106">
        <f>SEKTOR_TL!D42</f>
        <v>33.952719378222035</v>
      </c>
      <c r="D42" s="106">
        <f>SEKTOR_USD!H41</f>
        <v>4.9215932992606923</v>
      </c>
      <c r="E42" s="106">
        <f>SEKTOR_TL!H42</f>
        <v>49.736505496518689</v>
      </c>
      <c r="F42" s="106">
        <f>SEKTOR_USD!L41</f>
        <v>3.5136728285048235</v>
      </c>
      <c r="G42" s="106">
        <f>SEKTOR_TL!L42</f>
        <v>49.569442128450461</v>
      </c>
    </row>
    <row r="43" spans="1:7" ht="13.8" x14ac:dyDescent="0.25">
      <c r="A43" s="98" t="s">
        <v>32</v>
      </c>
      <c r="B43" s="107">
        <f>SEKTOR_USD!D42</f>
        <v>13.770448297022217</v>
      </c>
      <c r="C43" s="107">
        <f>SEKTOR_TL!D43</f>
        <v>33.952719378222035</v>
      </c>
      <c r="D43" s="107">
        <f>SEKTOR_USD!H42</f>
        <v>4.9215932992606923</v>
      </c>
      <c r="E43" s="107">
        <f>SEKTOR_TL!H43</f>
        <v>49.736505496518689</v>
      </c>
      <c r="F43" s="107">
        <f>SEKTOR_USD!L42</f>
        <v>3.5136728285048235</v>
      </c>
      <c r="G43" s="107">
        <f>SEKTOR_TL!L43</f>
        <v>49.569442128450461</v>
      </c>
    </row>
    <row r="44" spans="1:7" ht="17.399999999999999" x14ac:dyDescent="0.3">
      <c r="A44" s="109" t="s">
        <v>40</v>
      </c>
      <c r="B44" s="110">
        <f>SEKTOR_USD!D43</f>
        <v>5.2509335875457488</v>
      </c>
      <c r="C44" s="110">
        <f>SEKTOR_TL!D44</f>
        <v>23.921888172057155</v>
      </c>
      <c r="D44" s="110">
        <f>SEKTOR_USD!H43</f>
        <v>2.5517983106215252</v>
      </c>
      <c r="E44" s="110">
        <f>SEKTOR_TL!H44</f>
        <v>46.354505574635205</v>
      </c>
      <c r="F44" s="110">
        <f>SEKTOR_USD!L43</f>
        <v>2.1981175630180108</v>
      </c>
      <c r="G44" s="110">
        <f>SEKTOR_TL!L44</f>
        <v>47.668564092038814</v>
      </c>
    </row>
    <row r="45" spans="1:7" ht="13.8" hidden="1" x14ac:dyDescent="0.25">
      <c r="A45" s="41" t="s">
        <v>34</v>
      </c>
      <c r="B45" s="46"/>
      <c r="C45" s="46"/>
      <c r="D45" s="40">
        <f>SEKTOR_USD!H45</f>
        <v>3.2025086137764962</v>
      </c>
      <c r="E45" s="40">
        <f>SEKTOR_TL!H45</f>
        <v>22.138704977574054</v>
      </c>
      <c r="F45" s="40">
        <f>SEKTOR_USD!L45</f>
        <v>3.1063112912034989</v>
      </c>
      <c r="G45" s="40">
        <f>SEKTOR_TL!L45</f>
        <v>18.203861894514411</v>
      </c>
    </row>
    <row r="46" spans="1:7" s="22" customFormat="1" ht="17.399999999999999" hidden="1" x14ac:dyDescent="0.3">
      <c r="A46" s="42" t="s">
        <v>40</v>
      </c>
      <c r="B46" s="47" t="e">
        <f>SEKTOR_USD!#REF!</f>
        <v>#REF!</v>
      </c>
      <c r="C46" s="47" t="e">
        <f>SEKTOR_TL!D46</f>
        <v>#REF!</v>
      </c>
      <c r="D46" s="47" t="e">
        <f>SEKTOR_USD!#REF!</f>
        <v>#REF!</v>
      </c>
      <c r="E46" s="47" t="e">
        <f>SEKTOR_TL!H46</f>
        <v>#REF!</v>
      </c>
      <c r="F46" s="47" t="e">
        <f>SEKTOR_USD!#REF!</f>
        <v>#REF!</v>
      </c>
      <c r="G46" s="47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3"/>
  <sheetViews>
    <sheetView showGridLines="0" zoomScale="80" zoomScaleNormal="80" workbookViewId="0">
      <selection activeCell="C11" sqref="C11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4.10937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50" t="s">
        <v>124</v>
      </c>
      <c r="D2" s="150"/>
      <c r="E2" s="150"/>
      <c r="F2" s="150"/>
      <c r="G2" s="150"/>
      <c r="H2" s="150"/>
      <c r="I2" s="150"/>
      <c r="J2" s="150"/>
      <c r="K2" s="150"/>
    </row>
    <row r="6" spans="1:13" ht="22.5" customHeight="1" x14ac:dyDescent="0.25">
      <c r="A6" s="158" t="s">
        <v>113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60"/>
    </row>
    <row r="7" spans="1:13" ht="24" customHeight="1" x14ac:dyDescent="0.25">
      <c r="A7" s="49"/>
      <c r="B7" s="146" t="s">
        <v>126</v>
      </c>
      <c r="C7" s="146"/>
      <c r="D7" s="146"/>
      <c r="E7" s="146"/>
      <c r="F7" s="146" t="s">
        <v>127</v>
      </c>
      <c r="G7" s="146"/>
      <c r="H7" s="146"/>
      <c r="I7" s="146"/>
      <c r="J7" s="146" t="s">
        <v>104</v>
      </c>
      <c r="K7" s="146"/>
      <c r="L7" s="146"/>
      <c r="M7" s="146"/>
    </row>
    <row r="8" spans="1:13" ht="64.8" x14ac:dyDescent="0.3">
      <c r="A8" s="50" t="s">
        <v>41</v>
      </c>
      <c r="B8" s="72">
        <v>2023</v>
      </c>
      <c r="C8" s="73">
        <v>2024</v>
      </c>
      <c r="D8" s="7" t="s">
        <v>118</v>
      </c>
      <c r="E8" s="7" t="s">
        <v>119</v>
      </c>
      <c r="F8" s="5">
        <v>2023</v>
      </c>
      <c r="G8" s="6">
        <v>2024</v>
      </c>
      <c r="H8" s="7" t="s">
        <v>118</v>
      </c>
      <c r="I8" s="7" t="s">
        <v>119</v>
      </c>
      <c r="J8" s="5" t="s">
        <v>128</v>
      </c>
      <c r="K8" s="5" t="s">
        <v>129</v>
      </c>
      <c r="L8" s="7" t="s">
        <v>118</v>
      </c>
      <c r="M8" s="7" t="s">
        <v>119</v>
      </c>
    </row>
    <row r="9" spans="1:13" ht="22.5" customHeight="1" x14ac:dyDescent="0.3">
      <c r="A9" s="51" t="s">
        <v>198</v>
      </c>
      <c r="B9" s="76">
        <v>6114118.9760299996</v>
      </c>
      <c r="C9" s="76">
        <v>5799604.8958599996</v>
      </c>
      <c r="D9" s="63">
        <f>(C9-B9)/B9*100</f>
        <v>-5.1440621519311565</v>
      </c>
      <c r="E9" s="78">
        <f t="shared" ref="E9:E23" si="0">C9/C$23*100</f>
        <v>28.278702596025646</v>
      </c>
      <c r="F9" s="76">
        <v>55467374.426600002</v>
      </c>
      <c r="G9" s="76">
        <v>56530647.188000001</v>
      </c>
      <c r="H9" s="63">
        <f t="shared" ref="H9:H22" si="1">(G9-F9)/F9*100</f>
        <v>1.9169336432302713</v>
      </c>
      <c r="I9" s="65">
        <f t="shared" ref="I9:I23" si="2">G9/G$23*100</f>
        <v>30.297747651225183</v>
      </c>
      <c r="J9" s="76">
        <v>67417329.838009998</v>
      </c>
      <c r="K9" s="76">
        <v>68676011.443269998</v>
      </c>
      <c r="L9" s="63">
        <f t="shared" ref="L9:L23" si="3">(K9-J9)/J9*100</f>
        <v>1.8670000848214445</v>
      </c>
      <c r="M9" s="78">
        <f t="shared" ref="M9:M23" si="4">K9/K$23*100</f>
        <v>30.373170426671368</v>
      </c>
    </row>
    <row r="10" spans="1:13" ht="22.5" customHeight="1" x14ac:dyDescent="0.3">
      <c r="A10" s="51" t="s">
        <v>199</v>
      </c>
      <c r="B10" s="76">
        <v>3172183.7521899999</v>
      </c>
      <c r="C10" s="76">
        <v>3646204.3936600001</v>
      </c>
      <c r="D10" s="63">
        <f t="shared" ref="D10:D23" si="5">(C10-B10)/B10*100</f>
        <v>14.943038565869573</v>
      </c>
      <c r="E10" s="78">
        <f t="shared" si="0"/>
        <v>17.778785193839212</v>
      </c>
      <c r="F10" s="76">
        <v>29946907.653239999</v>
      </c>
      <c r="G10" s="76">
        <v>31677909.334260002</v>
      </c>
      <c r="H10" s="63">
        <f t="shared" si="1"/>
        <v>5.7802351450224716</v>
      </c>
      <c r="I10" s="65">
        <f t="shared" si="2"/>
        <v>16.977858044610084</v>
      </c>
      <c r="J10" s="76">
        <v>36293613.78977</v>
      </c>
      <c r="K10" s="76">
        <v>38257802.377899997</v>
      </c>
      <c r="L10" s="63">
        <f t="shared" si="3"/>
        <v>5.4119399614144754</v>
      </c>
      <c r="M10" s="78">
        <f t="shared" si="4"/>
        <v>16.92018402573877</v>
      </c>
    </row>
    <row r="11" spans="1:13" ht="22.5" customHeight="1" x14ac:dyDescent="0.3">
      <c r="A11" s="51" t="s">
        <v>200</v>
      </c>
      <c r="B11" s="76">
        <v>2323619.7183300001</v>
      </c>
      <c r="C11" s="76">
        <v>2701991.4567999998</v>
      </c>
      <c r="D11" s="63">
        <f t="shared" si="5"/>
        <v>16.283720416262344</v>
      </c>
      <c r="E11" s="78">
        <f t="shared" si="0"/>
        <v>13.17483073345101</v>
      </c>
      <c r="F11" s="76">
        <v>21448035.313019998</v>
      </c>
      <c r="G11" s="76">
        <v>22121157.326870002</v>
      </c>
      <c r="H11" s="63">
        <f t="shared" si="1"/>
        <v>3.1383854233090793</v>
      </c>
      <c r="I11" s="65">
        <f t="shared" si="2"/>
        <v>11.855891906095655</v>
      </c>
      <c r="J11" s="76">
        <v>26080022.344590001</v>
      </c>
      <c r="K11" s="76">
        <v>26781071.478239998</v>
      </c>
      <c r="L11" s="63">
        <f t="shared" si="3"/>
        <v>2.6880695284197942</v>
      </c>
      <c r="M11" s="78">
        <f t="shared" si="4"/>
        <v>11.84439851882464</v>
      </c>
    </row>
    <row r="12" spans="1:13" ht="22.5" customHeight="1" x14ac:dyDescent="0.3">
      <c r="A12" s="51" t="s">
        <v>201</v>
      </c>
      <c r="B12" s="76">
        <v>1766070.4057100001</v>
      </c>
      <c r="C12" s="76">
        <v>1811251.5673499999</v>
      </c>
      <c r="D12" s="63">
        <f t="shared" si="5"/>
        <v>2.5582876817323705</v>
      </c>
      <c r="E12" s="78">
        <f t="shared" si="0"/>
        <v>8.8316092767351826</v>
      </c>
      <c r="F12" s="76">
        <v>18843938.345690001</v>
      </c>
      <c r="G12" s="76">
        <v>17269392.831239998</v>
      </c>
      <c r="H12" s="63">
        <f t="shared" si="1"/>
        <v>-8.355713575183362</v>
      </c>
      <c r="I12" s="65">
        <f t="shared" si="2"/>
        <v>9.2555760833718796</v>
      </c>
      <c r="J12" s="76">
        <v>22693145.23488</v>
      </c>
      <c r="K12" s="76">
        <v>20579583.412640002</v>
      </c>
      <c r="L12" s="63">
        <f t="shared" si="3"/>
        <v>-9.3136574959710519</v>
      </c>
      <c r="M12" s="78">
        <f t="shared" si="4"/>
        <v>9.1016816667979086</v>
      </c>
    </row>
    <row r="13" spans="1:13" ht="22.5" customHeight="1" x14ac:dyDescent="0.3">
      <c r="A13" s="52" t="s">
        <v>202</v>
      </c>
      <c r="B13" s="76">
        <v>1466408.7704700001</v>
      </c>
      <c r="C13" s="76">
        <v>1619239.8964800001</v>
      </c>
      <c r="D13" s="63">
        <f t="shared" si="5"/>
        <v>10.422136657094322</v>
      </c>
      <c r="E13" s="78">
        <f t="shared" si="0"/>
        <v>7.8953660268933312</v>
      </c>
      <c r="F13" s="76">
        <v>15138422.77052</v>
      </c>
      <c r="G13" s="76">
        <v>15234623.41133</v>
      </c>
      <c r="H13" s="63">
        <f t="shared" si="1"/>
        <v>0.63547334004528744</v>
      </c>
      <c r="I13" s="65">
        <f t="shared" si="2"/>
        <v>8.1650361111716414</v>
      </c>
      <c r="J13" s="76">
        <v>18321611.680550002</v>
      </c>
      <c r="K13" s="76">
        <v>18344660.400370002</v>
      </c>
      <c r="L13" s="63">
        <f t="shared" si="3"/>
        <v>0.12580072223923658</v>
      </c>
      <c r="M13" s="78">
        <f t="shared" si="4"/>
        <v>8.1132477709500073</v>
      </c>
    </row>
    <row r="14" spans="1:13" ht="22.5" customHeight="1" x14ac:dyDescent="0.3">
      <c r="A14" s="51" t="s">
        <v>203</v>
      </c>
      <c r="B14" s="76">
        <v>1527342.17662</v>
      </c>
      <c r="C14" s="76">
        <v>1549303.41998</v>
      </c>
      <c r="D14" s="63">
        <f t="shared" si="5"/>
        <v>1.4378731692331104</v>
      </c>
      <c r="E14" s="78">
        <f t="shared" si="0"/>
        <v>7.5543578280470243</v>
      </c>
      <c r="F14" s="76">
        <v>12851910.41707</v>
      </c>
      <c r="G14" s="76">
        <v>14178253.664489999</v>
      </c>
      <c r="H14" s="63">
        <f t="shared" si="1"/>
        <v>10.320203023344618</v>
      </c>
      <c r="I14" s="65">
        <f t="shared" si="2"/>
        <v>7.5988719929773447</v>
      </c>
      <c r="J14" s="76">
        <v>15830077.94741</v>
      </c>
      <c r="K14" s="76">
        <v>17436851.503369998</v>
      </c>
      <c r="L14" s="63">
        <f t="shared" si="3"/>
        <v>10.15013041185237</v>
      </c>
      <c r="M14" s="78">
        <f t="shared" si="4"/>
        <v>7.7117533660775521</v>
      </c>
    </row>
    <row r="15" spans="1:13" ht="22.5" customHeight="1" x14ac:dyDescent="0.3">
      <c r="A15" s="51" t="s">
        <v>204</v>
      </c>
      <c r="B15" s="76">
        <v>971846.44041000004</v>
      </c>
      <c r="C15" s="76">
        <v>1200708.33402</v>
      </c>
      <c r="D15" s="63">
        <f t="shared" si="5"/>
        <v>23.549182678844637</v>
      </c>
      <c r="E15" s="78">
        <f t="shared" si="0"/>
        <v>5.8546184597090605</v>
      </c>
      <c r="F15" s="76">
        <v>9437924.6259300001</v>
      </c>
      <c r="G15" s="76">
        <v>9894737.3828899991</v>
      </c>
      <c r="H15" s="63">
        <f t="shared" si="1"/>
        <v>4.8401822971221842</v>
      </c>
      <c r="I15" s="65">
        <f t="shared" si="2"/>
        <v>5.3031102811358357</v>
      </c>
      <c r="J15" s="76">
        <v>11658099.068840001</v>
      </c>
      <c r="K15" s="76">
        <v>12070413.41463</v>
      </c>
      <c r="L15" s="63">
        <f t="shared" si="3"/>
        <v>3.5367202093181791</v>
      </c>
      <c r="M15" s="78">
        <f t="shared" si="4"/>
        <v>5.3383520105238205</v>
      </c>
    </row>
    <row r="16" spans="1:13" ht="22.5" customHeight="1" x14ac:dyDescent="0.3">
      <c r="A16" s="51" t="s">
        <v>205</v>
      </c>
      <c r="B16" s="76">
        <v>1129111.0678699999</v>
      </c>
      <c r="C16" s="76">
        <v>1077606.13885</v>
      </c>
      <c r="D16" s="63">
        <f t="shared" si="5"/>
        <v>-4.5615467322591101</v>
      </c>
      <c r="E16" s="78">
        <f t="shared" si="0"/>
        <v>5.2543757830716675</v>
      </c>
      <c r="F16" s="76">
        <v>9516272.2636799999</v>
      </c>
      <c r="G16" s="76">
        <v>9610924.4226600006</v>
      </c>
      <c r="H16" s="63">
        <f t="shared" si="1"/>
        <v>0.99463483554639487</v>
      </c>
      <c r="I16" s="65">
        <f t="shared" si="2"/>
        <v>5.1509999856248196</v>
      </c>
      <c r="J16" s="76">
        <v>11677412.152009999</v>
      </c>
      <c r="K16" s="76">
        <v>11791841.51633</v>
      </c>
      <c r="L16" s="63">
        <f t="shared" si="3"/>
        <v>0.9799205751276342</v>
      </c>
      <c r="M16" s="78">
        <f t="shared" si="4"/>
        <v>5.2151487032068751</v>
      </c>
    </row>
    <row r="17" spans="1:13" ht="22.5" customHeight="1" x14ac:dyDescent="0.3">
      <c r="A17" s="51" t="s">
        <v>206</v>
      </c>
      <c r="B17" s="76">
        <v>256113.24049</v>
      </c>
      <c r="C17" s="76">
        <v>331592.07290999999</v>
      </c>
      <c r="D17" s="63">
        <f t="shared" si="5"/>
        <v>29.470882596929648</v>
      </c>
      <c r="E17" s="78">
        <f t="shared" si="0"/>
        <v>1.6168331776730569</v>
      </c>
      <c r="F17" s="76">
        <v>2670818.71826</v>
      </c>
      <c r="G17" s="76">
        <v>2899589.94991</v>
      </c>
      <c r="H17" s="63">
        <f t="shared" si="1"/>
        <v>8.5655844062318529</v>
      </c>
      <c r="I17" s="65">
        <f t="shared" si="2"/>
        <v>1.5540427885469239</v>
      </c>
      <c r="J17" s="76">
        <v>3220336.4084800002</v>
      </c>
      <c r="K17" s="76">
        <v>3409904.00923</v>
      </c>
      <c r="L17" s="63">
        <f t="shared" si="3"/>
        <v>5.8865775715486723</v>
      </c>
      <c r="M17" s="78">
        <f t="shared" si="4"/>
        <v>1.5080898473040578</v>
      </c>
    </row>
    <row r="18" spans="1:13" ht="22.5" customHeight="1" x14ac:dyDescent="0.3">
      <c r="A18" s="51" t="s">
        <v>207</v>
      </c>
      <c r="B18" s="76">
        <v>255994.97995000001</v>
      </c>
      <c r="C18" s="76">
        <v>234660.1618</v>
      </c>
      <c r="D18" s="63">
        <f t="shared" si="5"/>
        <v>-8.3340767675081135</v>
      </c>
      <c r="E18" s="78">
        <f t="shared" si="0"/>
        <v>1.1441960350461857</v>
      </c>
      <c r="F18" s="76">
        <v>2070382.35488</v>
      </c>
      <c r="G18" s="76">
        <v>2188013.2767599998</v>
      </c>
      <c r="H18" s="63">
        <f t="shared" si="1"/>
        <v>5.6816037676682054</v>
      </c>
      <c r="I18" s="65">
        <f t="shared" si="2"/>
        <v>1.1726714165564489</v>
      </c>
      <c r="J18" s="76">
        <v>2497324.5617900002</v>
      </c>
      <c r="K18" s="76">
        <v>2774111.3380800001</v>
      </c>
      <c r="L18" s="63">
        <f t="shared" si="3"/>
        <v>11.083332159741715</v>
      </c>
      <c r="M18" s="78">
        <f t="shared" si="4"/>
        <v>1.2268993886412174</v>
      </c>
    </row>
    <row r="19" spans="1:13" ht="22.5" customHeight="1" x14ac:dyDescent="0.3">
      <c r="A19" s="51" t="s">
        <v>208</v>
      </c>
      <c r="B19" s="76">
        <v>221406.39238999999</v>
      </c>
      <c r="C19" s="76">
        <v>217431.18924000001</v>
      </c>
      <c r="D19" s="63">
        <f t="shared" si="5"/>
        <v>-1.7954328721448107</v>
      </c>
      <c r="E19" s="78">
        <f t="shared" si="0"/>
        <v>1.060188072468059</v>
      </c>
      <c r="F19" s="76">
        <v>2178971.3843899998</v>
      </c>
      <c r="G19" s="76">
        <v>2181923.7522499999</v>
      </c>
      <c r="H19" s="63">
        <f t="shared" si="1"/>
        <v>0.13549364994651483</v>
      </c>
      <c r="I19" s="65">
        <f t="shared" si="2"/>
        <v>1.1694077200290351</v>
      </c>
      <c r="J19" s="76">
        <v>2615452.64494</v>
      </c>
      <c r="K19" s="76">
        <v>2675650.0944099999</v>
      </c>
      <c r="L19" s="63">
        <f t="shared" si="3"/>
        <v>2.3016073178178624</v>
      </c>
      <c r="M19" s="78">
        <f t="shared" si="4"/>
        <v>1.1833531769209675</v>
      </c>
    </row>
    <row r="20" spans="1:13" ht="22.5" customHeight="1" x14ac:dyDescent="0.3">
      <c r="A20" s="51" t="s">
        <v>209</v>
      </c>
      <c r="B20" s="76">
        <v>180093.33877999999</v>
      </c>
      <c r="C20" s="76">
        <v>184964.07258000001</v>
      </c>
      <c r="D20" s="63">
        <f t="shared" si="5"/>
        <v>2.7045607755376508</v>
      </c>
      <c r="E20" s="78">
        <f t="shared" si="0"/>
        <v>0.90187936822615322</v>
      </c>
      <c r="F20" s="76">
        <v>1310498.43591</v>
      </c>
      <c r="G20" s="76">
        <v>1588161.91234</v>
      </c>
      <c r="H20" s="63">
        <f t="shared" si="1"/>
        <v>21.187623641625535</v>
      </c>
      <c r="I20" s="65">
        <f t="shared" si="2"/>
        <v>0.85117951488053512</v>
      </c>
      <c r="J20" s="76">
        <v>1638121.79323</v>
      </c>
      <c r="K20" s="76">
        <v>1885806.60467</v>
      </c>
      <c r="L20" s="63">
        <f t="shared" si="3"/>
        <v>15.120048610770418</v>
      </c>
      <c r="M20" s="78">
        <f t="shared" si="4"/>
        <v>0.83403104215944412</v>
      </c>
    </row>
    <row r="21" spans="1:13" ht="22.5" customHeight="1" x14ac:dyDescent="0.3">
      <c r="A21" s="51" t="s">
        <v>210</v>
      </c>
      <c r="B21" s="76">
        <v>99215.81366</v>
      </c>
      <c r="C21" s="76">
        <v>131915.0135</v>
      </c>
      <c r="D21" s="63">
        <f t="shared" si="5"/>
        <v>32.9576492231934</v>
      </c>
      <c r="E21" s="78">
        <f t="shared" si="0"/>
        <v>0.64321371915871595</v>
      </c>
      <c r="F21" s="76">
        <v>1011932.15564</v>
      </c>
      <c r="G21" s="76">
        <v>1139359.6085900001</v>
      </c>
      <c r="H21" s="63">
        <f t="shared" si="1"/>
        <v>12.592489747438465</v>
      </c>
      <c r="I21" s="65">
        <f t="shared" si="2"/>
        <v>0.61064275082961073</v>
      </c>
      <c r="J21" s="76">
        <v>1240689.4682400001</v>
      </c>
      <c r="K21" s="76">
        <v>1345755.5722699999</v>
      </c>
      <c r="L21" s="63">
        <f t="shared" si="3"/>
        <v>8.4683643022329367</v>
      </c>
      <c r="M21" s="78">
        <f t="shared" si="4"/>
        <v>0.5951840022474828</v>
      </c>
    </row>
    <row r="22" spans="1:13" ht="22.5" customHeight="1" x14ac:dyDescent="0.3">
      <c r="A22" s="51" t="s">
        <v>211</v>
      </c>
      <c r="B22" s="76">
        <v>2038.46892</v>
      </c>
      <c r="C22" s="76">
        <v>2264.9295299999999</v>
      </c>
      <c r="D22" s="63">
        <f t="shared" si="5"/>
        <v>11.109348186677275</v>
      </c>
      <c r="E22" s="78">
        <f t="shared" si="0"/>
        <v>1.1043729655712785E-2</v>
      </c>
      <c r="F22" s="76">
        <v>47508.768620000003</v>
      </c>
      <c r="G22" s="76">
        <v>68968.323999999993</v>
      </c>
      <c r="H22" s="63">
        <f t="shared" si="1"/>
        <v>45.169672890587307</v>
      </c>
      <c r="I22" s="65">
        <f t="shared" si="2"/>
        <v>3.6963752945030889E-2</v>
      </c>
      <c r="J22" s="76">
        <v>84104.44859</v>
      </c>
      <c r="K22" s="76">
        <v>78020.770359999995</v>
      </c>
      <c r="L22" s="63">
        <f t="shared" si="3"/>
        <v>-7.2334797171755696</v>
      </c>
      <c r="M22" s="78">
        <f t="shared" si="4"/>
        <v>3.4506053935907423E-2</v>
      </c>
    </row>
    <row r="23" spans="1:13" ht="24" customHeight="1" x14ac:dyDescent="0.25">
      <c r="A23" s="67" t="s">
        <v>42</v>
      </c>
      <c r="B23" s="77">
        <f>SUM(B9:B22)</f>
        <v>19485563.541820001</v>
      </c>
      <c r="C23" s="77">
        <f>SUM(C9:C22)</f>
        <v>20508737.542559996</v>
      </c>
      <c r="D23" s="75">
        <f t="shared" si="5"/>
        <v>5.2509335875457488</v>
      </c>
      <c r="E23" s="79">
        <f t="shared" si="0"/>
        <v>100</v>
      </c>
      <c r="F23" s="66">
        <f>SUM(F9:F22)</f>
        <v>181940897.63345</v>
      </c>
      <c r="G23" s="66">
        <f>SUM(G9:G22)</f>
        <v>186583662.38558996</v>
      </c>
      <c r="H23" s="75">
        <f>(G23-F23)/F23*100</f>
        <v>2.5517983106214923</v>
      </c>
      <c r="I23" s="69">
        <f t="shared" si="2"/>
        <v>100</v>
      </c>
      <c r="J23" s="77">
        <f>SUM(J9:J22)</f>
        <v>221267341.38132995</v>
      </c>
      <c r="K23" s="77">
        <f>SUM(K9:K22)</f>
        <v>226107483.93576995</v>
      </c>
      <c r="L23" s="75">
        <f t="shared" si="3"/>
        <v>2.1874636013719431</v>
      </c>
      <c r="M23" s="79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K19" sqref="K19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4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1"/>
      <c r="I26" s="161"/>
      <c r="N26" t="s">
        <v>43</v>
      </c>
    </row>
    <row r="27" spans="3:14" x14ac:dyDescent="0.25">
      <c r="H27" s="161"/>
      <c r="I27" s="161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1"/>
      <c r="I39" s="161"/>
    </row>
    <row r="40" spans="8:9" x14ac:dyDescent="0.25">
      <c r="H40" s="161"/>
      <c r="I40" s="161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1"/>
      <c r="I51" s="161"/>
    </row>
    <row r="52" spans="3:9" x14ac:dyDescent="0.25">
      <c r="H52" s="161"/>
      <c r="I52" s="161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J6" sqref="J6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1.3320312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6"/>
      <c r="B3" s="74" t="s">
        <v>121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1:16" s="38" customFormat="1" x14ac:dyDescent="0.25">
      <c r="A4" s="48"/>
      <c r="B4" s="61" t="s">
        <v>103</v>
      </c>
      <c r="C4" s="61" t="s">
        <v>44</v>
      </c>
      <c r="D4" s="61" t="s">
        <v>45</v>
      </c>
      <c r="E4" s="61" t="s">
        <v>46</v>
      </c>
      <c r="F4" s="61" t="s">
        <v>47</v>
      </c>
      <c r="G4" s="61" t="s">
        <v>48</v>
      </c>
      <c r="H4" s="61" t="s">
        <v>49</v>
      </c>
      <c r="I4" s="61" t="s">
        <v>0</v>
      </c>
      <c r="J4" s="61" t="s">
        <v>102</v>
      </c>
      <c r="K4" s="61" t="s">
        <v>50</v>
      </c>
      <c r="L4" s="61" t="s">
        <v>51</v>
      </c>
      <c r="M4" s="61" t="s">
        <v>52</v>
      </c>
      <c r="N4" s="61" t="s">
        <v>53</v>
      </c>
      <c r="O4" s="62" t="s">
        <v>101</v>
      </c>
      <c r="P4" s="62" t="s">
        <v>100</v>
      </c>
    </row>
    <row r="5" spans="1:16" x14ac:dyDescent="0.25">
      <c r="A5" s="53" t="s">
        <v>99</v>
      </c>
      <c r="B5" s="54" t="s">
        <v>168</v>
      </c>
      <c r="C5" s="80">
        <v>1549041.15708</v>
      </c>
      <c r="D5" s="80">
        <v>1529082.4843900001</v>
      </c>
      <c r="E5" s="80">
        <v>1559044.37668</v>
      </c>
      <c r="F5" s="80">
        <v>1281589.09543</v>
      </c>
      <c r="G5" s="80">
        <v>1706583.0127099999</v>
      </c>
      <c r="H5" s="80">
        <v>1295360.2314200001</v>
      </c>
      <c r="I5" s="55">
        <v>1557493.7250099999</v>
      </c>
      <c r="J5" s="55">
        <v>1497546.0631899999</v>
      </c>
      <c r="K5" s="55">
        <v>1518306.2923999999</v>
      </c>
      <c r="L5" s="55">
        <v>1622273.84567</v>
      </c>
      <c r="M5" s="55">
        <v>0</v>
      </c>
      <c r="N5" s="55">
        <v>0</v>
      </c>
      <c r="O5" s="80">
        <v>15116320.283980001</v>
      </c>
      <c r="P5" s="56">
        <f t="shared" ref="P5:P24" si="0">O5/O$26*100</f>
        <v>8.1016312418291605</v>
      </c>
    </row>
    <row r="6" spans="1:16" x14ac:dyDescent="0.25">
      <c r="A6" s="53" t="s">
        <v>98</v>
      </c>
      <c r="B6" s="54" t="s">
        <v>169</v>
      </c>
      <c r="C6" s="80">
        <v>1002522.22733</v>
      </c>
      <c r="D6" s="80">
        <v>1103089.6118300001</v>
      </c>
      <c r="E6" s="80">
        <v>1060814.86344</v>
      </c>
      <c r="F6" s="80">
        <v>994981.24840000004</v>
      </c>
      <c r="G6" s="80">
        <v>1336295.1519899999</v>
      </c>
      <c r="H6" s="80">
        <v>1019016.06311</v>
      </c>
      <c r="I6" s="55">
        <v>1149737.58424</v>
      </c>
      <c r="J6" s="55">
        <v>1103993.0704900001</v>
      </c>
      <c r="K6" s="55">
        <v>1017753.02232</v>
      </c>
      <c r="L6" s="55">
        <v>1333006.0088200001</v>
      </c>
      <c r="M6" s="55">
        <v>0</v>
      </c>
      <c r="N6" s="55">
        <v>0</v>
      </c>
      <c r="O6" s="80">
        <v>11121208.85197</v>
      </c>
      <c r="P6" s="56">
        <f t="shared" si="0"/>
        <v>5.9604408605653472</v>
      </c>
    </row>
    <row r="7" spans="1:16" x14ac:dyDescent="0.25">
      <c r="A7" s="53" t="s">
        <v>97</v>
      </c>
      <c r="B7" s="54" t="s">
        <v>170</v>
      </c>
      <c r="C7" s="80">
        <v>946922.56391999999</v>
      </c>
      <c r="D7" s="80">
        <v>997542.21750999999</v>
      </c>
      <c r="E7" s="80">
        <v>1009869.48957</v>
      </c>
      <c r="F7" s="80">
        <v>868064.22872999997</v>
      </c>
      <c r="G7" s="80">
        <v>1109861.3437099999</v>
      </c>
      <c r="H7" s="80">
        <v>943815.94079000002</v>
      </c>
      <c r="I7" s="55">
        <v>1248118.6615200001</v>
      </c>
      <c r="J7" s="55">
        <v>1098282.0168600001</v>
      </c>
      <c r="K7" s="55">
        <v>1230178.0969199999</v>
      </c>
      <c r="L7" s="55">
        <v>1160741.9644200001</v>
      </c>
      <c r="M7" s="55">
        <v>0</v>
      </c>
      <c r="N7" s="55">
        <v>0</v>
      </c>
      <c r="O7" s="80">
        <v>10613396.523949999</v>
      </c>
      <c r="P7" s="56">
        <f t="shared" si="0"/>
        <v>5.6882775202560731</v>
      </c>
    </row>
    <row r="8" spans="1:16" x14ac:dyDescent="0.25">
      <c r="A8" s="53" t="s">
        <v>96</v>
      </c>
      <c r="B8" s="54" t="s">
        <v>171</v>
      </c>
      <c r="C8" s="80">
        <v>917153.67890000006</v>
      </c>
      <c r="D8" s="80">
        <v>1081361.2570100001</v>
      </c>
      <c r="E8" s="80">
        <v>1150609.6530899999</v>
      </c>
      <c r="F8" s="80">
        <v>755578.52500999998</v>
      </c>
      <c r="G8" s="80">
        <v>1059914.3741599999</v>
      </c>
      <c r="H8" s="80">
        <v>910528.72543999995</v>
      </c>
      <c r="I8" s="55">
        <v>966369.70756999997</v>
      </c>
      <c r="J8" s="55">
        <v>802915.35016000003</v>
      </c>
      <c r="K8" s="55">
        <v>975434.27283999999</v>
      </c>
      <c r="L8" s="55">
        <v>1084170.9631099999</v>
      </c>
      <c r="M8" s="55">
        <v>0</v>
      </c>
      <c r="N8" s="55">
        <v>0</v>
      </c>
      <c r="O8" s="80">
        <v>9704036.5072900001</v>
      </c>
      <c r="P8" s="56">
        <f t="shared" si="0"/>
        <v>5.2009036499861594</v>
      </c>
    </row>
    <row r="9" spans="1:16" x14ac:dyDescent="0.25">
      <c r="A9" s="53" t="s">
        <v>95</v>
      </c>
      <c r="B9" s="54" t="s">
        <v>172</v>
      </c>
      <c r="C9" s="80">
        <v>895266.22199999995</v>
      </c>
      <c r="D9" s="80">
        <v>862423.83996000001</v>
      </c>
      <c r="E9" s="80">
        <v>945704.27321999997</v>
      </c>
      <c r="F9" s="80">
        <v>705943.56296000001</v>
      </c>
      <c r="G9" s="80">
        <v>943261.56024999998</v>
      </c>
      <c r="H9" s="80">
        <v>660833.35196</v>
      </c>
      <c r="I9" s="55">
        <v>843975.06379000004</v>
      </c>
      <c r="J9" s="55">
        <v>920687.33057999995</v>
      </c>
      <c r="K9" s="55">
        <v>985208.89162000001</v>
      </c>
      <c r="L9" s="55">
        <v>1021024.40639</v>
      </c>
      <c r="M9" s="55">
        <v>0</v>
      </c>
      <c r="N9" s="55">
        <v>0</v>
      </c>
      <c r="O9" s="80">
        <v>8784328.5027300008</v>
      </c>
      <c r="P9" s="56">
        <f t="shared" si="0"/>
        <v>4.707983748639518</v>
      </c>
    </row>
    <row r="10" spans="1:16" x14ac:dyDescent="0.25">
      <c r="A10" s="53" t="s">
        <v>94</v>
      </c>
      <c r="B10" s="54" t="s">
        <v>173</v>
      </c>
      <c r="C10" s="80">
        <v>703808.70880999998</v>
      </c>
      <c r="D10" s="80">
        <v>761176.19851000002</v>
      </c>
      <c r="E10" s="80">
        <v>811961.21863000002</v>
      </c>
      <c r="F10" s="80">
        <v>777428.72270000004</v>
      </c>
      <c r="G10" s="80">
        <v>887753.77104999998</v>
      </c>
      <c r="H10" s="80">
        <v>688441.33019000001</v>
      </c>
      <c r="I10" s="55">
        <v>727589.41865000001</v>
      </c>
      <c r="J10" s="55">
        <v>650057.11497999995</v>
      </c>
      <c r="K10" s="55">
        <v>765918.45142000006</v>
      </c>
      <c r="L10" s="55">
        <v>916230.16828999994</v>
      </c>
      <c r="M10" s="55">
        <v>0</v>
      </c>
      <c r="N10" s="55">
        <v>0</v>
      </c>
      <c r="O10" s="80">
        <v>7690365.1032299995</v>
      </c>
      <c r="P10" s="56">
        <f t="shared" si="0"/>
        <v>4.1216712143516885</v>
      </c>
    </row>
    <row r="11" spans="1:16" x14ac:dyDescent="0.25">
      <c r="A11" s="53" t="s">
        <v>93</v>
      </c>
      <c r="B11" s="54" t="s">
        <v>174</v>
      </c>
      <c r="C11" s="80">
        <v>695148.26908</v>
      </c>
      <c r="D11" s="80">
        <v>701411.48481000005</v>
      </c>
      <c r="E11" s="80">
        <v>806626.40974000003</v>
      </c>
      <c r="F11" s="80">
        <v>772604.46339000005</v>
      </c>
      <c r="G11" s="80">
        <v>967955.18883999996</v>
      </c>
      <c r="H11" s="80">
        <v>717829.75983999996</v>
      </c>
      <c r="I11" s="55">
        <v>806321.72317000001</v>
      </c>
      <c r="J11" s="55">
        <v>680804.91588999995</v>
      </c>
      <c r="K11" s="55">
        <v>741163.64783999999</v>
      </c>
      <c r="L11" s="55">
        <v>797573.27939000004</v>
      </c>
      <c r="M11" s="55">
        <v>0</v>
      </c>
      <c r="N11" s="55">
        <v>0</v>
      </c>
      <c r="O11" s="80">
        <v>7687439.1419900004</v>
      </c>
      <c r="P11" s="56">
        <f t="shared" si="0"/>
        <v>4.120103037801508</v>
      </c>
    </row>
    <row r="12" spans="1:16" x14ac:dyDescent="0.25">
      <c r="A12" s="53" t="s">
        <v>92</v>
      </c>
      <c r="B12" s="54" t="s">
        <v>175</v>
      </c>
      <c r="C12" s="80">
        <v>549030.11117000005</v>
      </c>
      <c r="D12" s="80">
        <v>602252.22493000003</v>
      </c>
      <c r="E12" s="80">
        <v>714390.49182</v>
      </c>
      <c r="F12" s="80">
        <v>597342.90261999995</v>
      </c>
      <c r="G12" s="80">
        <v>713325.25913000002</v>
      </c>
      <c r="H12" s="80">
        <v>614308.89161000005</v>
      </c>
      <c r="I12" s="55">
        <v>677081.14498999994</v>
      </c>
      <c r="J12" s="55">
        <v>673057.19455999997</v>
      </c>
      <c r="K12" s="55">
        <v>746684.02034000005</v>
      </c>
      <c r="L12" s="55">
        <v>693878.90237000003</v>
      </c>
      <c r="M12" s="55">
        <v>0</v>
      </c>
      <c r="N12" s="55">
        <v>0</v>
      </c>
      <c r="O12" s="80">
        <v>6581351.1435399996</v>
      </c>
      <c r="P12" s="56">
        <f t="shared" si="0"/>
        <v>3.5272922931157367</v>
      </c>
    </row>
    <row r="13" spans="1:16" x14ac:dyDescent="0.25">
      <c r="A13" s="53" t="s">
        <v>91</v>
      </c>
      <c r="B13" s="54" t="s">
        <v>177</v>
      </c>
      <c r="C13" s="80">
        <v>602187.83322999999</v>
      </c>
      <c r="D13" s="80">
        <v>609644.47626999998</v>
      </c>
      <c r="E13" s="80">
        <v>824880.85756000003</v>
      </c>
      <c r="F13" s="80">
        <v>612990.59173999995</v>
      </c>
      <c r="G13" s="80">
        <v>769344.68125000002</v>
      </c>
      <c r="H13" s="80">
        <v>531544.64745000005</v>
      </c>
      <c r="I13" s="55">
        <v>659307.04006000003</v>
      </c>
      <c r="J13" s="55">
        <v>637283.05960000004</v>
      </c>
      <c r="K13" s="55">
        <v>577702.88954</v>
      </c>
      <c r="L13" s="55">
        <v>646858.64887999999</v>
      </c>
      <c r="M13" s="55">
        <v>0</v>
      </c>
      <c r="N13" s="55">
        <v>0</v>
      </c>
      <c r="O13" s="80">
        <v>6471744.7255800003</v>
      </c>
      <c r="P13" s="56">
        <f t="shared" si="0"/>
        <v>3.4685484478301354</v>
      </c>
    </row>
    <row r="14" spans="1:16" x14ac:dyDescent="0.25">
      <c r="A14" s="53" t="s">
        <v>90</v>
      </c>
      <c r="B14" s="54" t="s">
        <v>212</v>
      </c>
      <c r="C14" s="80">
        <v>475655.11888999998</v>
      </c>
      <c r="D14" s="80">
        <v>597526.88436999999</v>
      </c>
      <c r="E14" s="80">
        <v>791019.31756999996</v>
      </c>
      <c r="F14" s="80">
        <v>666526.68062999996</v>
      </c>
      <c r="G14" s="80">
        <v>690648.61739999999</v>
      </c>
      <c r="H14" s="80">
        <v>683027.45484999998</v>
      </c>
      <c r="I14" s="55">
        <v>530019.03255</v>
      </c>
      <c r="J14" s="55">
        <v>646127.77113999997</v>
      </c>
      <c r="K14" s="55">
        <v>657740.34042999998</v>
      </c>
      <c r="L14" s="55">
        <v>568445.14051000006</v>
      </c>
      <c r="M14" s="55">
        <v>0</v>
      </c>
      <c r="N14" s="55">
        <v>0</v>
      </c>
      <c r="O14" s="80">
        <v>6306736.3583399998</v>
      </c>
      <c r="P14" s="56">
        <f t="shared" si="0"/>
        <v>3.3801117834779277</v>
      </c>
    </row>
    <row r="15" spans="1:16" x14ac:dyDescent="0.25">
      <c r="A15" s="53" t="s">
        <v>89</v>
      </c>
      <c r="B15" s="54" t="s">
        <v>176</v>
      </c>
      <c r="C15" s="80">
        <v>456466.36336000002</v>
      </c>
      <c r="D15" s="80">
        <v>487584.94300000003</v>
      </c>
      <c r="E15" s="80">
        <v>568807.18389999995</v>
      </c>
      <c r="F15" s="80">
        <v>380054.94738999999</v>
      </c>
      <c r="G15" s="80">
        <v>524036.50287999999</v>
      </c>
      <c r="H15" s="80">
        <v>403749.56959000003</v>
      </c>
      <c r="I15" s="55">
        <v>582715.90069000004</v>
      </c>
      <c r="J15" s="55">
        <v>560944.19837</v>
      </c>
      <c r="K15" s="55">
        <v>596204.24427000002</v>
      </c>
      <c r="L15" s="55">
        <v>647237.45793999999</v>
      </c>
      <c r="M15" s="55">
        <v>0</v>
      </c>
      <c r="N15" s="55">
        <v>0</v>
      </c>
      <c r="O15" s="80">
        <v>5207801.3113900004</v>
      </c>
      <c r="P15" s="56">
        <f t="shared" si="0"/>
        <v>2.7911346817856244</v>
      </c>
    </row>
    <row r="16" spans="1:16" x14ac:dyDescent="0.25">
      <c r="A16" s="53" t="s">
        <v>88</v>
      </c>
      <c r="B16" s="54" t="s">
        <v>213</v>
      </c>
      <c r="C16" s="80">
        <v>406041.89656999998</v>
      </c>
      <c r="D16" s="80">
        <v>330751.52185999998</v>
      </c>
      <c r="E16" s="80">
        <v>325258.86189</v>
      </c>
      <c r="F16" s="80">
        <v>197658.44294000001</v>
      </c>
      <c r="G16" s="80">
        <v>470814.70094000001</v>
      </c>
      <c r="H16" s="80">
        <v>248114.71627</v>
      </c>
      <c r="I16" s="55">
        <v>698267.77298000001</v>
      </c>
      <c r="J16" s="55">
        <v>767076.14194999996</v>
      </c>
      <c r="K16" s="55">
        <v>391357.44761999999</v>
      </c>
      <c r="L16" s="55">
        <v>503045.31264999998</v>
      </c>
      <c r="M16" s="55">
        <v>0</v>
      </c>
      <c r="N16" s="55">
        <v>0</v>
      </c>
      <c r="O16" s="80">
        <v>4338386.8156700004</v>
      </c>
      <c r="P16" s="56">
        <f t="shared" si="0"/>
        <v>2.3251697175417103</v>
      </c>
    </row>
    <row r="17" spans="1:16" x14ac:dyDescent="0.25">
      <c r="A17" s="53" t="s">
        <v>87</v>
      </c>
      <c r="B17" s="54" t="s">
        <v>214</v>
      </c>
      <c r="C17" s="80">
        <v>311383.84855</v>
      </c>
      <c r="D17" s="80">
        <v>330473.89332999999</v>
      </c>
      <c r="E17" s="80">
        <v>385913.89195000002</v>
      </c>
      <c r="F17" s="80">
        <v>310628.46726</v>
      </c>
      <c r="G17" s="80">
        <v>376240.48998999997</v>
      </c>
      <c r="H17" s="80">
        <v>344291.66930000001</v>
      </c>
      <c r="I17" s="55">
        <v>429848.53438000003</v>
      </c>
      <c r="J17" s="55">
        <v>348872.20442000002</v>
      </c>
      <c r="K17" s="55">
        <v>342725.80738000001</v>
      </c>
      <c r="L17" s="55">
        <v>434630.31050000002</v>
      </c>
      <c r="M17" s="55">
        <v>0</v>
      </c>
      <c r="N17" s="55">
        <v>0</v>
      </c>
      <c r="O17" s="80">
        <v>3615009.1170600001</v>
      </c>
      <c r="P17" s="56">
        <f t="shared" si="0"/>
        <v>1.9374735552083313</v>
      </c>
    </row>
    <row r="18" spans="1:16" x14ac:dyDescent="0.25">
      <c r="A18" s="53" t="s">
        <v>86</v>
      </c>
      <c r="B18" s="54" t="s">
        <v>215</v>
      </c>
      <c r="C18" s="80">
        <v>333684.09950999997</v>
      </c>
      <c r="D18" s="80">
        <v>352062.08948999998</v>
      </c>
      <c r="E18" s="80">
        <v>421585.10882999998</v>
      </c>
      <c r="F18" s="80">
        <v>318882.11872000003</v>
      </c>
      <c r="G18" s="80">
        <v>305027.54356000002</v>
      </c>
      <c r="H18" s="80">
        <v>242601.67371999999</v>
      </c>
      <c r="I18" s="55">
        <v>304809.53716000001</v>
      </c>
      <c r="J18" s="55">
        <v>328865.24161999999</v>
      </c>
      <c r="K18" s="55">
        <v>383476.73824999999</v>
      </c>
      <c r="L18" s="55">
        <v>366506.92570999998</v>
      </c>
      <c r="M18" s="55">
        <v>0</v>
      </c>
      <c r="N18" s="55">
        <v>0</v>
      </c>
      <c r="O18" s="80">
        <v>3357501.07657</v>
      </c>
      <c r="P18" s="56">
        <f t="shared" si="0"/>
        <v>1.7994614499695356</v>
      </c>
    </row>
    <row r="19" spans="1:16" x14ac:dyDescent="0.25">
      <c r="A19" s="53" t="s">
        <v>85</v>
      </c>
      <c r="B19" s="54" t="s">
        <v>216</v>
      </c>
      <c r="C19" s="80">
        <v>236379.11113</v>
      </c>
      <c r="D19" s="80">
        <v>277236.63595999999</v>
      </c>
      <c r="E19" s="80">
        <v>359059.58742</v>
      </c>
      <c r="F19" s="80">
        <v>230463.65164</v>
      </c>
      <c r="G19" s="80">
        <v>312664.52834999998</v>
      </c>
      <c r="H19" s="80">
        <v>226183.65061000001</v>
      </c>
      <c r="I19" s="55">
        <v>322394.54021000001</v>
      </c>
      <c r="J19" s="55">
        <v>311108.49132999999</v>
      </c>
      <c r="K19" s="55">
        <v>280700.19962999999</v>
      </c>
      <c r="L19" s="55">
        <v>316210.06173999998</v>
      </c>
      <c r="M19" s="55">
        <v>0</v>
      </c>
      <c r="N19" s="55">
        <v>0</v>
      </c>
      <c r="O19" s="80">
        <v>2872400.4580199998</v>
      </c>
      <c r="P19" s="56">
        <f t="shared" si="0"/>
        <v>1.5394705095261534</v>
      </c>
    </row>
    <row r="20" spans="1:16" x14ac:dyDescent="0.25">
      <c r="A20" s="53" t="s">
        <v>84</v>
      </c>
      <c r="B20" s="54" t="s">
        <v>217</v>
      </c>
      <c r="C20" s="80">
        <v>195640.20929999999</v>
      </c>
      <c r="D20" s="80">
        <v>200315.7689</v>
      </c>
      <c r="E20" s="80">
        <v>265385.52087000001</v>
      </c>
      <c r="F20" s="80">
        <v>225937.67383000001</v>
      </c>
      <c r="G20" s="80">
        <v>372544.07316000003</v>
      </c>
      <c r="H20" s="80">
        <v>323581.94614000001</v>
      </c>
      <c r="I20" s="55">
        <v>318524.45162000001</v>
      </c>
      <c r="J20" s="55">
        <v>286423.89390000002</v>
      </c>
      <c r="K20" s="55">
        <v>293714.81766</v>
      </c>
      <c r="L20" s="55">
        <v>286574.49595000001</v>
      </c>
      <c r="M20" s="55">
        <v>0</v>
      </c>
      <c r="N20" s="55">
        <v>0</v>
      </c>
      <c r="O20" s="80">
        <v>2768642.85133</v>
      </c>
      <c r="P20" s="56">
        <f t="shared" si="0"/>
        <v>1.4838613498798088</v>
      </c>
    </row>
    <row r="21" spans="1:16" x14ac:dyDescent="0.25">
      <c r="A21" s="53" t="s">
        <v>83</v>
      </c>
      <c r="B21" s="54" t="s">
        <v>218</v>
      </c>
      <c r="C21" s="80">
        <v>259408.87935</v>
      </c>
      <c r="D21" s="80">
        <v>231760.94993</v>
      </c>
      <c r="E21" s="80">
        <v>225508.6986</v>
      </c>
      <c r="F21" s="80">
        <v>255158.55656</v>
      </c>
      <c r="G21" s="80">
        <v>284123.88264999999</v>
      </c>
      <c r="H21" s="80">
        <v>227428.27223</v>
      </c>
      <c r="I21" s="55">
        <v>312850.68358999997</v>
      </c>
      <c r="J21" s="55">
        <v>270747.08159000002</v>
      </c>
      <c r="K21" s="55">
        <v>243037.06168000001</v>
      </c>
      <c r="L21" s="55">
        <v>288692.49322</v>
      </c>
      <c r="M21" s="55">
        <v>0</v>
      </c>
      <c r="N21" s="55">
        <v>0</v>
      </c>
      <c r="O21" s="80">
        <v>2598716.5594000001</v>
      </c>
      <c r="P21" s="56">
        <f t="shared" si="0"/>
        <v>1.3927889109763245</v>
      </c>
    </row>
    <row r="22" spans="1:16" x14ac:dyDescent="0.25">
      <c r="A22" s="53" t="s">
        <v>82</v>
      </c>
      <c r="B22" s="54" t="s">
        <v>219</v>
      </c>
      <c r="C22" s="80">
        <v>242820.80793000001</v>
      </c>
      <c r="D22" s="80">
        <v>235230.07341000001</v>
      </c>
      <c r="E22" s="80">
        <v>256249.68452000001</v>
      </c>
      <c r="F22" s="80">
        <v>249087.82324</v>
      </c>
      <c r="G22" s="80">
        <v>289550.04482000001</v>
      </c>
      <c r="H22" s="80">
        <v>195374.07167999999</v>
      </c>
      <c r="I22" s="55">
        <v>229216.6618</v>
      </c>
      <c r="J22" s="55">
        <v>231058.073</v>
      </c>
      <c r="K22" s="55">
        <v>263062.71612</v>
      </c>
      <c r="L22" s="55">
        <v>308510.80943999998</v>
      </c>
      <c r="M22" s="55">
        <v>0</v>
      </c>
      <c r="N22" s="55">
        <v>0</v>
      </c>
      <c r="O22" s="80">
        <v>2500160.76596</v>
      </c>
      <c r="P22" s="56">
        <f t="shared" si="0"/>
        <v>1.3399676766946611</v>
      </c>
    </row>
    <row r="23" spans="1:16" x14ac:dyDescent="0.25">
      <c r="A23" s="53" t="s">
        <v>81</v>
      </c>
      <c r="B23" s="54" t="s">
        <v>220</v>
      </c>
      <c r="C23" s="80">
        <v>210247.33916999999</v>
      </c>
      <c r="D23" s="80">
        <v>240149.37237999999</v>
      </c>
      <c r="E23" s="80">
        <v>259110.82251</v>
      </c>
      <c r="F23" s="80">
        <v>258638.27666</v>
      </c>
      <c r="G23" s="80">
        <v>314356.25793999998</v>
      </c>
      <c r="H23" s="80">
        <v>212514.69349000001</v>
      </c>
      <c r="I23" s="55">
        <v>245705.9039</v>
      </c>
      <c r="J23" s="55">
        <v>255408.23657000001</v>
      </c>
      <c r="K23" s="55">
        <v>224056.76618999999</v>
      </c>
      <c r="L23" s="55">
        <v>256733.93312</v>
      </c>
      <c r="M23" s="55">
        <v>0</v>
      </c>
      <c r="N23" s="55">
        <v>0</v>
      </c>
      <c r="O23" s="80">
        <v>2476921.6019299999</v>
      </c>
      <c r="P23" s="56">
        <f t="shared" si="0"/>
        <v>1.3275125861830521</v>
      </c>
    </row>
    <row r="24" spans="1:16" x14ac:dyDescent="0.25">
      <c r="A24" s="53" t="s">
        <v>80</v>
      </c>
      <c r="B24" s="54" t="s">
        <v>221</v>
      </c>
      <c r="C24" s="80">
        <v>200691.36548000001</v>
      </c>
      <c r="D24" s="80">
        <v>247265.20422000001</v>
      </c>
      <c r="E24" s="80">
        <v>297864.30754000001</v>
      </c>
      <c r="F24" s="80">
        <v>186121.77973000001</v>
      </c>
      <c r="G24" s="80">
        <v>287485.39954000001</v>
      </c>
      <c r="H24" s="80">
        <v>170224.09176000001</v>
      </c>
      <c r="I24" s="55">
        <v>190670.21025999999</v>
      </c>
      <c r="J24" s="55">
        <v>226718.19075000001</v>
      </c>
      <c r="K24" s="55">
        <v>218168.66047</v>
      </c>
      <c r="L24" s="55">
        <v>268488.24706999998</v>
      </c>
      <c r="M24" s="55">
        <v>0</v>
      </c>
      <c r="N24" s="55">
        <v>0</v>
      </c>
      <c r="O24" s="80">
        <v>2293697.45682</v>
      </c>
      <c r="P24" s="56">
        <f t="shared" si="0"/>
        <v>1.2293131282201397</v>
      </c>
    </row>
    <row r="25" spans="1:16" x14ac:dyDescent="0.25">
      <c r="A25" s="57"/>
      <c r="B25" s="162" t="s">
        <v>79</v>
      </c>
      <c r="C25" s="162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81">
        <f>SUM(O5:O24)</f>
        <v>122106165.15675001</v>
      </c>
      <c r="P25" s="59">
        <f>SUM(P5:P24)</f>
        <v>65.443117363838596</v>
      </c>
    </row>
    <row r="26" spans="1:16" ht="13.5" customHeight="1" x14ac:dyDescent="0.25">
      <c r="A26" s="57"/>
      <c r="B26" s="163" t="s">
        <v>78</v>
      </c>
      <c r="C26" s="163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81">
        <v>186583662.38558996</v>
      </c>
      <c r="P26" s="55">
        <f>O26/O$26*100</f>
        <v>100</v>
      </c>
    </row>
    <row r="27" spans="1:16" x14ac:dyDescent="0.25">
      <c r="B27" s="37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="85" zoomScaleNormal="85" workbookViewId="0">
      <selection activeCell="N9" sqref="N9"/>
    </sheetView>
  </sheetViews>
  <sheetFormatPr defaultColWidth="9.1093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L14" sqref="L14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2002_2024_AYLIK_IHR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2024-11-01T18:25:18Z</dcterms:modified>
</cp:coreProperties>
</file>