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480" windowWidth="15576" windowHeight="7596" tabRatio="900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24_AYLIK_IHR" sheetId="22" r:id="rId14"/>
  </sheets>
  <definedNames>
    <definedName name="_xlnm._FilterDatabase" localSheetId="13" hidden="1">'2002_2024_AYLIK_IHR'!$A$1:$O$82</definedName>
  </definedNames>
  <calcPr calcId="162913"/>
</workbook>
</file>

<file path=xl/calcChain.xml><?xml version="1.0" encoding="utf-8"?>
<calcChain xmlns="http://schemas.openxmlformats.org/spreadsheetml/2006/main">
  <c r="O25" i="22" l="1"/>
  <c r="N25" i="22"/>
  <c r="M25" i="22"/>
  <c r="L25" i="22"/>
  <c r="K25" i="22"/>
  <c r="J25" i="22"/>
  <c r="I25" i="22"/>
  <c r="H25" i="22"/>
  <c r="G25" i="22"/>
  <c r="F25" i="22"/>
  <c r="E25" i="22"/>
  <c r="D25" i="22"/>
  <c r="C25" i="22"/>
  <c r="O24" i="22"/>
  <c r="M24" i="22"/>
  <c r="L24" i="22"/>
  <c r="K24" i="22"/>
  <c r="J24" i="22"/>
  <c r="I24" i="22"/>
  <c r="H24" i="22"/>
  <c r="G24" i="22"/>
  <c r="F24" i="22"/>
  <c r="E24" i="22"/>
  <c r="D24" i="22"/>
  <c r="C24" i="22"/>
  <c r="M45" i="1" l="1"/>
  <c r="L45" i="1"/>
  <c r="I45" i="1"/>
  <c r="H45" i="1"/>
  <c r="E45" i="1"/>
  <c r="D45" i="1"/>
  <c r="K29" i="1"/>
  <c r="J29" i="1"/>
  <c r="G29" i="1"/>
  <c r="F29" i="1"/>
  <c r="C29" i="1"/>
  <c r="B29" i="1"/>
  <c r="O82" i="22" l="1"/>
  <c r="C23" i="4" l="1"/>
  <c r="O81" i="22" l="1"/>
  <c r="O80" i="22" l="1"/>
  <c r="L22" i="4" l="1"/>
  <c r="K23" i="4"/>
  <c r="M22" i="4" s="1"/>
  <c r="J23" i="4"/>
  <c r="G23" i="4"/>
  <c r="I22" i="4" s="1"/>
  <c r="F23" i="4"/>
  <c r="H22" i="4"/>
  <c r="E22" i="4"/>
  <c r="D22" i="4"/>
  <c r="B23" i="4"/>
  <c r="O78" i="22" l="1"/>
  <c r="O79" i="22"/>
  <c r="D91" i="14"/>
  <c r="D90" i="14"/>
  <c r="D89" i="14"/>
  <c r="D88" i="14"/>
  <c r="D87" i="14"/>
  <c r="D86" i="14"/>
  <c r="D85" i="14"/>
  <c r="D84" i="14"/>
  <c r="D83" i="14"/>
  <c r="D82" i="14"/>
  <c r="D76" i="14"/>
  <c r="D75" i="14"/>
  <c r="D74" i="14"/>
  <c r="D73" i="14"/>
  <c r="D72" i="14"/>
  <c r="D71" i="14"/>
  <c r="D70" i="14"/>
  <c r="D69" i="14"/>
  <c r="D68" i="14"/>
  <c r="D67" i="14"/>
  <c r="D61" i="14"/>
  <c r="D60" i="14"/>
  <c r="D59" i="14"/>
  <c r="D58" i="14"/>
  <c r="D57" i="14"/>
  <c r="D56" i="14"/>
  <c r="D55" i="14"/>
  <c r="D54" i="14"/>
  <c r="D53" i="14"/>
  <c r="D52" i="14"/>
  <c r="D46" i="14"/>
  <c r="D45" i="14"/>
  <c r="D44" i="14"/>
  <c r="D43" i="14"/>
  <c r="D42" i="14"/>
  <c r="D41" i="14"/>
  <c r="D40" i="14"/>
  <c r="D39" i="14"/>
  <c r="D38" i="14"/>
  <c r="D37" i="14"/>
  <c r="D31" i="14"/>
  <c r="D30" i="14"/>
  <c r="D29" i="14"/>
  <c r="D28" i="14"/>
  <c r="D27" i="14"/>
  <c r="D26" i="14"/>
  <c r="D25" i="14"/>
  <c r="D24" i="14"/>
  <c r="D23" i="14"/>
  <c r="D22" i="14"/>
  <c r="D15" i="14"/>
  <c r="D14" i="14"/>
  <c r="D13" i="14"/>
  <c r="D12" i="14"/>
  <c r="D11" i="14"/>
  <c r="D10" i="14"/>
  <c r="D9" i="14"/>
  <c r="D8" i="14"/>
  <c r="D7" i="14"/>
  <c r="D6" i="14"/>
  <c r="O77" i="22"/>
  <c r="O76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J45" i="2"/>
  <c r="D57" i="22"/>
  <c r="E57" i="22"/>
  <c r="F57" i="22"/>
  <c r="G57" i="22"/>
  <c r="H57" i="22"/>
  <c r="I57" i="22"/>
  <c r="J57" i="22"/>
  <c r="K57" i="22"/>
  <c r="L57" i="22"/>
  <c r="M57" i="22"/>
  <c r="N57" i="22"/>
  <c r="C57" i="22"/>
  <c r="D56" i="22"/>
  <c r="E56" i="22"/>
  <c r="F56" i="22"/>
  <c r="G56" i="22"/>
  <c r="H56" i="22"/>
  <c r="I56" i="22"/>
  <c r="J56" i="22"/>
  <c r="K56" i="22"/>
  <c r="L56" i="22"/>
  <c r="M56" i="22"/>
  <c r="C56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I2" i="22"/>
  <c r="J2" i="22"/>
  <c r="K2" i="22"/>
  <c r="L2" i="22"/>
  <c r="M2" i="22"/>
  <c r="C2" i="22"/>
  <c r="A42" i="2"/>
  <c r="A31" i="2"/>
  <c r="A32" i="2"/>
  <c r="A33" i="2"/>
  <c r="A34" i="2"/>
  <c r="A35" i="2"/>
  <c r="A36" i="2"/>
  <c r="A37" i="2"/>
  <c r="A38" i="2"/>
  <c r="A39" i="2"/>
  <c r="A40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2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2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L21" i="2" s="1"/>
  <c r="G21" i="3" s="1"/>
  <c r="J19" i="2"/>
  <c r="J17" i="2"/>
  <c r="J16" i="2"/>
  <c r="J15" i="2"/>
  <c r="J14" i="2"/>
  <c r="J13" i="2"/>
  <c r="J12" i="2"/>
  <c r="J11" i="2"/>
  <c r="L11" i="2" s="1"/>
  <c r="G11" i="3" s="1"/>
  <c r="J10" i="2"/>
  <c r="G42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H16" i="2" s="1"/>
  <c r="E16" i="3" s="1"/>
  <c r="G15" i="2"/>
  <c r="G14" i="2"/>
  <c r="G13" i="2"/>
  <c r="G12" i="2"/>
  <c r="G11" i="2"/>
  <c r="G10" i="2"/>
  <c r="F42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H12" i="2" s="1"/>
  <c r="E12" i="3" s="1"/>
  <c r="F11" i="2"/>
  <c r="F10" i="2"/>
  <c r="C42" i="2"/>
  <c r="C40" i="2"/>
  <c r="C39" i="2"/>
  <c r="C38" i="2"/>
  <c r="C37" i="2"/>
  <c r="C36" i="2"/>
  <c r="C35" i="2"/>
  <c r="C34" i="2"/>
  <c r="D34" i="2" s="1"/>
  <c r="C34" i="3" s="1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D12" i="2" s="1"/>
  <c r="C12" i="3" s="1"/>
  <c r="C11" i="2"/>
  <c r="C10" i="2"/>
  <c r="B42" i="2"/>
  <c r="B40" i="2"/>
  <c r="B39" i="2"/>
  <c r="B38" i="2"/>
  <c r="B37" i="2"/>
  <c r="B36" i="2"/>
  <c r="B35" i="2"/>
  <c r="B34" i="2"/>
  <c r="B33" i="2"/>
  <c r="B32" i="2"/>
  <c r="B31" i="2"/>
  <c r="B30" i="2"/>
  <c r="D30" i="2" s="1"/>
  <c r="C30" i="3" s="1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C7" i="2"/>
  <c r="B7" i="2"/>
  <c r="F6" i="2"/>
  <c r="B6" i="2"/>
  <c r="K41" i="1"/>
  <c r="L41" i="1" s="1"/>
  <c r="F42" i="3" s="1"/>
  <c r="J41" i="1"/>
  <c r="J41" i="2" s="1"/>
  <c r="G41" i="1"/>
  <c r="G41" i="2" s="1"/>
  <c r="F41" i="1"/>
  <c r="C41" i="1"/>
  <c r="C41" i="2" s="1"/>
  <c r="B41" i="1"/>
  <c r="B41" i="2" s="1"/>
  <c r="K29" i="2"/>
  <c r="J29" i="2"/>
  <c r="G29" i="2"/>
  <c r="C29" i="2"/>
  <c r="B29" i="2"/>
  <c r="K27" i="1"/>
  <c r="J27" i="1"/>
  <c r="G27" i="1"/>
  <c r="G27" i="2" s="1"/>
  <c r="H27" i="2" s="1"/>
  <c r="E27" i="3" s="1"/>
  <c r="F27" i="1"/>
  <c r="F27" i="2" s="1"/>
  <c r="C27" i="1"/>
  <c r="B27" i="1"/>
  <c r="B27" i="2" s="1"/>
  <c r="K23" i="1"/>
  <c r="J23" i="1"/>
  <c r="J23" i="2" s="1"/>
  <c r="G23" i="1"/>
  <c r="F23" i="1"/>
  <c r="F23" i="2" s="1"/>
  <c r="C23" i="1"/>
  <c r="C23" i="2" s="1"/>
  <c r="B23" i="1"/>
  <c r="K20" i="1"/>
  <c r="K20" i="2" s="1"/>
  <c r="J20" i="1"/>
  <c r="G20" i="1"/>
  <c r="G20" i="2" s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/>
  <c r="C18" i="1"/>
  <c r="C18" i="2" s="1"/>
  <c r="B18" i="1"/>
  <c r="B18" i="2"/>
  <c r="K9" i="1"/>
  <c r="K9" i="2" s="1"/>
  <c r="J9" i="1"/>
  <c r="G9" i="1"/>
  <c r="G9" i="2" s="1"/>
  <c r="F9" i="1"/>
  <c r="C9" i="1"/>
  <c r="C9" i="2" s="1"/>
  <c r="B9" i="1"/>
  <c r="B9" i="2" s="1"/>
  <c r="F45" i="2"/>
  <c r="C45" i="2"/>
  <c r="E45" i="2" s="1"/>
  <c r="C44" i="2"/>
  <c r="B45" i="2"/>
  <c r="H23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3" i="4"/>
  <c r="M23" i="4"/>
  <c r="L23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L42" i="1"/>
  <c r="F43" i="3" s="1"/>
  <c r="F41" i="3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8" i="1"/>
  <c r="F28" i="3" s="1"/>
  <c r="L26" i="1"/>
  <c r="F26" i="3" s="1"/>
  <c r="L25" i="1"/>
  <c r="F25" i="3" s="1"/>
  <c r="L24" i="1"/>
  <c r="F24" i="3" s="1"/>
  <c r="L23" i="1"/>
  <c r="F23" i="3" s="1"/>
  <c r="L21" i="1"/>
  <c r="F21" i="3" s="1"/>
  <c r="L19" i="1"/>
  <c r="F19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56" i="22"/>
  <c r="O57" i="22"/>
  <c r="O60" i="22"/>
  <c r="I23" i="4"/>
  <c r="E23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D46" i="3"/>
  <c r="B46" i="3"/>
  <c r="H42" i="1"/>
  <c r="D43" i="3" s="1"/>
  <c r="D42" i="1"/>
  <c r="B43" i="3" s="1"/>
  <c r="D41" i="3"/>
  <c r="B41" i="3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 s="1"/>
  <c r="D32" i="1"/>
  <c r="B32" i="3" s="1"/>
  <c r="H31" i="1"/>
  <c r="D31" i="3" s="1"/>
  <c r="D31" i="1"/>
  <c r="B31" i="3" s="1"/>
  <c r="H30" i="1"/>
  <c r="D30" i="3" s="1"/>
  <c r="D30" i="1"/>
  <c r="B30" i="3"/>
  <c r="H28" i="1"/>
  <c r="D28" i="3" s="1"/>
  <c r="D28" i="1"/>
  <c r="B28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1" i="1"/>
  <c r="D21" i="3" s="1"/>
  <c r="D21" i="1"/>
  <c r="B21" i="3" s="1"/>
  <c r="H19" i="1"/>
  <c r="D19" i="3" s="1"/>
  <c r="D19" i="1"/>
  <c r="B19" i="3" s="1"/>
  <c r="H17" i="1"/>
  <c r="D17" i="3" s="1"/>
  <c r="D17" i="1"/>
  <c r="B17" i="3" s="1"/>
  <c r="H16" i="1"/>
  <c r="D16" i="3" s="1"/>
  <c r="D16" i="1"/>
  <c r="B16" i="3" s="1"/>
  <c r="H15" i="1"/>
  <c r="D15" i="3" s="1"/>
  <c r="D15" i="1"/>
  <c r="B15" i="3" s="1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D45" i="3"/>
  <c r="F46" i="3"/>
  <c r="F45" i="3"/>
  <c r="L18" i="1" l="1"/>
  <c r="F18" i="3" s="1"/>
  <c r="H41" i="1"/>
  <c r="D42" i="3" s="1"/>
  <c r="D26" i="2"/>
  <c r="C26" i="3" s="1"/>
  <c r="D14" i="2"/>
  <c r="C14" i="3" s="1"/>
  <c r="L14" i="2"/>
  <c r="G14" i="3" s="1"/>
  <c r="H13" i="2"/>
  <c r="E13" i="3" s="1"/>
  <c r="H35" i="2"/>
  <c r="E35" i="3" s="1"/>
  <c r="H34" i="2"/>
  <c r="E34" i="3" s="1"/>
  <c r="D28" i="2"/>
  <c r="C28" i="3" s="1"/>
  <c r="H11" i="2"/>
  <c r="E11" i="3" s="1"/>
  <c r="D17" i="2"/>
  <c r="C17" i="3" s="1"/>
  <c r="D31" i="2"/>
  <c r="C31" i="3" s="1"/>
  <c r="L28" i="2"/>
  <c r="G28" i="3" s="1"/>
  <c r="L37" i="2"/>
  <c r="G37" i="3" s="1"/>
  <c r="H24" i="2"/>
  <c r="E24" i="3" s="1"/>
  <c r="H26" i="2"/>
  <c r="E26" i="3" s="1"/>
  <c r="L12" i="2"/>
  <c r="G12" i="3" s="1"/>
  <c r="L24" i="2"/>
  <c r="G24" i="3" s="1"/>
  <c r="D11" i="2"/>
  <c r="C11" i="3" s="1"/>
  <c r="H31" i="2"/>
  <c r="E31" i="3" s="1"/>
  <c r="H39" i="2"/>
  <c r="E39" i="3" s="1"/>
  <c r="L13" i="2"/>
  <c r="G13" i="3" s="1"/>
  <c r="L35" i="2"/>
  <c r="G35" i="3" s="1"/>
  <c r="H10" i="2"/>
  <c r="E10" i="3" s="1"/>
  <c r="H32" i="2"/>
  <c r="E32" i="3" s="1"/>
  <c r="D13" i="2"/>
  <c r="C13" i="3" s="1"/>
  <c r="D35" i="2"/>
  <c r="C35" i="3" s="1"/>
  <c r="H15" i="2"/>
  <c r="E15" i="3" s="1"/>
  <c r="L31" i="2"/>
  <c r="G31" i="3" s="1"/>
  <c r="L32" i="2"/>
  <c r="G32" i="3" s="1"/>
  <c r="L40" i="2"/>
  <c r="G40" i="3" s="1"/>
  <c r="D32" i="2"/>
  <c r="C32" i="3" s="1"/>
  <c r="F8" i="1"/>
  <c r="F8" i="2" s="1"/>
  <c r="D21" i="2"/>
  <c r="C21" i="3" s="1"/>
  <c r="C41" i="3"/>
  <c r="D19" i="2"/>
  <c r="C19" i="3" s="1"/>
  <c r="D45" i="2"/>
  <c r="C46" i="3" s="1"/>
  <c r="H40" i="2"/>
  <c r="E40" i="3" s="1"/>
  <c r="L42" i="2"/>
  <c r="G43" i="3" s="1"/>
  <c r="F41" i="2"/>
  <c r="H41" i="2" s="1"/>
  <c r="E42" i="3" s="1"/>
  <c r="K41" i="2"/>
  <c r="L41" i="2" s="1"/>
  <c r="G42" i="3" s="1"/>
  <c r="P25" i="23"/>
  <c r="G22" i="1"/>
  <c r="G22" i="2" s="1"/>
  <c r="L26" i="2"/>
  <c r="G26" i="3" s="1"/>
  <c r="D37" i="2"/>
  <c r="C37" i="3" s="1"/>
  <c r="H19" i="2"/>
  <c r="E19" i="3" s="1"/>
  <c r="H37" i="2"/>
  <c r="E37" i="3" s="1"/>
  <c r="L17" i="2"/>
  <c r="G17" i="3" s="1"/>
  <c r="D39" i="2"/>
  <c r="C39" i="3" s="1"/>
  <c r="H21" i="2"/>
  <c r="E21" i="3" s="1"/>
  <c r="H38" i="2"/>
  <c r="E38" i="3" s="1"/>
  <c r="H42" i="2"/>
  <c r="E43" i="3" s="1"/>
  <c r="J22" i="1"/>
  <c r="J22" i="2" s="1"/>
  <c r="D38" i="2"/>
  <c r="C38" i="3" s="1"/>
  <c r="D40" i="2"/>
  <c r="C40" i="3" s="1"/>
  <c r="H14" i="2"/>
  <c r="E14" i="3" s="1"/>
  <c r="H17" i="2"/>
  <c r="E17" i="3" s="1"/>
  <c r="L16" i="2"/>
  <c r="G16" i="3" s="1"/>
  <c r="K18" i="2"/>
  <c r="L18" i="2" s="1"/>
  <c r="G18" i="3" s="1"/>
  <c r="D16" i="2"/>
  <c r="C16" i="3" s="1"/>
  <c r="L34" i="2"/>
  <c r="G34" i="3" s="1"/>
  <c r="L36" i="2"/>
  <c r="G36" i="3" s="1"/>
  <c r="L10" i="2"/>
  <c r="G10" i="3" s="1"/>
  <c r="D24" i="2"/>
  <c r="C24" i="3" s="1"/>
  <c r="L38" i="2"/>
  <c r="G38" i="3" s="1"/>
  <c r="H28" i="2"/>
  <c r="E28" i="3" s="1"/>
  <c r="H30" i="2"/>
  <c r="E30" i="3" s="1"/>
  <c r="E41" i="3"/>
  <c r="O2" i="22"/>
  <c r="O25" i="23"/>
  <c r="G41" i="3"/>
  <c r="H36" i="2"/>
  <c r="E36" i="3" s="1"/>
  <c r="D33" i="2"/>
  <c r="C33" i="3" s="1"/>
  <c r="L29" i="2"/>
  <c r="G29" i="3" s="1"/>
  <c r="L29" i="1"/>
  <c r="F29" i="3" s="1"/>
  <c r="D29" i="2"/>
  <c r="C29" i="3" s="1"/>
  <c r="K22" i="1"/>
  <c r="H23" i="1"/>
  <c r="D23" i="3" s="1"/>
  <c r="H25" i="2"/>
  <c r="E25" i="3" s="1"/>
  <c r="G23" i="2"/>
  <c r="H23" i="2" s="1"/>
  <c r="E23" i="3" s="1"/>
  <c r="H20" i="2"/>
  <c r="E20" i="3" s="1"/>
  <c r="H20" i="1"/>
  <c r="D20" i="3" s="1"/>
  <c r="H18" i="1"/>
  <c r="D18" i="3" s="1"/>
  <c r="D18" i="2"/>
  <c r="C18" i="3" s="1"/>
  <c r="D15" i="2"/>
  <c r="C15" i="3" s="1"/>
  <c r="D9" i="2"/>
  <c r="C9" i="3" s="1"/>
  <c r="L9" i="1"/>
  <c r="F9" i="3" s="1"/>
  <c r="D9" i="1"/>
  <c r="B9" i="3" s="1"/>
  <c r="F9" i="2"/>
  <c r="H9" i="2" s="1"/>
  <c r="E9" i="3" s="1"/>
  <c r="D10" i="2"/>
  <c r="C10" i="3" s="1"/>
  <c r="H9" i="1"/>
  <c r="D9" i="3" s="1"/>
  <c r="D20" i="1"/>
  <c r="B20" i="3" s="1"/>
  <c r="D18" i="1"/>
  <c r="B18" i="3" s="1"/>
  <c r="H27" i="1"/>
  <c r="D27" i="3" s="1"/>
  <c r="J8" i="1"/>
  <c r="B8" i="1"/>
  <c r="B8" i="2" s="1"/>
  <c r="K8" i="1"/>
  <c r="J27" i="2"/>
  <c r="O3" i="22"/>
  <c r="K23" i="2"/>
  <c r="L23" i="2" s="1"/>
  <c r="G23" i="3" s="1"/>
  <c r="D42" i="2"/>
  <c r="C43" i="3" s="1"/>
  <c r="L30" i="2"/>
  <c r="G30" i="3" s="1"/>
  <c r="D20" i="2"/>
  <c r="C20" i="3" s="1"/>
  <c r="D41" i="1"/>
  <c r="B42" i="3" s="1"/>
  <c r="C8" i="1"/>
  <c r="D41" i="2"/>
  <c r="C42" i="3" s="1"/>
  <c r="D27" i="1"/>
  <c r="B27" i="3" s="1"/>
  <c r="D29" i="1"/>
  <c r="B29" i="3" s="1"/>
  <c r="D36" i="2"/>
  <c r="C36" i="3" s="1"/>
  <c r="L19" i="2"/>
  <c r="G19" i="3" s="1"/>
  <c r="G18" i="2"/>
  <c r="G8" i="1"/>
  <c r="B23" i="2"/>
  <c r="D23" i="2" s="1"/>
  <c r="C23" i="3" s="1"/>
  <c r="D23" i="1"/>
  <c r="B23" i="3" s="1"/>
  <c r="B22" i="1"/>
  <c r="F29" i="2"/>
  <c r="H29" i="2" s="1"/>
  <c r="E29" i="3" s="1"/>
  <c r="F22" i="1"/>
  <c r="H29" i="1"/>
  <c r="D29" i="3" s="1"/>
  <c r="D25" i="2"/>
  <c r="C25" i="3" s="1"/>
  <c r="L15" i="2"/>
  <c r="G15" i="3" s="1"/>
  <c r="L25" i="2"/>
  <c r="G25" i="3" s="1"/>
  <c r="L33" i="2"/>
  <c r="G33" i="3" s="1"/>
  <c r="L39" i="2"/>
  <c r="G39" i="3" s="1"/>
  <c r="H33" i="2"/>
  <c r="E33" i="3" s="1"/>
  <c r="L27" i="1"/>
  <c r="F27" i="3" s="1"/>
  <c r="K27" i="2"/>
  <c r="J20" i="2"/>
  <c r="L20" i="2" s="1"/>
  <c r="G20" i="3" s="1"/>
  <c r="L20" i="1"/>
  <c r="F20" i="3" s="1"/>
  <c r="C27" i="2"/>
  <c r="C22" i="1"/>
  <c r="J9" i="2"/>
  <c r="L9" i="2" s="1"/>
  <c r="G9" i="3" s="1"/>
  <c r="L22" i="1" l="1"/>
  <c r="F22" i="3" s="1"/>
  <c r="K22" i="2"/>
  <c r="L22" i="2" s="1"/>
  <c r="G22" i="3" s="1"/>
  <c r="K43" i="1"/>
  <c r="L8" i="1"/>
  <c r="F8" i="3" s="1"/>
  <c r="J8" i="2"/>
  <c r="K8" i="2"/>
  <c r="L8" i="2" s="1"/>
  <c r="G8" i="3" s="1"/>
  <c r="J43" i="1"/>
  <c r="D8" i="1"/>
  <c r="B8" i="3" s="1"/>
  <c r="C8" i="2"/>
  <c r="D8" i="2" s="1"/>
  <c r="C8" i="3" s="1"/>
  <c r="G8" i="2"/>
  <c r="G43" i="1"/>
  <c r="H8" i="1"/>
  <c r="D8" i="3" s="1"/>
  <c r="D27" i="2"/>
  <c r="C27" i="3" s="1"/>
  <c r="F43" i="1"/>
  <c r="F44" i="1" s="1"/>
  <c r="H22" i="1"/>
  <c r="D22" i="3" s="1"/>
  <c r="F22" i="2"/>
  <c r="H22" i="2" s="1"/>
  <c r="E22" i="3" s="1"/>
  <c r="C22" i="2"/>
  <c r="D22" i="1"/>
  <c r="B22" i="3" s="1"/>
  <c r="H18" i="2"/>
  <c r="E18" i="3" s="1"/>
  <c r="L27" i="2"/>
  <c r="G27" i="3" s="1"/>
  <c r="B43" i="1"/>
  <c r="B44" i="1" s="1"/>
  <c r="B22" i="2"/>
  <c r="M41" i="1"/>
  <c r="M39" i="1"/>
  <c r="M37" i="1"/>
  <c r="M15" i="1"/>
  <c r="M13" i="1"/>
  <c r="C43" i="1"/>
  <c r="C44" i="1" s="1"/>
  <c r="J43" i="2" l="1"/>
  <c r="J44" i="1"/>
  <c r="E44" i="1"/>
  <c r="D44" i="1"/>
  <c r="M27" i="1"/>
  <c r="K44" i="1"/>
  <c r="I8" i="1"/>
  <c r="G44" i="1"/>
  <c r="M33" i="1"/>
  <c r="M21" i="1"/>
  <c r="M11" i="1"/>
  <c r="M20" i="1"/>
  <c r="M32" i="1"/>
  <c r="M12" i="1"/>
  <c r="M10" i="1"/>
  <c r="M35" i="1"/>
  <c r="M28" i="1"/>
  <c r="M18" i="1"/>
  <c r="M9" i="1"/>
  <c r="M14" i="1"/>
  <c r="M26" i="1"/>
  <c r="M8" i="1"/>
  <c r="K43" i="2"/>
  <c r="M27" i="2" s="1"/>
  <c r="M16" i="1"/>
  <c r="M36" i="1"/>
  <c r="M22" i="1"/>
  <c r="M42" i="1"/>
  <c r="M43" i="1"/>
  <c r="M38" i="1"/>
  <c r="M29" i="1"/>
  <c r="M31" i="1"/>
  <c r="M23" i="1"/>
  <c r="M30" i="1"/>
  <c r="M25" i="1"/>
  <c r="M19" i="1"/>
  <c r="M34" i="1"/>
  <c r="M24" i="1"/>
  <c r="M40" i="1"/>
  <c r="M17" i="1"/>
  <c r="J44" i="2"/>
  <c r="L43" i="1"/>
  <c r="F44" i="3" s="1"/>
  <c r="I15" i="1"/>
  <c r="I42" i="1"/>
  <c r="I10" i="1"/>
  <c r="I24" i="1"/>
  <c r="I23" i="1"/>
  <c r="I32" i="1"/>
  <c r="I30" i="1"/>
  <c r="I35" i="1"/>
  <c r="I16" i="1"/>
  <c r="I22" i="1"/>
  <c r="I20" i="1"/>
  <c r="H43" i="1"/>
  <c r="D44" i="3" s="1"/>
  <c r="I31" i="1"/>
  <c r="I43" i="1"/>
  <c r="I19" i="1"/>
  <c r="I33" i="1"/>
  <c r="I14" i="1"/>
  <c r="I27" i="1"/>
  <c r="I38" i="1"/>
  <c r="I36" i="1"/>
  <c r="I11" i="1"/>
  <c r="I25" i="1"/>
  <c r="I37" i="1"/>
  <c r="I29" i="1"/>
  <c r="I21" i="1"/>
  <c r="I28" i="1"/>
  <c r="I34" i="1"/>
  <c r="I17" i="1"/>
  <c r="I13" i="1"/>
  <c r="I9" i="1"/>
  <c r="I12" i="1"/>
  <c r="I26" i="1"/>
  <c r="I40" i="1"/>
  <c r="G43" i="2"/>
  <c r="I41" i="1"/>
  <c r="I39" i="1"/>
  <c r="I18" i="1"/>
  <c r="B44" i="2"/>
  <c r="B43" i="2"/>
  <c r="D22" i="2"/>
  <c r="C22" i="3" s="1"/>
  <c r="F44" i="2"/>
  <c r="F43" i="2"/>
  <c r="H8" i="2"/>
  <c r="E8" i="3" s="1"/>
  <c r="E35" i="1"/>
  <c r="E29" i="1"/>
  <c r="E23" i="1"/>
  <c r="E19" i="1"/>
  <c r="E41" i="1"/>
  <c r="E36" i="1"/>
  <c r="E30" i="1"/>
  <c r="E24" i="1"/>
  <c r="E20" i="1"/>
  <c r="E42" i="1"/>
  <c r="E37" i="1"/>
  <c r="E31" i="1"/>
  <c r="E25" i="1"/>
  <c r="E21" i="1"/>
  <c r="E43" i="1"/>
  <c r="E38" i="1"/>
  <c r="E32" i="1"/>
  <c r="E26" i="1"/>
  <c r="D43" i="1"/>
  <c r="B44" i="3" s="1"/>
  <c r="E39" i="1"/>
  <c r="E33" i="1"/>
  <c r="E18" i="1"/>
  <c r="E12" i="1"/>
  <c r="E40" i="1"/>
  <c r="E13" i="1"/>
  <c r="E14" i="1"/>
  <c r="E8" i="1"/>
  <c r="E34" i="1"/>
  <c r="E28" i="1"/>
  <c r="E15" i="1"/>
  <c r="E9" i="1"/>
  <c r="E17" i="1"/>
  <c r="C43" i="2"/>
  <c r="E16" i="1"/>
  <c r="E10" i="1"/>
  <c r="E11" i="1"/>
  <c r="E27" i="1"/>
  <c r="E22" i="1"/>
  <c r="I44" i="1" l="1"/>
  <c r="H44" i="1"/>
  <c r="M44" i="1"/>
  <c r="L44" i="1"/>
  <c r="M24" i="2"/>
  <c r="M43" i="2"/>
  <c r="M11" i="2"/>
  <c r="L43" i="2"/>
  <c r="G44" i="3" s="1"/>
  <c r="M19" i="2"/>
  <c r="M31" i="2"/>
  <c r="M16" i="2"/>
  <c r="M28" i="2"/>
  <c r="M36" i="2"/>
  <c r="M15" i="2"/>
  <c r="M42" i="2"/>
  <c r="M22" i="2"/>
  <c r="M26" i="2"/>
  <c r="M25" i="2"/>
  <c r="M17" i="2"/>
  <c r="M39" i="2"/>
  <c r="M29" i="2"/>
  <c r="M20" i="2"/>
  <c r="M21" i="2"/>
  <c r="M32" i="2"/>
  <c r="M23" i="2"/>
  <c r="M38" i="2"/>
  <c r="M40" i="2"/>
  <c r="M18" i="2"/>
  <c r="M30" i="2"/>
  <c r="M9" i="2"/>
  <c r="M34" i="2"/>
  <c r="M8" i="2"/>
  <c r="M33" i="2"/>
  <c r="M10" i="2"/>
  <c r="M13" i="2"/>
  <c r="M12" i="2"/>
  <c r="M37" i="2"/>
  <c r="M14" i="2"/>
  <c r="M35" i="2"/>
  <c r="M41" i="2"/>
  <c r="I14" i="2"/>
  <c r="I30" i="2"/>
  <c r="I21" i="2"/>
  <c r="I10" i="2"/>
  <c r="I19" i="2"/>
  <c r="I20" i="2"/>
  <c r="I16" i="2"/>
  <c r="I36" i="2"/>
  <c r="I24" i="2"/>
  <c r="I22" i="2"/>
  <c r="I31" i="2"/>
  <c r="I40" i="2"/>
  <c r="I38" i="2"/>
  <c r="I13" i="2"/>
  <c r="I43" i="2"/>
  <c r="I32" i="2"/>
  <c r="I11" i="2"/>
  <c r="I27" i="2"/>
  <c r="I28" i="2"/>
  <c r="I42" i="2"/>
  <c r="I35" i="2"/>
  <c r="I37" i="2"/>
  <c r="I12" i="2"/>
  <c r="I23" i="2"/>
  <c r="H43" i="2"/>
  <c r="E44" i="3" s="1"/>
  <c r="I34" i="2"/>
  <c r="I26" i="2"/>
  <c r="I17" i="2"/>
  <c r="I25" i="2"/>
  <c r="I9" i="2"/>
  <c r="I33" i="2"/>
  <c r="I41" i="2"/>
  <c r="I15" i="2"/>
  <c r="I39" i="2"/>
  <c r="I29" i="2"/>
  <c r="I18" i="2"/>
  <c r="I8" i="2"/>
  <c r="K44" i="2"/>
  <c r="K45" i="2"/>
  <c r="E8" i="2"/>
  <c r="E30" i="2"/>
  <c r="E42" i="2"/>
  <c r="E34" i="2"/>
  <c r="E31" i="2"/>
  <c r="E26" i="2"/>
  <c r="E18" i="2"/>
  <c r="E19" i="2"/>
  <c r="E10" i="2"/>
  <c r="E14" i="2"/>
  <c r="E41" i="2"/>
  <c r="E23" i="2"/>
  <c r="E12" i="2"/>
  <c r="E43" i="2"/>
  <c r="E11" i="2"/>
  <c r="E40" i="2"/>
  <c r="E16" i="2"/>
  <c r="E21" i="2"/>
  <c r="E38" i="2"/>
  <c r="E13" i="2"/>
  <c r="E17" i="2"/>
  <c r="E35" i="2"/>
  <c r="E37" i="2"/>
  <c r="E20" i="2"/>
  <c r="E36" i="2"/>
  <c r="E32" i="2"/>
  <c r="E28" i="2"/>
  <c r="E24" i="2"/>
  <c r="D43" i="2"/>
  <c r="C44" i="3" s="1"/>
  <c r="E29" i="2"/>
  <c r="E39" i="2"/>
  <c r="E9" i="2"/>
  <c r="E15" i="2"/>
  <c r="E25" i="2"/>
  <c r="E33" i="2"/>
  <c r="E27" i="2"/>
  <c r="G45" i="2"/>
  <c r="G44" i="2"/>
  <c r="E22" i="2"/>
  <c r="H45" i="2" l="1"/>
  <c r="E46" i="3" s="1"/>
  <c r="I45" i="2"/>
  <c r="M45" i="2"/>
  <c r="L45" i="2"/>
  <c r="G46" i="3" s="1"/>
  <c r="M44" i="2"/>
  <c r="L44" i="2"/>
  <c r="G45" i="3" s="1"/>
  <c r="H44" i="2"/>
  <c r="E45" i="3" s="1"/>
  <c r="I44" i="2"/>
</calcChain>
</file>

<file path=xl/sharedStrings.xml><?xml version="1.0" encoding="utf-8"?>
<sst xmlns="http://schemas.openxmlformats.org/spreadsheetml/2006/main" count="420" uniqueCount="228">
  <si>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</si>
  <si>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</si>
  <si>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</si>
  <si>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</si>
  <si>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</si>
  <si>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</si>
  <si>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</si>
  <si>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</si>
  <si>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</si>
  <si>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</si>
  <si>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</si>
  <si>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</si>
  <si>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</si>
  <si>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</si>
  <si>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</si>
  <si>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</si>
  <si>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</si>
  <si>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</si>
  <si>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</si>
  <si>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</si>
  <si>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</si>
  <si>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</si>
  <si>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</si>
  <si>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</si>
  <si>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</si>
  <si>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</si>
  <si>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</si>
  <si>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</si>
  <si>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</si>
  <si>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</si>
  <si>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</si>
  <si>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</si>
  <si>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</si>
  <si>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</si>
  <si>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</si>
  <si>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</si>
  <si>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</si>
  <si>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</si>
  <si>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</si>
  <si>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</si>
  <si>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</si>
  <si>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</si>
  <si>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</si>
  <si>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</si>
  <si>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</si>
  <si>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</si>
  <si>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</si>
  <si>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</si>
  <si>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</si>
  <si>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</si>
  <si>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</si>
  <si>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</si>
  <si>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</si>
  <si>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</si>
  <si>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</si>
  <si>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</si>
  <si>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</si>
  <si>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</si>
  <si>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</si>
  <si>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</si>
  <si>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</si>
  <si>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</si>
  <si>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Tablo 1</t>
  </si>
  <si>
    <t>En yüksek ihracat artışı elde edilen ilk 10 ülke*</t>
  </si>
  <si>
    <t>ÜLKE (Bin$)</t>
  </si>
  <si>
    <t>Değ. %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</si>
  <si>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</si>
  <si>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</si>
  <si>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</si>
  <si>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</si>
  <si>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</si>
  <si>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</si>
  <si>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</si>
  <si>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</si>
  <si>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</si>
  <si>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</si>
  <si>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</si>
  <si>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</si>
  <si>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</si>
  <si>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</si>
  <si>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</si>
  <si>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</si>
  <si>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</si>
  <si>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</si>
  <si>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</si>
  <si>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</si>
  <si>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</si>
  <si>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</si>
  <si>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</si>
  <si>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</si>
  <si>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</si>
  <si>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</si>
  <si>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</si>
  <si>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</si>
  <si>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</si>
  <si>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</si>
  <si>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</si>
  <si>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</si>
  <si>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</si>
  <si>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</si>
  <si>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</si>
  <si>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</si>
  <si>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</si>
  <si>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</si>
  <si>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</si>
  <si>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</si>
  <si>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</si>
  <si>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</si>
  <si>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</si>
  <si>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</si>
  <si>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</si>
  <si>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</si>
  <si>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</si>
  <si>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</si>
  <si>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</si>
  <si>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</si>
  <si>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=2020 Yılında 0 fobusd üzerindeki İller baz alınmıştır.</t>
    </r>
  </si>
  <si>
    <t>2022 İHRACAT RAKAMLARI - TL</t>
  </si>
  <si>
    <t>Değişim    ('24/'23)</t>
  </si>
  <si>
    <t xml:space="preserve"> Pay(24)  (%)</t>
  </si>
  <si>
    <t>SON 12 AYLIK
(2024/2023)</t>
  </si>
  <si>
    <t>2024 YILI İHRACATIMIZDA İLK 20 ÜLKE (1.000 $)</t>
  </si>
  <si>
    <t>KASIM  (2024/2023)</t>
  </si>
  <si>
    <t>OCAK - KASIM (2024/2023)</t>
  </si>
  <si>
    <t>1 - 30 KASıM İHRACAT RAKAMLARI</t>
  </si>
  <si>
    <t xml:space="preserve">SEKTÖREL BAZDA İHRACAT RAKAMLARI -1.000 $ </t>
  </si>
  <si>
    <t>1 - 30 KASıM</t>
  </si>
  <si>
    <t>1 OCAK  -  30 KASıM</t>
  </si>
  <si>
    <t>2022 - 2023</t>
  </si>
  <si>
    <t>2023 - 2024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</si>
  <si>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</si>
  <si>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</si>
  <si>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</si>
  <si>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</si>
  <si>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</si>
  <si>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</si>
  <si>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</si>
  <si>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Mamulleri</t>
  </si>
  <si>
    <t xml:space="preserve"> Su Ürünleri ve Hayvansal Mamuller</t>
  </si>
  <si>
    <t xml:space="preserve"> Mobilya, 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</si>
  <si>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</si>
  <si>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</si>
  <si>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</si>
  <si>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</si>
  <si>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</si>
  <si>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</si>
  <si>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Gemi, Yat ve Hizmetleri</t>
  </si>
  <si>
    <t xml:space="preserve"> Elektrik ve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</si>
  <si>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</si>
  <si>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</si>
  <si>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</si>
  <si>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</si>
  <si>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</si>
  <si>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</si>
  <si>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</si>
  <si>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Madencilik Ürünleri</t>
  </si>
  <si>
    <t>2023  1 - 30 KASıM</t>
  </si>
  <si>
    <t>2024  1 - 30 KASıM</t>
  </si>
  <si>
    <t>DOMİNİK</t>
  </si>
  <si>
    <t>MAKAO</t>
  </si>
  <si>
    <t>MARŞAL ADALARI</t>
  </si>
  <si>
    <t>BRİTANYA VİRJİN AD.</t>
  </si>
  <si>
    <t>LESOTHO</t>
  </si>
  <si>
    <t>ARUBA</t>
  </si>
  <si>
    <t>ÇAD</t>
  </si>
  <si>
    <t>SAMSUN SERBEST BÖLGESİ</t>
  </si>
  <si>
    <t>FİLİSTİN DEVLETİ</t>
  </si>
  <si>
    <t>LİECHTENSTEİN</t>
  </si>
  <si>
    <t>ALMANYA</t>
  </si>
  <si>
    <t>İTALYA</t>
  </si>
  <si>
    <t>ABD</t>
  </si>
  <si>
    <t>BİRLEŞİK KRALLIK</t>
  </si>
  <si>
    <t>IRAK</t>
  </si>
  <si>
    <t>FRANSA</t>
  </si>
  <si>
    <t>İSPANYA</t>
  </si>
  <si>
    <t>RUSYA FEDERASYONU</t>
  </si>
  <si>
    <t>HOLLANDA</t>
  </si>
  <si>
    <t>ROMANYA</t>
  </si>
  <si>
    <t>İSTANBUL</t>
  </si>
  <si>
    <t>KOCAELI</t>
  </si>
  <si>
    <t>BURSA</t>
  </si>
  <si>
    <t>İZMIR</t>
  </si>
  <si>
    <t>ANKARA</t>
  </si>
  <si>
    <t>GAZIANTEP</t>
  </si>
  <si>
    <t>SAKARYA</t>
  </si>
  <si>
    <t>MANISA</t>
  </si>
  <si>
    <t>DENIZLI</t>
  </si>
  <si>
    <t>MERSIN</t>
  </si>
  <si>
    <t>YOZGAT</t>
  </si>
  <si>
    <t>KIRIKKALE</t>
  </si>
  <si>
    <t>KARS</t>
  </si>
  <si>
    <t>GÜMÜŞHANE</t>
  </si>
  <si>
    <t>RIZE</t>
  </si>
  <si>
    <t>BAYBURT</t>
  </si>
  <si>
    <t>BITLIS</t>
  </si>
  <si>
    <t>NIĞDE</t>
  </si>
  <si>
    <t>MUŞ</t>
  </si>
  <si>
    <t>TRABZON</t>
  </si>
  <si>
    <t>İMMİB</t>
  </si>
  <si>
    <t>UİB</t>
  </si>
  <si>
    <t>OAİB</t>
  </si>
  <si>
    <t>İTKİB</t>
  </si>
  <si>
    <t>EİB</t>
  </si>
  <si>
    <t>AKİB</t>
  </si>
  <si>
    <t>İİB</t>
  </si>
  <si>
    <t>GAİB</t>
  </si>
  <si>
    <t>DENİB</t>
  </si>
  <si>
    <t>DAİB</t>
  </si>
  <si>
    <t>BAİB</t>
  </si>
  <si>
    <t>KİB</t>
  </si>
  <si>
    <t>DKİB</t>
  </si>
  <si>
    <t>HİZMET</t>
  </si>
  <si>
    <t>POLONYA</t>
  </si>
  <si>
    <t>BAE</t>
  </si>
  <si>
    <t>BULGARİSTAN</t>
  </si>
  <si>
    <t>BELÇİKA</t>
  </si>
  <si>
    <t>MISIR</t>
  </si>
  <si>
    <t>YUNANİSTAN</t>
  </si>
  <si>
    <t>UKRAYNA</t>
  </si>
  <si>
    <t>ÇİN</t>
  </si>
  <si>
    <t>FAS</t>
  </si>
  <si>
    <t>SUUDİ ARABİSTAN</t>
  </si>
  <si>
    <t>İhracatçı Birlikleri Kaydından Muaf İhracat ile Antrepo ve Serbest Bölgeler Farkı</t>
  </si>
  <si>
    <t>GENEL İHRACAT TOPLAMI</t>
  </si>
  <si>
    <t>1 Kasım - 30 Kasım</t>
  </si>
  <si>
    <t>1 Ocak - 30 Kasım</t>
  </si>
  <si>
    <t>1 Aralık - 30 Kasım</t>
  </si>
  <si>
    <t>1 - 30 KASIM İHRACAT RAKAMLARI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</si>
</sst>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sz val="11"/>
      <color theme="1"/>
      <name val="Calibri"/>
      <family val="2"/>
      <scheme val="minor"/>
    </font>
    <font>
      <b/>
      <sz val="8"/>
      <color rgb="FF0000FF"/>
      <name val="Arial Tur"/>
      <family val="2"/>
      <charset val="162"/>
    </font>
    <font>
      <b/>
      <sz val="16"/>
      <color indexed="8"/>
      <name val="Arial"/>
      <family val="2"/>
      <charset val="162"/>
    </font>
    <font>
      <sz val="16"/>
      <color theme="1"/>
      <name val="Arial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38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28" borderId="0" applyNumberFormat="0" applyBorder="0" applyAlignment="0" applyProtection="0"/>
    <xf numFmtId="0" fontId="40" fillId="26" borderId="0" applyNumberFormat="0" applyBorder="0" applyAlignment="0" applyProtection="0"/>
    <xf numFmtId="0" fontId="40" fillId="29" borderId="0" applyNumberFormat="0" applyBorder="0" applyAlignment="0" applyProtection="0"/>
    <xf numFmtId="0" fontId="40" fillId="28" borderId="0" applyNumberFormat="0" applyBorder="0" applyAlignment="0" applyProtection="0"/>
    <xf numFmtId="0" fontId="40" fillId="30" borderId="0" applyNumberFormat="0" applyBorder="0" applyAlignment="0" applyProtection="0"/>
    <xf numFmtId="0" fontId="40" fillId="27" borderId="0" applyNumberFormat="0" applyBorder="0" applyAlignment="0" applyProtection="0"/>
    <xf numFmtId="0" fontId="40" fillId="31" borderId="0" applyNumberFormat="0" applyBorder="0" applyAlignment="0" applyProtection="0"/>
    <xf numFmtId="0" fontId="40" fillId="30" borderId="0" applyNumberFormat="0" applyBorder="0" applyAlignment="0" applyProtection="0"/>
    <xf numFmtId="0" fontId="40" fillId="32" borderId="0" applyNumberFormat="0" applyBorder="0" applyAlignment="0" applyProtection="0"/>
    <xf numFmtId="0" fontId="40" fillId="31" borderId="0" applyNumberFormat="0" applyBorder="0" applyAlignment="0" applyProtection="0"/>
    <xf numFmtId="0" fontId="41" fillId="33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3" borderId="0" applyNumberFormat="0" applyBorder="0" applyAlignment="0" applyProtection="0"/>
    <xf numFmtId="0" fontId="41" fillId="27" borderId="0" applyNumberFormat="0" applyBorder="0" applyAlignment="0" applyProtection="0"/>
    <xf numFmtId="0" fontId="4" fillId="5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" fillId="8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" fillId="11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" fillId="14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" fillId="17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" fillId="20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" fillId="6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" fillId="9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" fillId="12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" fillId="15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" fillId="18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" fillId="2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15" fillId="7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15" fillId="10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15" fillId="13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1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15" fillId="19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15" fillId="22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5" fillId="0" borderId="22" applyNumberFormat="0" applyFill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8" fillId="0" borderId="0" applyNumberFormat="0" applyFill="0" applyBorder="0" applyAlignment="0" applyProtection="0"/>
    <xf numFmtId="0" fontId="49" fillId="39" borderId="26" applyNumberFormat="0" applyAlignment="0" applyProtection="0"/>
    <xf numFmtId="0" fontId="49" fillId="39" borderId="26" applyNumberFormat="0" applyAlignment="0" applyProtection="0"/>
    <xf numFmtId="0" fontId="50" fillId="40" borderId="27" applyNumberFormat="0" applyAlignment="0" applyProtection="0"/>
    <xf numFmtId="0" fontId="50" fillId="40" borderId="27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1" fillId="39" borderId="28" applyNumberFormat="0" applyAlignment="0" applyProtection="0"/>
    <xf numFmtId="0" fontId="1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52" fillId="31" borderId="26" applyNumberFormat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6" fillId="0" borderId="1" applyNumberFormat="0" applyFill="0" applyAlignment="0" applyProtection="0"/>
    <xf numFmtId="0" fontId="46" fillId="0" borderId="23" applyNumberFormat="0" applyFill="0" applyAlignment="0" applyProtection="0"/>
    <xf numFmtId="0" fontId="7" fillId="0" borderId="2" applyNumberFormat="0" applyFill="0" applyAlignment="0" applyProtection="0"/>
    <xf numFmtId="0" fontId="47" fillId="0" borderId="24" applyNumberFormat="0" applyFill="0" applyAlignment="0" applyProtection="0"/>
    <xf numFmtId="0" fontId="8" fillId="0" borderId="3" applyNumberFormat="0" applyFill="0" applyAlignment="0" applyProtection="0"/>
    <xf numFmtId="0" fontId="48" fillId="0" borderId="25" applyNumberFormat="0" applyFill="0" applyAlignment="0" applyProtection="0"/>
    <xf numFmtId="0" fontId="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" fillId="2" borderId="4" applyNumberFormat="0" applyAlignment="0" applyProtection="0"/>
    <xf numFmtId="0" fontId="52" fillId="31" borderId="26" applyNumberFormat="0" applyAlignment="0" applyProtection="0"/>
    <xf numFmtId="0" fontId="52" fillId="31" borderId="26" applyNumberFormat="0" applyAlignment="0" applyProtection="0"/>
    <xf numFmtId="0" fontId="11" fillId="0" borderId="6" applyNumberFormat="0" applyFill="0" applyAlignment="0" applyProtection="0"/>
    <xf numFmtId="0" fontId="45" fillId="0" borderId="22" applyNumberFormat="0" applyFill="0" applyAlignment="0" applyProtection="0"/>
    <xf numFmtId="0" fontId="45" fillId="0" borderId="22" applyNumberFormat="0" applyFill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28" fillId="0" borderId="0"/>
    <xf numFmtId="0" fontId="40" fillId="0" borderId="0"/>
    <xf numFmtId="0" fontId="40" fillId="0" borderId="0"/>
    <xf numFmtId="0" fontId="28" fillId="0" borderId="0"/>
    <xf numFmtId="0" fontId="4" fillId="0" borderId="0"/>
    <xf numFmtId="0" fontId="40" fillId="0" borderId="0"/>
    <xf numFmtId="0" fontId="40" fillId="0" borderId="0"/>
    <xf numFmtId="0" fontId="28" fillId="28" borderId="29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0" fillId="28" borderId="29" applyNumberFormat="0" applyFont="0" applyAlignment="0" applyProtection="0"/>
    <xf numFmtId="0" fontId="40" fillId="28" borderId="29" applyNumberFormat="0" applyFont="0" applyAlignment="0" applyProtection="0"/>
    <xf numFmtId="0" fontId="40" fillId="4" borderId="7" applyNumberFormat="0" applyFont="0" applyAlignment="0" applyProtection="0"/>
    <xf numFmtId="0" fontId="40" fillId="28" borderId="29" applyNumberFormat="0" applyFont="0" applyAlignment="0" applyProtection="0"/>
    <xf numFmtId="0" fontId="40" fillId="28" borderId="29" applyNumberFormat="0" applyFont="0" applyAlignment="0" applyProtection="0"/>
    <xf numFmtId="0" fontId="40" fillId="4" borderId="7" applyNumberFormat="0" applyFont="0" applyAlignment="0" applyProtection="0"/>
    <xf numFmtId="0" fontId="40" fillId="28" borderId="29" applyNumberFormat="0" applyFont="0" applyAlignment="0" applyProtection="0"/>
    <xf numFmtId="0" fontId="40" fillId="4" borderId="7" applyNumberFormat="0" applyFont="0" applyAlignment="0" applyProtection="0"/>
    <xf numFmtId="0" fontId="40" fillId="28" borderId="29" applyNumberFormat="0" applyFont="0" applyAlignment="0" applyProtection="0"/>
    <xf numFmtId="0" fontId="40" fillId="4" borderId="7" applyNumberFormat="0" applyFont="0" applyAlignment="0" applyProtection="0"/>
    <xf numFmtId="0" fontId="40" fillId="28" borderId="29" applyNumberFormat="0" applyFont="0" applyAlignment="0" applyProtection="0"/>
    <xf numFmtId="0" fontId="40" fillId="28" borderId="29" applyNumberFormat="0" applyFont="0" applyAlignment="0" applyProtection="0"/>
    <xf numFmtId="0" fontId="40" fillId="4" borderId="7" applyNumberFormat="0" applyFont="0" applyAlignment="0" applyProtection="0"/>
    <xf numFmtId="0" fontId="40" fillId="28" borderId="29" applyNumberFormat="0" applyFont="0" applyAlignment="0" applyProtection="0"/>
    <xf numFmtId="0" fontId="40" fillId="28" borderId="29" applyNumberFormat="0" applyFont="0" applyAlignment="0" applyProtection="0"/>
    <xf numFmtId="0" fontId="40" fillId="28" borderId="29" applyNumberFormat="0" applyFont="0" applyAlignment="0" applyProtection="0"/>
    <xf numFmtId="0" fontId="28" fillId="28" borderId="29" applyNumberFormat="0" applyFont="0" applyAlignment="0" applyProtection="0"/>
    <xf numFmtId="0" fontId="10" fillId="3" borderId="5" applyNumberFormat="0" applyAlignment="0" applyProtection="0"/>
    <xf numFmtId="0" fontId="51" fillId="39" borderId="28" applyNumberFormat="0" applyAlignment="0" applyProtection="0"/>
    <xf numFmtId="0" fontId="51" fillId="39" borderId="28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5" fillId="0" borderId="30" applyNumberFormat="0" applyFill="0" applyAlignment="0" applyProtection="0"/>
    <xf numFmtId="0" fontId="14" fillId="0" borderId="8" applyNumberFormat="0" applyFill="0" applyAlignment="0" applyProtection="0"/>
    <xf numFmtId="0" fontId="55" fillId="0" borderId="30" applyNumberFormat="0" applyFill="0" applyAlignment="0" applyProtection="0"/>
    <xf numFmtId="0" fontId="55" fillId="0" borderId="30" applyNumberFormat="0" applyFill="0" applyAlignment="0" applyProtection="0"/>
    <xf numFmtId="0" fontId="56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2" fillId="5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2" fillId="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2" fillId="11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40" fillId="26" borderId="0" applyNumberFormat="0" applyBorder="0" applyAlignment="0" applyProtection="0"/>
    <xf numFmtId="0" fontId="2" fillId="14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40" fillId="29" borderId="0" applyNumberFormat="0" applyBorder="0" applyAlignment="0" applyProtection="0"/>
    <xf numFmtId="0" fontId="2" fillId="17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40" fillId="28" borderId="0" applyNumberFormat="0" applyBorder="0" applyAlignment="0" applyProtection="0"/>
    <xf numFmtId="0" fontId="2" fillId="2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2" fillId="6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40" fillId="27" borderId="0" applyNumberFormat="0" applyBorder="0" applyAlignment="0" applyProtection="0"/>
    <xf numFmtId="0" fontId="2" fillId="9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" fillId="12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40" fillId="30" borderId="0" applyNumberFormat="0" applyBorder="0" applyAlignment="0" applyProtection="0"/>
    <xf numFmtId="0" fontId="2" fillId="15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40" fillId="32" borderId="0" applyNumberFormat="0" applyBorder="0" applyAlignment="0" applyProtection="0"/>
    <xf numFmtId="0" fontId="2" fillId="18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40" fillId="31" borderId="0" applyNumberFormat="0" applyBorder="0" applyAlignment="0" applyProtection="0"/>
    <xf numFmtId="0" fontId="2" fillId="21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9" fillId="39" borderId="26" applyNumberFormat="0" applyAlignment="0" applyProtection="0"/>
    <xf numFmtId="0" fontId="49" fillId="39" borderId="26" applyNumberFormat="0" applyAlignment="0" applyProtection="0"/>
    <xf numFmtId="0" fontId="49" fillId="39" borderId="26" applyNumberFormat="0" applyAlignment="0" applyProtection="0"/>
    <xf numFmtId="0" fontId="50" fillId="40" borderId="27" applyNumberFormat="0" applyAlignment="0" applyProtection="0"/>
    <xf numFmtId="0" fontId="50" fillId="40" borderId="27" applyNumberFormat="0" applyAlignment="0" applyProtection="0"/>
    <xf numFmtId="0" fontId="50" fillId="40" borderId="27" applyNumberFormat="0" applyAlignment="0" applyProtection="0"/>
    <xf numFmtId="165" fontId="16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53" fillId="41" borderId="0" applyNumberFormat="0" applyBorder="0" applyAlignment="0" applyProtection="0"/>
    <xf numFmtId="0" fontId="49" fillId="39" borderId="26" applyNumberFormat="0" applyAlignment="0" applyProtection="0"/>
    <xf numFmtId="0" fontId="52" fillId="31" borderId="26" applyNumberFormat="0" applyAlignment="0" applyProtection="0"/>
    <xf numFmtId="0" fontId="52" fillId="31" borderId="26" applyNumberFormat="0" applyAlignment="0" applyProtection="0"/>
    <xf numFmtId="0" fontId="52" fillId="31" borderId="26" applyNumberFormat="0" applyAlignment="0" applyProtection="0"/>
    <xf numFmtId="0" fontId="50" fillId="40" borderId="27" applyNumberFormat="0" applyAlignment="0" applyProtection="0"/>
    <xf numFmtId="0" fontId="53" fillId="41" borderId="0" applyNumberFormat="0" applyBorder="0" applyAlignment="0" applyProtection="0"/>
    <xf numFmtId="0" fontId="44" fillId="38" borderId="0" applyNumberFormat="0" applyBorder="0" applyAlignment="0" applyProtection="0"/>
    <xf numFmtId="0" fontId="45" fillId="0" borderId="22" applyNumberFormat="0" applyFill="0" applyAlignment="0" applyProtection="0"/>
    <xf numFmtId="0" fontId="45" fillId="0" borderId="22" applyNumberFormat="0" applyFill="0" applyAlignment="0" applyProtection="0"/>
    <xf numFmtId="0" fontId="45" fillId="0" borderId="22" applyNumberFormat="0" applyFill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16" fillId="0" borderId="0"/>
    <xf numFmtId="0" fontId="40" fillId="0" borderId="0"/>
    <xf numFmtId="0" fontId="40" fillId="0" borderId="0"/>
    <xf numFmtId="0" fontId="16" fillId="0" borderId="0"/>
    <xf numFmtId="0" fontId="40" fillId="0" borderId="0"/>
    <xf numFmtId="0" fontId="40" fillId="0" borderId="0"/>
    <xf numFmtId="0" fontId="40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29" applyNumberFormat="0" applyFont="0" applyAlignment="0" applyProtection="0"/>
    <xf numFmtId="0" fontId="40" fillId="28" borderId="29" applyNumberFormat="0" applyFont="0" applyAlignment="0" applyProtection="0"/>
    <xf numFmtId="0" fontId="40" fillId="28" borderId="29" applyNumberFormat="0" applyFont="0" applyAlignment="0" applyProtection="0"/>
    <xf numFmtId="0" fontId="40" fillId="28" borderId="29" applyNumberFormat="0" applyFont="0" applyAlignment="0" applyProtection="0"/>
    <xf numFmtId="0" fontId="40" fillId="28" borderId="29" applyNumberFormat="0" applyFont="0" applyAlignment="0" applyProtection="0"/>
    <xf numFmtId="0" fontId="40" fillId="28" borderId="29" applyNumberFormat="0" applyFont="0" applyAlignment="0" applyProtection="0"/>
    <xf numFmtId="0" fontId="40" fillId="28" borderId="29" applyNumberFormat="0" applyFont="0" applyAlignment="0" applyProtection="0"/>
    <xf numFmtId="0" fontId="40" fillId="28" borderId="29" applyNumberFormat="0" applyFont="0" applyAlignment="0" applyProtection="0"/>
    <xf numFmtId="0" fontId="40" fillId="28" borderId="29" applyNumberFormat="0" applyFont="0" applyAlignment="0" applyProtection="0"/>
    <xf numFmtId="0" fontId="40" fillId="28" borderId="29" applyNumberFormat="0" applyFont="0" applyAlignment="0" applyProtection="0"/>
    <xf numFmtId="0" fontId="40" fillId="28" borderId="29" applyNumberFormat="0" applyFont="0" applyAlignment="0" applyProtection="0"/>
    <xf numFmtId="0" fontId="2" fillId="4" borderId="7" applyNumberFormat="0" applyFont="0" applyAlignment="0" applyProtection="0"/>
    <xf numFmtId="0" fontId="40" fillId="28" borderId="29" applyNumberFormat="0" applyFont="0" applyAlignment="0" applyProtection="0"/>
    <xf numFmtId="0" fontId="40" fillId="28" borderId="29" applyNumberFormat="0" applyFont="0" applyAlignment="0" applyProtection="0"/>
    <xf numFmtId="0" fontId="40" fillId="28" borderId="29" applyNumberFormat="0" applyFont="0" applyAlignment="0" applyProtection="0"/>
    <xf numFmtId="0" fontId="40" fillId="28" borderId="29" applyNumberFormat="0" applyFont="0" applyAlignment="0" applyProtection="0"/>
    <xf numFmtId="0" fontId="40" fillId="28" borderId="29" applyNumberFormat="0" applyFont="0" applyAlignment="0" applyProtection="0"/>
    <xf numFmtId="0" fontId="40" fillId="28" borderId="29" applyNumberFormat="0" applyFont="0" applyAlignment="0" applyProtection="0"/>
    <xf numFmtId="0" fontId="40" fillId="28" borderId="29" applyNumberFormat="0" applyFont="0" applyAlignment="0" applyProtection="0"/>
    <xf numFmtId="0" fontId="2" fillId="4" borderId="7" applyNumberFormat="0" applyFont="0" applyAlignment="0" applyProtection="0"/>
    <xf numFmtId="0" fontId="16" fillId="28" borderId="29" applyNumberFormat="0" applyFont="0" applyAlignment="0" applyProtection="0"/>
    <xf numFmtId="0" fontId="54" fillId="31" borderId="0" applyNumberFormat="0" applyBorder="0" applyAlignment="0" applyProtection="0"/>
    <xf numFmtId="0" fontId="51" fillId="39" borderId="28" applyNumberFormat="0" applyAlignment="0" applyProtection="0"/>
    <xf numFmtId="0" fontId="51" fillId="39" borderId="28" applyNumberFormat="0" applyAlignment="0" applyProtection="0"/>
    <xf numFmtId="0" fontId="51" fillId="39" borderId="28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5" fillId="0" borderId="30" applyNumberFormat="0" applyFill="0" applyAlignment="0" applyProtection="0"/>
    <xf numFmtId="0" fontId="55" fillId="0" borderId="30" applyNumberFormat="0" applyFill="0" applyAlignment="0" applyProtection="0"/>
    <xf numFmtId="0" fontId="55" fillId="0" borderId="30" applyNumberFormat="0" applyFill="0" applyAlignment="0" applyProtection="0"/>
    <xf numFmtId="165" fontId="16" fillId="0" borderId="0" applyFont="0" applyFill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5" borderId="0" applyNumberFormat="0" applyBorder="0" applyAlignment="0" applyProtection="0"/>
    <xf numFmtId="0" fontId="41" fillId="36" borderId="0" applyNumberFormat="0" applyBorder="0" applyAlignment="0" applyProtection="0"/>
    <xf numFmtId="0" fontId="41" fillId="33" borderId="0" applyNumberFormat="0" applyBorder="0" applyAlignment="0" applyProtection="0"/>
    <xf numFmtId="0" fontId="41" fillId="37" borderId="0" applyNumberFormat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" fillId="0" borderId="0"/>
    <xf numFmtId="0" fontId="80" fillId="0" borderId="0"/>
  </cellStyleXfs>
  <cellXfs count="167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0" fillId="0" borderId="0" xfId="0" applyFont="1" applyFill="1" applyBorder="1"/>
    <xf numFmtId="0" fontId="29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1" fillId="0" borderId="0" xfId="0" applyFont="1" applyFill="1" applyBorder="1"/>
    <xf numFmtId="164" fontId="17" fillId="0" borderId="0" xfId="1" applyFont="1" applyFill="1" applyBorder="1"/>
    <xf numFmtId="0" fontId="35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/>
    <xf numFmtId="0" fontId="16" fillId="0" borderId="0" xfId="0" applyFont="1"/>
    <xf numFmtId="49" fontId="57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0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3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59" fillId="0" borderId="10" xfId="0" applyNumberFormat="1" applyFont="1" applyFill="1" applyBorder="1"/>
    <xf numFmtId="49" fontId="59" fillId="0" borderId="9" xfId="0" applyNumberFormat="1" applyFont="1" applyFill="1" applyBorder="1"/>
    <xf numFmtId="4" fontId="60" fillId="0" borderId="9" xfId="0" applyNumberFormat="1" applyFont="1" applyFill="1" applyBorder="1"/>
    <xf numFmtId="4" fontId="60" fillId="0" borderId="12" xfId="0" applyNumberFormat="1" applyFont="1" applyFill="1" applyBorder="1"/>
    <xf numFmtId="0" fontId="16" fillId="0" borderId="0" xfId="0" applyFont="1" applyFill="1" applyBorder="1"/>
    <xf numFmtId="3" fontId="35" fillId="0" borderId="0" xfId="0" applyNumberFormat="1" applyFont="1" applyFill="1" applyBorder="1" applyAlignment="1">
      <alignment horizontal="center"/>
    </xf>
    <xf numFmtId="4" fontId="60" fillId="0" borderId="13" xfId="0" applyNumberFormat="1" applyFont="1" applyFill="1" applyBorder="1"/>
    <xf numFmtId="0" fontId="35" fillId="0" borderId="0" xfId="0" applyFont="1" applyFill="1" applyBorder="1" applyAlignment="1">
      <alignment horizontal="center"/>
    </xf>
    <xf numFmtId="49" fontId="58" fillId="42" borderId="9" xfId="0" applyNumberFormat="1" applyFont="1" applyFill="1" applyBorder="1" applyAlignment="1">
      <alignment horizontal="center"/>
    </xf>
    <xf numFmtId="0" fontId="58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6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0" fillId="0" borderId="9" xfId="0" applyNumberFormat="1" applyFont="1" applyFill="1" applyBorder="1" applyAlignment="1">
      <alignment horizontal="right"/>
    </xf>
    <xf numFmtId="3" fontId="60" fillId="0" borderId="9" xfId="0" applyNumberFormat="1" applyFont="1" applyFill="1" applyBorder="1" applyAlignment="1">
      <alignment horizontal="right"/>
    </xf>
    <xf numFmtId="0" fontId="31" fillId="0" borderId="9" xfId="0" applyFont="1" applyFill="1" applyBorder="1"/>
    <xf numFmtId="0" fontId="31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1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61" fillId="0" borderId="9" xfId="0" applyFont="1" applyFill="1" applyBorder="1" applyAlignment="1">
      <alignment wrapText="1"/>
    </xf>
    <xf numFmtId="0" fontId="69" fillId="0" borderId="9" xfId="0" applyFont="1" applyFill="1" applyBorder="1" applyAlignment="1">
      <alignment wrapText="1"/>
    </xf>
    <xf numFmtId="0" fontId="64" fillId="0" borderId="9" xfId="2" applyFont="1" applyFill="1" applyBorder="1" applyAlignment="1">
      <alignment horizontal="center"/>
    </xf>
    <xf numFmtId="1" fontId="64" fillId="0" borderId="9" xfId="2" applyNumberFormat="1" applyFont="1" applyFill="1" applyBorder="1" applyAlignment="1">
      <alignment horizontal="center"/>
    </xf>
    <xf numFmtId="0" fontId="71" fillId="0" borderId="9" xfId="0" applyFont="1" applyFill="1" applyBorder="1"/>
    <xf numFmtId="3" fontId="64" fillId="0" borderId="9" xfId="0" applyNumberFormat="1" applyFont="1" applyFill="1" applyBorder="1" applyAlignment="1">
      <alignment horizontal="center"/>
    </xf>
    <xf numFmtId="4" fontId="64" fillId="0" borderId="9" xfId="0" applyNumberFormat="1" applyFont="1" applyFill="1" applyBorder="1" applyAlignment="1">
      <alignment horizontal="center"/>
    </xf>
    <xf numFmtId="0" fontId="64" fillId="0" borderId="9" xfId="0" applyFont="1" applyFill="1" applyBorder="1"/>
    <xf numFmtId="2" fontId="64" fillId="0" borderId="9" xfId="0" applyNumberFormat="1" applyFont="1" applyFill="1" applyBorder="1" applyAlignment="1">
      <alignment horizontal="center"/>
    </xf>
    <xf numFmtId="0" fontId="61" fillId="0" borderId="9" xfId="0" applyFont="1" applyFill="1" applyBorder="1"/>
    <xf numFmtId="3" fontId="72" fillId="0" borderId="9" xfId="0" applyNumberFormat="1" applyFont="1" applyFill="1" applyBorder="1" applyAlignment="1">
      <alignment horizontal="center"/>
    </xf>
    <xf numFmtId="2" fontId="72" fillId="0" borderId="9" xfId="0" applyNumberFormat="1" applyFont="1" applyFill="1" applyBorder="1" applyAlignment="1">
      <alignment horizontal="center"/>
    </xf>
    <xf numFmtId="0" fontId="69" fillId="0" borderId="9" xfId="0" applyFont="1" applyFill="1" applyBorder="1"/>
    <xf numFmtId="3" fontId="70" fillId="0" borderId="9" xfId="0" applyNumberFormat="1" applyFont="1" applyFill="1" applyBorder="1" applyAlignment="1">
      <alignment horizontal="center"/>
    </xf>
    <xf numFmtId="2" fontId="70" fillId="0" borderId="9" xfId="0" applyNumberFormat="1" applyFont="1" applyFill="1" applyBorder="1" applyAlignment="1">
      <alignment horizontal="center"/>
    </xf>
    <xf numFmtId="1" fontId="70" fillId="0" borderId="9" xfId="0" applyNumberFormat="1" applyFont="1" applyFill="1" applyBorder="1" applyAlignment="1">
      <alignment horizontal="center"/>
    </xf>
    <xf numFmtId="2" fontId="70" fillId="0" borderId="9" xfId="0" applyNumberFormat="1" applyFont="1" applyFill="1" applyBorder="1" applyAlignment="1">
      <alignment horizontal="center" wrapText="1"/>
    </xf>
    <xf numFmtId="166" fontId="64" fillId="0" borderId="9" xfId="0" applyNumberFormat="1" applyFont="1" applyFill="1" applyBorder="1" applyAlignment="1">
      <alignment horizontal="center"/>
    </xf>
    <xf numFmtId="166" fontId="72" fillId="0" borderId="9" xfId="0" applyNumberFormat="1" applyFont="1" applyFill="1" applyBorder="1" applyAlignment="1">
      <alignment horizontal="center"/>
    </xf>
    <xf numFmtId="0" fontId="61" fillId="0" borderId="9" xfId="2" applyFont="1" applyFill="1" applyBorder="1"/>
    <xf numFmtId="0" fontId="73" fillId="0" borderId="9" xfId="0" applyFont="1" applyFill="1" applyBorder="1"/>
    <xf numFmtId="166" fontId="69" fillId="0" borderId="9" xfId="0" applyNumberFormat="1" applyFont="1" applyFill="1" applyBorder="1" applyAlignment="1">
      <alignment horizontal="center"/>
    </xf>
    <xf numFmtId="49" fontId="74" fillId="0" borderId="14" xfId="0" applyNumberFormat="1" applyFont="1" applyFill="1" applyBorder="1" applyAlignment="1">
      <alignment horizontal="center"/>
    </xf>
    <xf numFmtId="49" fontId="74" fillId="0" borderId="15" xfId="0" applyNumberFormat="1" applyFont="1" applyFill="1" applyBorder="1" applyAlignment="1">
      <alignment horizontal="center"/>
    </xf>
    <xf numFmtId="0" fontId="74" fillId="0" borderId="16" xfId="0" applyFont="1" applyFill="1" applyBorder="1" applyAlignment="1">
      <alignment horizontal="center"/>
    </xf>
    <xf numFmtId="0" fontId="75" fillId="0" borderId="17" xfId="0" applyFont="1" applyFill="1" applyBorder="1"/>
    <xf numFmtId="0" fontId="76" fillId="0" borderId="17" xfId="0" applyFont="1" applyFill="1" applyBorder="1"/>
    <xf numFmtId="3" fontId="76" fillId="0" borderId="0" xfId="0" applyNumberFormat="1" applyFont="1" applyFill="1" applyBorder="1" applyAlignment="1">
      <alignment horizontal="right"/>
    </xf>
    <xf numFmtId="3" fontId="75" fillId="0" borderId="18" xfId="0" applyNumberFormat="1" applyFont="1" applyFill="1" applyBorder="1" applyAlignment="1">
      <alignment horizontal="right"/>
    </xf>
    <xf numFmtId="3" fontId="77" fillId="0" borderId="0" xfId="0" applyNumberFormat="1" applyFont="1" applyFill="1" applyBorder="1" applyAlignment="1">
      <alignment horizontal="right"/>
    </xf>
    <xf numFmtId="3" fontId="75" fillId="0" borderId="0" xfId="0" applyNumberFormat="1" applyFont="1" applyFill="1" applyBorder="1" applyAlignment="1">
      <alignment horizontal="right"/>
    </xf>
    <xf numFmtId="0" fontId="79" fillId="0" borderId="19" xfId="0" applyFont="1" applyFill="1" applyBorder="1" applyAlignment="1">
      <alignment horizontal="center"/>
    </xf>
    <xf numFmtId="3" fontId="79" fillId="0" borderId="20" xfId="0" applyNumberFormat="1" applyFont="1" applyFill="1" applyBorder="1" applyAlignment="1">
      <alignment horizontal="right"/>
    </xf>
    <xf numFmtId="3" fontId="79" fillId="0" borderId="21" xfId="0" applyNumberFormat="1" applyFont="1" applyFill="1" applyBorder="1" applyAlignment="1">
      <alignment horizontal="right"/>
    </xf>
    <xf numFmtId="0" fontId="61" fillId="43" borderId="0" xfId="0" applyFont="1" applyFill="1"/>
    <xf numFmtId="3" fontId="61" fillId="43" borderId="0" xfId="0" applyNumberFormat="1" applyFont="1" applyFill="1"/>
    <xf numFmtId="49" fontId="65" fillId="43" borderId="9" xfId="0" applyNumberFormat="1" applyFont="1" applyFill="1" applyBorder="1" applyAlignment="1">
      <alignment horizontal="left"/>
    </xf>
    <xf numFmtId="3" fontId="65" fillId="43" borderId="9" xfId="0" applyNumberFormat="1" applyFont="1" applyFill="1" applyBorder="1" applyAlignment="1">
      <alignment horizontal="right"/>
    </xf>
    <xf numFmtId="49" fontId="65" fillId="43" borderId="9" xfId="0" applyNumberFormat="1" applyFont="1" applyFill="1" applyBorder="1" applyAlignment="1">
      <alignment horizontal="right"/>
    </xf>
    <xf numFmtId="49" fontId="66" fillId="43" borderId="9" xfId="0" applyNumberFormat="1" applyFont="1" applyFill="1" applyBorder="1"/>
    <xf numFmtId="3" fontId="67" fillId="43" borderId="9" xfId="0" applyNumberFormat="1" applyFont="1" applyFill="1" applyBorder="1" applyAlignment="1">
      <alignment horizontal="right"/>
    </xf>
    <xf numFmtId="49" fontId="66" fillId="43" borderId="31" xfId="0" applyNumberFormat="1" applyFont="1" applyFill="1" applyBorder="1"/>
    <xf numFmtId="168" fontId="67" fillId="43" borderId="0" xfId="170" applyNumberFormat="1" applyFont="1" applyFill="1" applyBorder="1"/>
    <xf numFmtId="49" fontId="66" fillId="43" borderId="0" xfId="0" applyNumberFormat="1" applyFont="1" applyFill="1" applyBorder="1"/>
    <xf numFmtId="0" fontId="62" fillId="43" borderId="0" xfId="0" applyFont="1" applyFill="1"/>
    <xf numFmtId="3" fontId="67" fillId="43" borderId="9" xfId="0" applyNumberFormat="1" applyFont="1" applyFill="1" applyBorder="1"/>
    <xf numFmtId="168" fontId="67" fillId="43" borderId="9" xfId="170" applyNumberFormat="1" applyFont="1" applyFill="1" applyBorder="1" applyAlignment="1">
      <alignment horizontal="center"/>
    </xf>
    <xf numFmtId="0" fontId="25" fillId="0" borderId="9" xfId="2" applyFont="1" applyFill="1" applyBorder="1" applyAlignment="1">
      <alignment vertical="center" wrapText="1"/>
    </xf>
    <xf numFmtId="3" fontId="25" fillId="0" borderId="9" xfId="2" applyNumberFormat="1" applyFont="1" applyFill="1" applyBorder="1" applyAlignment="1">
      <alignment horizontal="center" vertical="center"/>
    </xf>
    <xf numFmtId="166" fontId="25" fillId="0" borderId="9" xfId="2" applyNumberFormat="1" applyFont="1" applyFill="1" applyBorder="1" applyAlignment="1">
      <alignment horizontal="center" vertical="center"/>
    </xf>
    <xf numFmtId="166" fontId="27" fillId="0" borderId="9" xfId="2" applyNumberFormat="1" applyFont="1" applyFill="1" applyBorder="1" applyAlignment="1">
      <alignment horizontal="center" vertical="center"/>
    </xf>
    <xf numFmtId="0" fontId="82" fillId="0" borderId="9" xfId="2" applyFont="1" applyFill="1" applyBorder="1" applyAlignment="1">
      <alignment vertical="center"/>
    </xf>
    <xf numFmtId="3" fontId="82" fillId="44" borderId="9" xfId="2" applyNumberFormat="1" applyFont="1" applyFill="1" applyBorder="1" applyAlignment="1">
      <alignment horizontal="center" vertical="center"/>
    </xf>
    <xf numFmtId="166" fontId="83" fillId="0" borderId="9" xfId="336" applyNumberFormat="1" applyFont="1" applyBorder="1" applyAlignment="1">
      <alignment horizontal="center" vertical="center"/>
    </xf>
    <xf numFmtId="166" fontId="82" fillId="0" borderId="9" xfId="2" applyNumberFormat="1" applyFont="1" applyFill="1" applyBorder="1" applyAlignment="1">
      <alignment horizontal="center" vertical="center"/>
    </xf>
    <xf numFmtId="0" fontId="61" fillId="0" borderId="32" xfId="0" applyFont="1" applyFill="1" applyBorder="1"/>
    <xf numFmtId="0" fontId="62" fillId="0" borderId="17" xfId="0" applyFont="1" applyFill="1" applyBorder="1"/>
    <xf numFmtId="0" fontId="61" fillId="0" borderId="17" xfId="0" applyFont="1" applyFill="1" applyBorder="1"/>
    <xf numFmtId="0" fontId="78" fillId="0" borderId="17" xfId="0" applyFont="1" applyFill="1" applyBorder="1"/>
    <xf numFmtId="0" fontId="78" fillId="0" borderId="33" xfId="0" applyFont="1" applyFill="1" applyBorder="1"/>
    <xf numFmtId="0" fontId="79" fillId="0" borderId="34" xfId="0" applyFont="1" applyFill="1" applyBorder="1" applyAlignment="1">
      <alignment horizontal="center"/>
    </xf>
    <xf numFmtId="3" fontId="79" fillId="0" borderId="35" xfId="0" applyNumberFormat="1" applyFont="1" applyFill="1" applyBorder="1" applyAlignment="1">
      <alignment horizontal="right"/>
    </xf>
    <xf numFmtId="3" fontId="81" fillId="0" borderId="35" xfId="0" applyNumberFormat="1" applyFont="1" applyFill="1" applyBorder="1" applyAlignment="1">
      <alignment horizontal="right"/>
    </xf>
    <xf numFmtId="3" fontId="79" fillId="0" borderId="36" xfId="0" applyNumberFormat="1" applyFont="1" applyFill="1" applyBorder="1" applyAlignment="1">
      <alignment horizontal="right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4" fillId="43" borderId="9" xfId="2" applyFont="1" applyFill="1" applyBorder="1" applyAlignment="1">
      <alignment horizontal="center"/>
    </xf>
    <xf numFmtId="0" fontId="63" fillId="43" borderId="9" xfId="2" applyFont="1" applyFill="1" applyBorder="1" applyAlignment="1">
      <alignment horizontal="center"/>
    </xf>
    <xf numFmtId="0" fontId="69" fillId="0" borderId="9" xfId="2" applyFont="1" applyFill="1" applyBorder="1" applyAlignment="1">
      <alignment horizontal="center" vertical="center"/>
    </xf>
    <xf numFmtId="0" fontId="68" fillId="0" borderId="10" xfId="0" applyFont="1" applyFill="1" applyBorder="1" applyAlignment="1">
      <alignment horizontal="center" vertical="center"/>
    </xf>
    <xf numFmtId="0" fontId="68" fillId="0" borderId="11" xfId="0" applyFont="1" applyFill="1" applyBorder="1" applyAlignment="1">
      <alignment horizontal="center" vertical="center"/>
    </xf>
    <xf numFmtId="0" fontId="68" fillId="0" borderId="12" xfId="0" applyFont="1" applyFill="1" applyBorder="1" applyAlignment="1">
      <alignment horizontal="center" vertical="center"/>
    </xf>
    <xf numFmtId="0" fontId="69" fillId="0" borderId="9" xfId="0" applyFont="1" applyFill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32" fillId="0" borderId="11" xfId="0" applyFont="1" applyBorder="1" applyAlignment="1">
      <alignment horizontal="center" vertical="center" wrapText="1"/>
    </xf>
    <xf numFmtId="0" fontId="32" fillId="0" borderId="12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/>
    </xf>
    <xf numFmtId="3" fontId="3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</cellXfs>
  <cellStyles count="338">
    <cellStyle name="%20 - Vurgu1 2" xfId="3"/>
    <cellStyle name="%20 - Vurgu2 2" xfId="4"/>
    <cellStyle name="%20 - Vurgu3 2" xfId="5"/>
    <cellStyle name="%20 - Vurgu4 2" xfId="6"/>
    <cellStyle name="%20 - Vurgu5 2" xfId="7"/>
    <cellStyle name="%20 - Vurgu6 2" xfId="8"/>
    <cellStyle name="%40 - Vurgu1 2" xfId="9"/>
    <cellStyle name="%40 - Vurgu2 2" xfId="10"/>
    <cellStyle name="%40 - Vurgu3 2" xfId="11"/>
    <cellStyle name="%40 - Vurgu4 2" xfId="12"/>
    <cellStyle name="%40 - Vurgu5 2" xfId="13"/>
    <cellStyle name="%40 - Vurgu6 2" xfId="14"/>
    <cellStyle name="%60 - Vurgu1 2" xfId="15"/>
    <cellStyle name="%60 - Vurgu2 2" xfId="16"/>
    <cellStyle name="%60 - Vurgu3 2" xfId="17"/>
    <cellStyle name="%60 - Vurgu4 2" xfId="18"/>
    <cellStyle name="%60 - Vurgu5 2" xfId="19"/>
    <cellStyle name="%60 - Vurgu6 2" xfId="20"/>
    <cellStyle name="20% - Accent1" xfId="21"/>
    <cellStyle name="20% - Accent1 2" xfId="22"/>
    <cellStyle name="20% - Accent1 2 2" xfId="23"/>
    <cellStyle name="20% - Accent1 2 2 2" xfId="171"/>
    <cellStyle name="20% - Accent1 2 3" xfId="172"/>
    <cellStyle name="20% - Accent1 3" xfId="173"/>
    <cellStyle name="20% - Accent1 4" xfId="174"/>
    <cellStyle name="20% - Accent2" xfId="24"/>
    <cellStyle name="20% - Accent2 2" xfId="25"/>
    <cellStyle name="20% - Accent2 2 2" xfId="26"/>
    <cellStyle name="20% - Accent2 2 2 2" xfId="175"/>
    <cellStyle name="20% - Accent2 2 3" xfId="176"/>
    <cellStyle name="20% - Accent2 3" xfId="177"/>
    <cellStyle name="20% - Accent2 4" xfId="178"/>
    <cellStyle name="20% - Accent3" xfId="27"/>
    <cellStyle name="20% - Accent3 2" xfId="28"/>
    <cellStyle name="20% - Accent3 2 2" xfId="29"/>
    <cellStyle name="20% - Accent3 2 2 2" xfId="179"/>
    <cellStyle name="20% - Accent3 2 3" xfId="180"/>
    <cellStyle name="20% - Accent3 3" xfId="181"/>
    <cellStyle name="20% - Accent3 4" xfId="182"/>
    <cellStyle name="20% - Accent4" xfId="30"/>
    <cellStyle name="20% - Accent4 2" xfId="31"/>
    <cellStyle name="20% - Accent4 2 2" xfId="32"/>
    <cellStyle name="20% - Accent4 2 2 2" xfId="183"/>
    <cellStyle name="20% - Accent4 2 3" xfId="184"/>
    <cellStyle name="20% - Accent4 3" xfId="185"/>
    <cellStyle name="20% - Accent4 4" xfId="186"/>
    <cellStyle name="20% - Accent5" xfId="33"/>
    <cellStyle name="20% - Accent5 2" xfId="34"/>
    <cellStyle name="20% - Accent5 2 2" xfId="35"/>
    <cellStyle name="20% - Accent5 2 2 2" xfId="187"/>
    <cellStyle name="20% - Accent5 2 3" xfId="188"/>
    <cellStyle name="20% - Accent5 3" xfId="189"/>
    <cellStyle name="20% - Accent5 4" xfId="190"/>
    <cellStyle name="20% - Accent6" xfId="36"/>
    <cellStyle name="20% - Accent6 2" xfId="37"/>
    <cellStyle name="20% - Accent6 2 2" xfId="38"/>
    <cellStyle name="20% - Accent6 2 2 2" xfId="191"/>
    <cellStyle name="20% - Accent6 2 3" xfId="192"/>
    <cellStyle name="20% - Accent6 3" xfId="193"/>
    <cellStyle name="20% - Accent6 4" xfId="194"/>
    <cellStyle name="40% - Accent1" xfId="39"/>
    <cellStyle name="40% - Accent1 2" xfId="40"/>
    <cellStyle name="40% - Accent1 2 2" xfId="41"/>
    <cellStyle name="40% - Accent1 2 2 2" xfId="195"/>
    <cellStyle name="40% - Accent1 2 3" xfId="196"/>
    <cellStyle name="40% - Accent1 3" xfId="197"/>
    <cellStyle name="40% - Accent1 4" xfId="198"/>
    <cellStyle name="40% - Accent2" xfId="42"/>
    <cellStyle name="40% - Accent2 2" xfId="43"/>
    <cellStyle name="40% - Accent2 2 2" xfId="44"/>
    <cellStyle name="40% - Accent2 2 2 2" xfId="199"/>
    <cellStyle name="40% - Accent2 2 3" xfId="200"/>
    <cellStyle name="40% - Accent2 3" xfId="201"/>
    <cellStyle name="40% - Accent2 4" xfId="202"/>
    <cellStyle name="40% - Accent3" xfId="45"/>
    <cellStyle name="40% - Accent3 2" xfId="46"/>
    <cellStyle name="40% - Accent3 2 2" xfId="47"/>
    <cellStyle name="40% - Accent3 2 2 2" xfId="203"/>
    <cellStyle name="40% - Accent3 2 3" xfId="204"/>
    <cellStyle name="40% - Accent3 3" xfId="205"/>
    <cellStyle name="40% - Accent3 4" xfId="206"/>
    <cellStyle name="40% - Accent4" xfId="48"/>
    <cellStyle name="40% - Accent4 2" xfId="49"/>
    <cellStyle name="40% - Accent4 2 2" xfId="50"/>
    <cellStyle name="40% - Accent4 2 2 2" xfId="207"/>
    <cellStyle name="40% - Accent4 2 3" xfId="208"/>
    <cellStyle name="40% - Accent4 3" xfId="209"/>
    <cellStyle name="40% - Accent4 4" xfId="210"/>
    <cellStyle name="40% - Accent5" xfId="51"/>
    <cellStyle name="40% - Accent5 2" xfId="52"/>
    <cellStyle name="40% - Accent5 2 2" xfId="53"/>
    <cellStyle name="40% - Accent5 2 2 2" xfId="211"/>
    <cellStyle name="40% - Accent5 2 3" xfId="212"/>
    <cellStyle name="40% - Accent5 3" xfId="213"/>
    <cellStyle name="40% - Accent5 4" xfId="214"/>
    <cellStyle name="40% - Accent6" xfId="54"/>
    <cellStyle name="40% - Accent6 2" xfId="55"/>
    <cellStyle name="40% - Accent6 2 2" xfId="56"/>
    <cellStyle name="40% - Accent6 2 2 2" xfId="215"/>
    <cellStyle name="40% - Accent6 2 3" xfId="216"/>
    <cellStyle name="40% - Accent6 3" xfId="217"/>
    <cellStyle name="40% - Accent6 4" xfId="218"/>
    <cellStyle name="60% - Accent1" xfId="57"/>
    <cellStyle name="60% - Accent1 2" xfId="58"/>
    <cellStyle name="60% - Accent1 2 2" xfId="59"/>
    <cellStyle name="60% - Accent1 2 2 2" xfId="219"/>
    <cellStyle name="60% - Accent1 2 3" xfId="220"/>
    <cellStyle name="60% - Accent1 3" xfId="221"/>
    <cellStyle name="60% - Accent2" xfId="60"/>
    <cellStyle name="60% - Accent2 2" xfId="61"/>
    <cellStyle name="60% - Accent2 2 2" xfId="62"/>
    <cellStyle name="60% - Accent2 2 2 2" xfId="222"/>
    <cellStyle name="60% - Accent2 2 3" xfId="223"/>
    <cellStyle name="60% - Accent2 3" xfId="224"/>
    <cellStyle name="60% - Accent3" xfId="63"/>
    <cellStyle name="60% - Accent3 2" xfId="64"/>
    <cellStyle name="60% - Accent3 2 2" xfId="65"/>
    <cellStyle name="60% - Accent3 2 2 2" xfId="225"/>
    <cellStyle name="60% - Accent3 2 3" xfId="226"/>
    <cellStyle name="60% - Accent3 3" xfId="227"/>
    <cellStyle name="60% - Accent4" xfId="66"/>
    <cellStyle name="60% - Accent4 2" xfId="67"/>
    <cellStyle name="60% - Accent4 2 2" xfId="68"/>
    <cellStyle name="60% - Accent4 2 2 2" xfId="228"/>
    <cellStyle name="60% - Accent4 2 3" xfId="229"/>
    <cellStyle name="60% - Accent4 3" xfId="230"/>
    <cellStyle name="60% - Accent5" xfId="69"/>
    <cellStyle name="60% - Accent5 2" xfId="70"/>
    <cellStyle name="60% - Accent5 2 2" xfId="71"/>
    <cellStyle name="60% - Accent5 2 2 2" xfId="231"/>
    <cellStyle name="60% - Accent5 2 3" xfId="232"/>
    <cellStyle name="60% - Accent5 3" xfId="233"/>
    <cellStyle name="60% - Accent6" xfId="72"/>
    <cellStyle name="60% - Accent6 2" xfId="73"/>
    <cellStyle name="60% - Accent6 2 2" xfId="74"/>
    <cellStyle name="60% - Accent6 2 2 2" xfId="234"/>
    <cellStyle name="60% - Accent6 2 3" xfId="235"/>
    <cellStyle name="60% - Accent6 3" xfId="236"/>
    <cellStyle name="Accent1 2" xfId="75"/>
    <cellStyle name="Accent1 2 2" xfId="76"/>
    <cellStyle name="Accent1 2 2 2" xfId="237"/>
    <cellStyle name="Accent1 2 3" xfId="238"/>
    <cellStyle name="Accent1 3" xfId="239"/>
    <cellStyle name="Accent2 2" xfId="77"/>
    <cellStyle name="Accent2 2 2" xfId="78"/>
    <cellStyle name="Accent2 2 2 2" xfId="240"/>
    <cellStyle name="Accent2 2 3" xfId="241"/>
    <cellStyle name="Accent2 3" xfId="242"/>
    <cellStyle name="Accent3 2" xfId="79"/>
    <cellStyle name="Accent3 2 2" xfId="80"/>
    <cellStyle name="Accent3 2 2 2" xfId="243"/>
    <cellStyle name="Accent3 2 3" xfId="244"/>
    <cellStyle name="Accent3 3" xfId="245"/>
    <cellStyle name="Accent4 2" xfId="81"/>
    <cellStyle name="Accent4 2 2" xfId="82"/>
    <cellStyle name="Accent4 2 2 2" xfId="246"/>
    <cellStyle name="Accent4 2 3" xfId="247"/>
    <cellStyle name="Accent4 3" xfId="248"/>
    <cellStyle name="Accent5 2" xfId="83"/>
    <cellStyle name="Accent5 2 2" xfId="84"/>
    <cellStyle name="Accent5 2 2 2" xfId="249"/>
    <cellStyle name="Accent5 2 3" xfId="250"/>
    <cellStyle name="Accent5 3" xfId="251"/>
    <cellStyle name="Accent6 2" xfId="85"/>
    <cellStyle name="Accent6 2 2" xfId="86"/>
    <cellStyle name="Accent6 2 2 2" xfId="252"/>
    <cellStyle name="Accent6 2 3" xfId="253"/>
    <cellStyle name="Accent6 3" xfId="254"/>
    <cellStyle name="Açıklama Metni 2" xfId="87"/>
    <cellStyle name="Ana Başlık 2" xfId="88"/>
    <cellStyle name="Bad 2" xfId="89"/>
    <cellStyle name="Bad 2 2" xfId="90"/>
    <cellStyle name="Bad 2 2 2" xfId="255"/>
    <cellStyle name="Bad 2 3" xfId="256"/>
    <cellStyle name="Bad 3" xfId="257"/>
    <cellStyle name="Bağlı Hücre 2" xfId="91"/>
    <cellStyle name="Başlık 1 2" xfId="92"/>
    <cellStyle name="Başlık 2 2" xfId="93"/>
    <cellStyle name="Başlık 3 2" xfId="94"/>
    <cellStyle name="Başlık 4 2" xfId="95"/>
    <cellStyle name="Calculation 2" xfId="96"/>
    <cellStyle name="Calculation 2 2" xfId="97"/>
    <cellStyle name="Calculation 2 2 2" xfId="258"/>
    <cellStyle name="Calculation 2 3" xfId="259"/>
    <cellStyle name="Calculation 3" xfId="260"/>
    <cellStyle name="Check Cell 2" xfId="98"/>
    <cellStyle name="Check Cell 2 2" xfId="99"/>
    <cellStyle name="Check Cell 2 2 2" xfId="261"/>
    <cellStyle name="Check Cell 2 3" xfId="262"/>
    <cellStyle name="Check Cell 3" xfId="263"/>
    <cellStyle name="Comma 2" xfId="100"/>
    <cellStyle name="Comma 2 2" xfId="101"/>
    <cellStyle name="Comma 2 3" xfId="264"/>
    <cellStyle name="Çıkış 2" xfId="102"/>
    <cellStyle name="Explanatory Text" xfId="103"/>
    <cellStyle name="Explanatory Text 2" xfId="104"/>
    <cellStyle name="Explanatory Text 2 2" xfId="105"/>
    <cellStyle name="Explanatory Text 2 2 2" xfId="265"/>
    <cellStyle name="Explanatory Text 2 3" xfId="266"/>
    <cellStyle name="Explanatory Text 3" xfId="267"/>
    <cellStyle name="Giriş 2" xfId="106"/>
    <cellStyle name="Good 2" xfId="107"/>
    <cellStyle name="Good 2 2" xfId="108"/>
    <cellStyle name="Good 2 2 2" xfId="268"/>
    <cellStyle name="Good 2 3" xfId="269"/>
    <cellStyle name="Good 3" xfId="270"/>
    <cellStyle name="Heading 1" xfId="109"/>
    <cellStyle name="Heading 1 2" xfId="110"/>
    <cellStyle name="Heading 2" xfId="111"/>
    <cellStyle name="Heading 2 2" xfId="112"/>
    <cellStyle name="Heading 3" xfId="113"/>
    <cellStyle name="Heading 3 2" xfId="114"/>
    <cellStyle name="Heading 4" xfId="115"/>
    <cellStyle name="Heading 4 2" xfId="116"/>
    <cellStyle name="Hesaplama 2" xfId="271"/>
    <cellStyle name="Input" xfId="117"/>
    <cellStyle name="Input 2" xfId="118"/>
    <cellStyle name="Input 2 2" xfId="119"/>
    <cellStyle name="Input 2 2 2" xfId="272"/>
    <cellStyle name="Input 2 3" xfId="273"/>
    <cellStyle name="Input 3" xfId="274"/>
    <cellStyle name="İşaretli Hücre 2" xfId="275"/>
    <cellStyle name="İyi 2" xfId="276"/>
    <cellStyle name="Kötü 2" xfId="277"/>
    <cellStyle name="Linked Cell" xfId="120"/>
    <cellStyle name="Linked Cell 2" xfId="121"/>
    <cellStyle name="Linked Cell 2 2" xfId="122"/>
    <cellStyle name="Linked Cell 2 2 2" xfId="278"/>
    <cellStyle name="Linked Cell 2 3" xfId="279"/>
    <cellStyle name="Linked Cell 3" xfId="280"/>
    <cellStyle name="Neutral 2" xfId="123"/>
    <cellStyle name="Neutral 2 2" xfId="124"/>
    <cellStyle name="Neutral 2 2 2" xfId="281"/>
    <cellStyle name="Neutral 2 3" xfId="282"/>
    <cellStyle name="Neutral 3" xfId="283"/>
    <cellStyle name="Normal" xfId="0" builtinId="0"/>
    <cellStyle name="Normal 2" xfId="336"/>
    <cellStyle name="Normal 2 2" xfId="125"/>
    <cellStyle name="Normal 2 2 2" xfId="284"/>
    <cellStyle name="Normal 2 3" xfId="126"/>
    <cellStyle name="Normal 2 3 2" xfId="127"/>
    <cellStyle name="Normal 2 3 2 2" xfId="285"/>
    <cellStyle name="Normal 2 3 3" xfId="286"/>
    <cellStyle name="Normal 3" xfId="128"/>
    <cellStyle name="Normal 3 2" xfId="287"/>
    <cellStyle name="Normal 4" xfId="129"/>
    <cellStyle name="Normal 4 2" xfId="130"/>
    <cellStyle name="Normal 4 2 2" xfId="131"/>
    <cellStyle name="Normal 4 2 2 2" xfId="288"/>
    <cellStyle name="Normal 4 2 3" xfId="289"/>
    <cellStyle name="Normal 4 3" xfId="290"/>
    <cellStyle name="Normal 4 4" xfId="291"/>
    <cellStyle name="Normal 5" xfId="292"/>
    <cellStyle name="Normal 5 2" xfId="293"/>
    <cellStyle name="Normal 5 3" xfId="294"/>
    <cellStyle name="Normal 6" xfId="337"/>
    <cellStyle name="Normal_MAYIS_2009_İHRACAT_RAKAMLARI" xfId="2"/>
    <cellStyle name="Not 2" xfId="132"/>
    <cellStyle name="Not 3" xfId="295"/>
    <cellStyle name="Note 2" xfId="133"/>
    <cellStyle name="Note 2 2" xfId="134"/>
    <cellStyle name="Note 2 2 2" xfId="135"/>
    <cellStyle name="Note 2 2 2 2" xfId="136"/>
    <cellStyle name="Note 2 2 2 2 2" xfId="296"/>
    <cellStyle name="Note 2 2 2 3" xfId="297"/>
    <cellStyle name="Note 2 2 3" xfId="137"/>
    <cellStyle name="Note 2 2 3 2" xfId="138"/>
    <cellStyle name="Note 2 2 3 2 2" xfId="139"/>
    <cellStyle name="Note 2 2 3 2 2 2" xfId="298"/>
    <cellStyle name="Note 2 2 3 2 3" xfId="299"/>
    <cellStyle name="Note 2 2 3 3" xfId="140"/>
    <cellStyle name="Note 2 2 3 3 2" xfId="141"/>
    <cellStyle name="Note 2 2 3 3 2 2" xfId="300"/>
    <cellStyle name="Note 2 2 3 3 3" xfId="301"/>
    <cellStyle name="Note 2 2 3 4" xfId="302"/>
    <cellStyle name="Note 2 2 4" xfId="142"/>
    <cellStyle name="Note 2 2 4 2" xfId="143"/>
    <cellStyle name="Note 2 2 4 2 2" xfId="303"/>
    <cellStyle name="Note 2 2 4 3" xfId="304"/>
    <cellStyle name="Note 2 2 5" xfId="305"/>
    <cellStyle name="Note 2 2 6" xfId="306"/>
    <cellStyle name="Note 2 3" xfId="144"/>
    <cellStyle name="Note 2 3 2" xfId="145"/>
    <cellStyle name="Note 2 3 2 2" xfId="146"/>
    <cellStyle name="Note 2 3 2 2 2" xfId="307"/>
    <cellStyle name="Note 2 3 2 3" xfId="308"/>
    <cellStyle name="Note 2 3 3" xfId="147"/>
    <cellStyle name="Note 2 3 3 2" xfId="148"/>
    <cellStyle name="Note 2 3 3 2 2" xfId="309"/>
    <cellStyle name="Note 2 3 3 3" xfId="310"/>
    <cellStyle name="Note 2 3 4" xfId="311"/>
    <cellStyle name="Note 2 4" xfId="149"/>
    <cellStyle name="Note 2 4 2" xfId="150"/>
    <cellStyle name="Note 2 4 2 2" xfId="312"/>
    <cellStyle name="Note 2 4 3" xfId="313"/>
    <cellStyle name="Note 2 5" xfId="314"/>
    <cellStyle name="Note 3" xfId="151"/>
    <cellStyle name="Note 3 2" xfId="315"/>
    <cellStyle name="Nötr 2" xfId="316"/>
    <cellStyle name="Output" xfId="152"/>
    <cellStyle name="Output 2" xfId="153"/>
    <cellStyle name="Output 2 2" xfId="154"/>
    <cellStyle name="Output 2 2 2" xfId="317"/>
    <cellStyle name="Output 2 3" xfId="318"/>
    <cellStyle name="Output 3" xfId="319"/>
    <cellStyle name="Percent 2" xfId="155"/>
    <cellStyle name="Percent 2 2" xfId="156"/>
    <cellStyle name="Percent 2 2 2" xfId="320"/>
    <cellStyle name="Percent 2 3" xfId="321"/>
    <cellStyle name="Percent 3" xfId="157"/>
    <cellStyle name="Percent 3 2" xfId="322"/>
    <cellStyle name="Title" xfId="158"/>
    <cellStyle name="Title 2" xfId="159"/>
    <cellStyle name="Toplam 2" xfId="160"/>
    <cellStyle name="Total" xfId="161"/>
    <cellStyle name="Total 2" xfId="162"/>
    <cellStyle name="Total 2 2" xfId="163"/>
    <cellStyle name="Total 2 2 2" xfId="323"/>
    <cellStyle name="Total 2 3" xfId="324"/>
    <cellStyle name="Total 3" xfId="325"/>
    <cellStyle name="Uyarı Metni 2" xfId="164"/>
    <cellStyle name="Virgül" xfId="1" builtinId="3"/>
    <cellStyle name="Virgül 2" xfId="165"/>
    <cellStyle name="Virgül 3" xfId="326"/>
    <cellStyle name="Vurgu1 2" xfId="327"/>
    <cellStyle name="Vurgu2 2" xfId="328"/>
    <cellStyle name="Vurgu3 2" xfId="329"/>
    <cellStyle name="Vurgu4 2" xfId="330"/>
    <cellStyle name="Vurgu5 2" xfId="331"/>
    <cellStyle name="Vurgu6 2" xfId="332"/>
    <cellStyle name="Warning Text" xfId="166"/>
    <cellStyle name="Warning Text 2" xfId="167"/>
    <cellStyle name="Warning Text 2 2" xfId="168"/>
    <cellStyle name="Warning Text 2 2 2" xfId="333"/>
    <cellStyle name="Warning Text 2 3" xfId="334"/>
    <cellStyle name="Warning Text 3" xfId="335"/>
    <cellStyle name="Yüzde 2" xfId="169"/>
    <cellStyle name="Yüzde 3" xfId="170"/>
  </cellStyles>
  <dxfs count="6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'2002_2024_AYLIK_IHR'!$A$25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'2002_2024_AYLIK_IHR'!$C$25:$N$25</c:f>
              <c:numCache>
                <c:formatCode>#,##0</c:formatCode>
                <c:ptCount val="12"/>
                <c:pt idx="0">
                  <c:v>13607447.964289999</c:v>
                </c:pt>
                <c:pt idx="1">
                  <c:v>13453630.819379998</c:v>
                </c:pt>
                <c:pt idx="2">
                  <c:v>17173514.987999998</c:v>
                </c:pt>
                <c:pt idx="3">
                  <c:v>13783684.711410003</c:v>
                </c:pt>
                <c:pt idx="4">
                  <c:v>15338571.29991</c:v>
                </c:pt>
                <c:pt idx="5">
                  <c:v>14878868.178650001</c:v>
                </c:pt>
                <c:pt idx="6">
                  <c:v>13985954.563390002</c:v>
                </c:pt>
                <c:pt idx="7">
                  <c:v>15147798.36314</c:v>
                </c:pt>
                <c:pt idx="8">
                  <c:v>15627839.968640001</c:v>
                </c:pt>
                <c:pt idx="9">
                  <c:v>15769692.45259</c:v>
                </c:pt>
                <c:pt idx="10">
                  <c:v>16120818.86624</c:v>
                </c:pt>
                <c:pt idx="11">
                  <c:v>15754329.634799998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2-4B9F-9A49-10A1DF1633CC}"/>
            </c:ext>
          </c:extLst>
        </c:ser>
        <c:ser>
          <c:idx val="1"/>
          <c:order val="1"/>
          <c:tx>
            <c:strRef>
              <c:f>'2002_2024_AYLIK_IHR'!$A$24</c:f>
              <c:strCache>
                <c:ptCount val="1"/>
                <c:pt idx="0">
                  <c:v>2024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'2002_2024_AYLIK_IHR'!$C$24:$N$24</c:f>
              <c:numCache>
                <c:formatCode>#,##0</c:formatCode>
                <c:ptCount val="12"/>
                <c:pt idx="0">
                  <c:v>13629580.08832</c:v>
                </c:pt>
                <c:pt idx="1">
                  <c:v>14884577.92684</c:v>
                </c:pt>
                <c:pt idx="2">
                  <c:v>16225999.4059</c:v>
                </c:pt>
                <c:pt idx="3">
                  <c:v>13220724.831939999</c:v>
                </c:pt>
                <c:pt idx="4">
                  <c:v>17151120.803969994</c:v>
                </c:pt>
                <c:pt idx="5">
                  <c:v>13260992.881559998</c:v>
                </c:pt>
                <c:pt idx="6">
                  <c:v>15910426.748540001</c:v>
                </c:pt>
                <c:pt idx="7">
                  <c:v>15486562.852530001</c:v>
                </c:pt>
                <c:pt idx="8">
                  <c:v>15760062.486849999</c:v>
                </c:pt>
                <c:pt idx="9">
                  <c:v>16519894.921650002</c:v>
                </c:pt>
                <c:pt idx="10">
                  <c:v>15666998.145970002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2-4B9F-9A49-10A1DF163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44401456"/>
        <c:axId val="-1944412880"/>
      </c:lineChart>
      <c:catAx>
        <c:axId val="-194440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441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4441288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444014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'2002_2024_AYLIK_IHR'!$C$10:$N$10</c:f>
              <c:numCache>
                <c:formatCode>#,##0</c:formatCode>
                <c:ptCount val="12"/>
                <c:pt idx="0">
                  <c:v>160121.91939</c:v>
                </c:pt>
                <c:pt idx="1">
                  <c:v>170080.51697</c:v>
                </c:pt>
                <c:pt idx="2">
                  <c:v>157757.54418999999</c:v>
                </c:pt>
                <c:pt idx="3">
                  <c:v>114412.45761</c:v>
                </c:pt>
                <c:pt idx="4">
                  <c:v>135917.01310000001</c:v>
                </c:pt>
                <c:pt idx="5">
                  <c:v>88559.557159999997</c:v>
                </c:pt>
                <c:pt idx="6">
                  <c:v>103685.58666</c:v>
                </c:pt>
                <c:pt idx="7">
                  <c:v>118850.93892</c:v>
                </c:pt>
                <c:pt idx="8">
                  <c:v>197807.64748000001</c:v>
                </c:pt>
                <c:pt idx="9">
                  <c:v>237313.20696000001</c:v>
                </c:pt>
                <c:pt idx="10">
                  <c:v>193318.38954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D-48F5-878E-A41158EFE783}"/>
            </c:ext>
          </c:extLst>
        </c:ser>
        <c:ser>
          <c:idx val="0"/>
          <c:order val="1"/>
          <c:tx>
            <c:strRef>
              <c:f>'2002_2024_AYLIK_IHR'!$A$11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'2002_2024_AYLIK_IHR'!$C$11:$N$11</c:f>
              <c:numCache>
                <c:formatCode>#,##0</c:formatCode>
                <c:ptCount val="12"/>
                <c:pt idx="0">
                  <c:v>127489.76995</c:v>
                </c:pt>
                <c:pt idx="1">
                  <c:v>106463.87293</c:v>
                </c:pt>
                <c:pt idx="2">
                  <c:v>149165.60537</c:v>
                </c:pt>
                <c:pt idx="3">
                  <c:v>108965.90999</c:v>
                </c:pt>
                <c:pt idx="4">
                  <c:v>119540.6828</c:v>
                </c:pt>
                <c:pt idx="5">
                  <c:v>111223.91093</c:v>
                </c:pt>
                <c:pt idx="6">
                  <c:v>101224.41344999999</c:v>
                </c:pt>
                <c:pt idx="7">
                  <c:v>115452.71735000001</c:v>
                </c:pt>
                <c:pt idx="8">
                  <c:v>134641.71098</c:v>
                </c:pt>
                <c:pt idx="9">
                  <c:v>183336.02726</c:v>
                </c:pt>
                <c:pt idx="10">
                  <c:v>181030.31938999999</c:v>
                </c:pt>
                <c:pt idx="11">
                  <c:v>169054.52851999999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D-48F5-878E-A41158EFE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1936"/>
        <c:axId val="-1909005984"/>
      </c:lineChart>
      <c:catAx>
        <c:axId val="-190735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598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19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'2002_2024_AYLIK_IHR'!$C$12:$N$12</c:f>
              <c:numCache>
                <c:formatCode>#,##0</c:formatCode>
                <c:ptCount val="12"/>
                <c:pt idx="0">
                  <c:v>206128.32986999999</c:v>
                </c:pt>
                <c:pt idx="1">
                  <c:v>196795.17116</c:v>
                </c:pt>
                <c:pt idx="2">
                  <c:v>200890.98905999999</c:v>
                </c:pt>
                <c:pt idx="3">
                  <c:v>176579.71083</c:v>
                </c:pt>
                <c:pt idx="4">
                  <c:v>234750.70319</c:v>
                </c:pt>
                <c:pt idx="5">
                  <c:v>151405.27651</c:v>
                </c:pt>
                <c:pt idx="6">
                  <c:v>214674.37697000001</c:v>
                </c:pt>
                <c:pt idx="7">
                  <c:v>161952.58051</c:v>
                </c:pt>
                <c:pt idx="8">
                  <c:v>195168.11124</c:v>
                </c:pt>
                <c:pt idx="9">
                  <c:v>322480.70276999997</c:v>
                </c:pt>
                <c:pt idx="10">
                  <c:v>292708.59886999999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F-4A26-A3FF-206D5E2D033E}"/>
            </c:ext>
          </c:extLst>
        </c:ser>
        <c:ser>
          <c:idx val="0"/>
          <c:order val="1"/>
          <c:tx>
            <c:strRef>
              <c:f>'2002_2024_AYLIK_IHR'!$A$13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'2002_2024_AYLIK_IHR'!$C$13:$N$13</c:f>
              <c:numCache>
                <c:formatCode>#,##0</c:formatCode>
                <c:ptCount val="12"/>
                <c:pt idx="0">
                  <c:v>141954.89616</c:v>
                </c:pt>
                <c:pt idx="1">
                  <c:v>155574.24458</c:v>
                </c:pt>
                <c:pt idx="2">
                  <c:v>155777.83470000001</c:v>
                </c:pt>
                <c:pt idx="3">
                  <c:v>123926.16894</c:v>
                </c:pt>
                <c:pt idx="4">
                  <c:v>142783.85787000001</c:v>
                </c:pt>
                <c:pt idx="5">
                  <c:v>118585.45311</c:v>
                </c:pt>
                <c:pt idx="6">
                  <c:v>125970.1995</c:v>
                </c:pt>
                <c:pt idx="7">
                  <c:v>91383.503140000001</c:v>
                </c:pt>
                <c:pt idx="8">
                  <c:v>151342.42512</c:v>
                </c:pt>
                <c:pt idx="9">
                  <c:v>204689.82402</c:v>
                </c:pt>
                <c:pt idx="10">
                  <c:v>211892.60204999999</c:v>
                </c:pt>
                <c:pt idx="11">
                  <c:v>238499.42421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F-4A26-A3FF-206D5E2D0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1840"/>
        <c:axId val="-1908996192"/>
      </c:lineChart>
      <c:catAx>
        <c:axId val="-190899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6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61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18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'2002_2024_AYLIK_IHR'!$C$14:$N$14</c:f>
              <c:numCache>
                <c:formatCode>#,##0</c:formatCode>
                <c:ptCount val="12"/>
                <c:pt idx="0">
                  <c:v>83436.900699999998</c:v>
                </c:pt>
                <c:pt idx="1">
                  <c:v>82610.768530000001</c:v>
                </c:pt>
                <c:pt idx="2">
                  <c:v>78426.065130000003</c:v>
                </c:pt>
                <c:pt idx="3">
                  <c:v>49173.907709999999</c:v>
                </c:pt>
                <c:pt idx="4">
                  <c:v>69796.724189999994</c:v>
                </c:pt>
                <c:pt idx="5">
                  <c:v>70268.485010000004</c:v>
                </c:pt>
                <c:pt idx="6">
                  <c:v>61450.54941</c:v>
                </c:pt>
                <c:pt idx="7">
                  <c:v>55487.356070000002</c:v>
                </c:pt>
                <c:pt idx="8">
                  <c:v>56089.077680000002</c:v>
                </c:pt>
                <c:pt idx="9">
                  <c:v>60643.249580000003</c:v>
                </c:pt>
                <c:pt idx="10">
                  <c:v>74886.172739999995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4A-47E7-AB5D-746DEA847B06}"/>
            </c:ext>
          </c:extLst>
        </c:ser>
        <c:ser>
          <c:idx val="0"/>
          <c:order val="1"/>
          <c:tx>
            <c:strRef>
              <c:f>'2002_2024_AYLIK_IHR'!$A$15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'2002_2024_AYLIK_IHR'!$C$15:$N$15</c:f>
              <c:numCache>
                <c:formatCode>#,##0</c:formatCode>
                <c:ptCount val="12"/>
                <c:pt idx="0">
                  <c:v>119104.41473999999</c:v>
                </c:pt>
                <c:pt idx="1">
                  <c:v>81393.866899999994</c:v>
                </c:pt>
                <c:pt idx="2">
                  <c:v>91928.388930000001</c:v>
                </c:pt>
                <c:pt idx="3">
                  <c:v>84225.148029999997</c:v>
                </c:pt>
                <c:pt idx="4">
                  <c:v>103626.08791</c:v>
                </c:pt>
                <c:pt idx="5">
                  <c:v>79520.73646</c:v>
                </c:pt>
                <c:pt idx="6">
                  <c:v>71697.434299999994</c:v>
                </c:pt>
                <c:pt idx="7">
                  <c:v>42284.94644</c:v>
                </c:pt>
                <c:pt idx="8">
                  <c:v>53856.688920000001</c:v>
                </c:pt>
                <c:pt idx="9">
                  <c:v>41785.951780000003</c:v>
                </c:pt>
                <c:pt idx="10">
                  <c:v>47730.163439999997</c:v>
                </c:pt>
                <c:pt idx="11">
                  <c:v>54033.278680000003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A-47E7-AB5D-746DEA847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0752"/>
        <c:axId val="-1908995648"/>
      </c:lineChart>
      <c:catAx>
        <c:axId val="-190899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5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56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07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'2002_2024_AYLIK_IHR'!$C$16:$N$16</c:f>
              <c:numCache>
                <c:formatCode>#,##0</c:formatCode>
                <c:ptCount val="12"/>
                <c:pt idx="0">
                  <c:v>64406.00015</c:v>
                </c:pt>
                <c:pt idx="1">
                  <c:v>76260.280750000005</c:v>
                </c:pt>
                <c:pt idx="2">
                  <c:v>83673.392269999997</c:v>
                </c:pt>
                <c:pt idx="3">
                  <c:v>67010.118220000004</c:v>
                </c:pt>
                <c:pt idx="4">
                  <c:v>76952.423450000002</c:v>
                </c:pt>
                <c:pt idx="5">
                  <c:v>80441.30154</c:v>
                </c:pt>
                <c:pt idx="6">
                  <c:v>93554.62242</c:v>
                </c:pt>
                <c:pt idx="7">
                  <c:v>98098.891300000003</c:v>
                </c:pt>
                <c:pt idx="8">
                  <c:v>77068.329750000004</c:v>
                </c:pt>
                <c:pt idx="9">
                  <c:v>91153.999240000005</c:v>
                </c:pt>
                <c:pt idx="10">
                  <c:v>79728.069459999999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7-4742-B8FF-FE0DC8C44DA4}"/>
            </c:ext>
          </c:extLst>
        </c:ser>
        <c:ser>
          <c:idx val="0"/>
          <c:order val="1"/>
          <c:tx>
            <c:strRef>
              <c:f>'2002_2024_AYLIK_IHR'!$A$17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'2002_2024_AYLIK_IHR'!$C$17:$N$17</c:f>
              <c:numCache>
                <c:formatCode>#,##0</c:formatCode>
                <c:ptCount val="12"/>
                <c:pt idx="0">
                  <c:v>86086.110459999996</c:v>
                </c:pt>
                <c:pt idx="1">
                  <c:v>64822.363810000003</c:v>
                </c:pt>
                <c:pt idx="2">
                  <c:v>71187.896110000001</c:v>
                </c:pt>
                <c:pt idx="3">
                  <c:v>58280.474829999999</c:v>
                </c:pt>
                <c:pt idx="4">
                  <c:v>94991.992450000005</c:v>
                </c:pt>
                <c:pt idx="5">
                  <c:v>80637.588019999996</c:v>
                </c:pt>
                <c:pt idx="6">
                  <c:v>91732.632410000006</c:v>
                </c:pt>
                <c:pt idx="7">
                  <c:v>83292.168380000003</c:v>
                </c:pt>
                <c:pt idx="8">
                  <c:v>80258.621660000004</c:v>
                </c:pt>
                <c:pt idx="9">
                  <c:v>75327.552849999993</c:v>
                </c:pt>
                <c:pt idx="10">
                  <c:v>68137.909379999997</c:v>
                </c:pt>
                <c:pt idx="11">
                  <c:v>67533.291320000004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7-4742-B8FF-FE0DC8C44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9004352"/>
        <c:axId val="-1909002720"/>
      </c:lineChart>
      <c:catAx>
        <c:axId val="-19090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2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272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43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'2002_2024_AYLIK_IHR'!$A$18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'2002_2024_AYLIK_IHR'!$C$18:$N$18</c:f>
              <c:numCache>
                <c:formatCode>#,##0</c:formatCode>
                <c:ptCount val="12"/>
                <c:pt idx="0">
                  <c:v>13984.519</c:v>
                </c:pt>
                <c:pt idx="1">
                  <c:v>17475.448970000001</c:v>
                </c:pt>
                <c:pt idx="2">
                  <c:v>17466.657169999999</c:v>
                </c:pt>
                <c:pt idx="3">
                  <c:v>14415.68665</c:v>
                </c:pt>
                <c:pt idx="4">
                  <c:v>14684.50734</c:v>
                </c:pt>
                <c:pt idx="5">
                  <c:v>7954.6204200000002</c:v>
                </c:pt>
                <c:pt idx="6">
                  <c:v>6293.0091000000002</c:v>
                </c:pt>
                <c:pt idx="7">
                  <c:v>5688.9342999999999</c:v>
                </c:pt>
                <c:pt idx="8">
                  <c:v>7601.4904299999998</c:v>
                </c:pt>
                <c:pt idx="9">
                  <c:v>10952.754269999999</c:v>
                </c:pt>
                <c:pt idx="10">
                  <c:v>10347.706920000001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80-47F0-912F-9DF6D206047E}"/>
            </c:ext>
          </c:extLst>
        </c:ser>
        <c:ser>
          <c:idx val="0"/>
          <c:order val="1"/>
          <c:tx>
            <c:strRef>
              <c:f>'2002_2024_AYLIK_IHR'!$A$19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'2002_2024_AYLIK_IHR'!$C$19:$N$19</c:f>
              <c:numCache>
                <c:formatCode>#,##0</c:formatCode>
                <c:ptCount val="12"/>
                <c:pt idx="0">
                  <c:v>13942.906209999999</c:v>
                </c:pt>
                <c:pt idx="1">
                  <c:v>16068.542299999999</c:v>
                </c:pt>
                <c:pt idx="2">
                  <c:v>18032.499930000002</c:v>
                </c:pt>
                <c:pt idx="3">
                  <c:v>14477.681780000001</c:v>
                </c:pt>
                <c:pt idx="4">
                  <c:v>13997.55701</c:v>
                </c:pt>
                <c:pt idx="5">
                  <c:v>8514.9922299999998</c:v>
                </c:pt>
                <c:pt idx="6">
                  <c:v>7353.5853699999998</c:v>
                </c:pt>
                <c:pt idx="7">
                  <c:v>7429.0817399999996</c:v>
                </c:pt>
                <c:pt idx="8">
                  <c:v>6531.4781000000003</c:v>
                </c:pt>
                <c:pt idx="9">
                  <c:v>7631.6759300000003</c:v>
                </c:pt>
                <c:pt idx="10">
                  <c:v>9334.0265299999992</c:v>
                </c:pt>
                <c:pt idx="11">
                  <c:v>11761.51539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80-47F0-912F-9DF6D2060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6736"/>
        <c:axId val="-1908999456"/>
      </c:lineChart>
      <c:catAx>
        <c:axId val="-190899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9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945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673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'2002_2024_AYLIK_IHR'!$A$20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'2002_2024_AYLIK_IHR'!$C$20:$N$20</c:f>
              <c:numCache>
                <c:formatCode>#,##0</c:formatCode>
                <c:ptCount val="12"/>
                <c:pt idx="0">
                  <c:v>355960.40323</c:v>
                </c:pt>
                <c:pt idx="1">
                  <c:v>311356.38655</c:v>
                </c:pt>
                <c:pt idx="2">
                  <c:v>301716.02964999998</c:v>
                </c:pt>
                <c:pt idx="3">
                  <c:v>302178.77643000003</c:v>
                </c:pt>
                <c:pt idx="4">
                  <c:v>317479.84360000002</c:v>
                </c:pt>
                <c:pt idx="5">
                  <c:v>257665.70292000001</c:v>
                </c:pt>
                <c:pt idx="6">
                  <c:v>286379.65480999998</c:v>
                </c:pt>
                <c:pt idx="7">
                  <c:v>337410.08448000002</c:v>
                </c:pt>
                <c:pt idx="8">
                  <c:v>330368.84255</c:v>
                </c:pt>
                <c:pt idx="9">
                  <c:v>366879.82324</c:v>
                </c:pt>
                <c:pt idx="10">
                  <c:v>364523.98070000001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8-4EDE-9F2C-F10EC02D2265}"/>
            </c:ext>
          </c:extLst>
        </c:ser>
        <c:ser>
          <c:idx val="0"/>
          <c:order val="1"/>
          <c:tx>
            <c:strRef>
              <c:f>'2002_2024_AYLIK_IHR'!$A$21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'2002_2024_AYLIK_IHR'!$C$21:$N$21</c:f>
              <c:numCache>
                <c:formatCode>#,##0</c:formatCode>
                <c:ptCount val="12"/>
                <c:pt idx="0">
                  <c:v>270931.74369999999</c:v>
                </c:pt>
                <c:pt idx="1">
                  <c:v>242539.37667</c:v>
                </c:pt>
                <c:pt idx="2">
                  <c:v>306367.79639999999</c:v>
                </c:pt>
                <c:pt idx="3">
                  <c:v>274546.70837000001</c:v>
                </c:pt>
                <c:pt idx="4">
                  <c:v>310016.05894999998</c:v>
                </c:pt>
                <c:pt idx="5">
                  <c:v>289588.08308000001</c:v>
                </c:pt>
                <c:pt idx="6">
                  <c:v>299225.37897999998</c:v>
                </c:pt>
                <c:pt idx="7">
                  <c:v>293746.62027000001</c:v>
                </c:pt>
                <c:pt idx="8">
                  <c:v>294295.36132000003</c:v>
                </c:pt>
                <c:pt idx="9">
                  <c:v>291709.66038999998</c:v>
                </c:pt>
                <c:pt idx="10">
                  <c:v>306873.67138999997</c:v>
                </c:pt>
                <c:pt idx="11">
                  <c:v>305794.31200999999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8-4EDE-9F2C-F10EC02D2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3472"/>
        <c:axId val="-1909000000"/>
      </c:lineChart>
      <c:catAx>
        <c:axId val="-19089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000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34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'2002_2024_AYLIK_IHR'!$A$22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'2002_2024_AYLIK_IHR'!$C$22:$N$22</c:f>
              <c:numCache>
                <c:formatCode>#,##0</c:formatCode>
                <c:ptCount val="12"/>
                <c:pt idx="0">
                  <c:v>601560.32984999998</c:v>
                </c:pt>
                <c:pt idx="1">
                  <c:v>652233.43655999994</c:v>
                </c:pt>
                <c:pt idx="2">
                  <c:v>675266.17986999999</c:v>
                </c:pt>
                <c:pt idx="3">
                  <c:v>583014.33851000003</c:v>
                </c:pt>
                <c:pt idx="4">
                  <c:v>736726.75236000004</c:v>
                </c:pt>
                <c:pt idx="5">
                  <c:v>544934.04130000004</c:v>
                </c:pt>
                <c:pt idx="6">
                  <c:v>706387.15822999994</c:v>
                </c:pt>
                <c:pt idx="7">
                  <c:v>665101.82281000004</c:v>
                </c:pt>
                <c:pt idx="8">
                  <c:v>660816.30365999998</c:v>
                </c:pt>
                <c:pt idx="9">
                  <c:v>690097.97681000002</c:v>
                </c:pt>
                <c:pt idx="10">
                  <c:v>671663.64948000002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2-40AE-9AEC-7C29F32654DF}"/>
            </c:ext>
          </c:extLst>
        </c:ser>
        <c:ser>
          <c:idx val="0"/>
          <c:order val="1"/>
          <c:tx>
            <c:strRef>
              <c:f>'2002_2024_AYLIK_IHR'!$A$23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'2002_2024_AYLIK_IHR'!$C$23:$N$23</c:f>
              <c:numCache>
                <c:formatCode>#,##0</c:formatCode>
                <c:ptCount val="12"/>
                <c:pt idx="0">
                  <c:v>623102.15504999994</c:v>
                </c:pt>
                <c:pt idx="1">
                  <c:v>575577.27281999995</c:v>
                </c:pt>
                <c:pt idx="2">
                  <c:v>758490.48866000003</c:v>
                </c:pt>
                <c:pt idx="3">
                  <c:v>626673.64547999995</c:v>
                </c:pt>
                <c:pt idx="4">
                  <c:v>729117.60152000003</c:v>
                </c:pt>
                <c:pt idx="5">
                  <c:v>664169.18478999997</c:v>
                </c:pt>
                <c:pt idx="6">
                  <c:v>606940.95726000005</c:v>
                </c:pt>
                <c:pt idx="7">
                  <c:v>677171.96277999994</c:v>
                </c:pt>
                <c:pt idx="8">
                  <c:v>679545.53193000006</c:v>
                </c:pt>
                <c:pt idx="9">
                  <c:v>676113.26853</c:v>
                </c:pt>
                <c:pt idx="10">
                  <c:v>686884.01676000003</c:v>
                </c:pt>
                <c:pt idx="11">
                  <c:v>674465.58022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2-40AE-9AEC-7C29F3265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2928"/>
        <c:axId val="-1909001088"/>
      </c:lineChart>
      <c:catAx>
        <c:axId val="-190899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9001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90010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29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'2002_2024_AYLIK_IHR'!$A$26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'2002_2024_AYLIK_IHR'!$C$26:$N$26</c:f>
              <c:numCache>
                <c:formatCode>#,##0</c:formatCode>
                <c:ptCount val="12"/>
                <c:pt idx="0">
                  <c:v>784358.05553999997</c:v>
                </c:pt>
                <c:pt idx="1">
                  <c:v>809952.87139999995</c:v>
                </c:pt>
                <c:pt idx="2">
                  <c:v>816134.61916999996</c:v>
                </c:pt>
                <c:pt idx="3">
                  <c:v>698161.19854000001</c:v>
                </c:pt>
                <c:pt idx="4">
                  <c:v>863307.02716000006</c:v>
                </c:pt>
                <c:pt idx="5">
                  <c:v>645075.69339999999</c:v>
                </c:pt>
                <c:pt idx="6">
                  <c:v>797724.58648000006</c:v>
                </c:pt>
                <c:pt idx="7">
                  <c:v>798904.86543999997</c:v>
                </c:pt>
                <c:pt idx="8">
                  <c:v>805501.35020999995</c:v>
                </c:pt>
                <c:pt idx="9">
                  <c:v>840929.41353000002</c:v>
                </c:pt>
                <c:pt idx="10">
                  <c:v>855846.91228000005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C-48DC-A0F5-85AD48B1BE12}"/>
            </c:ext>
          </c:extLst>
        </c:ser>
        <c:ser>
          <c:idx val="0"/>
          <c:order val="1"/>
          <c:tx>
            <c:strRef>
              <c:f>'2002_2024_AYLIK_IHR'!$A$27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'2002_2024_AYLIK_IHR'!$C$27:$N$27</c:f>
              <c:numCache>
                <c:formatCode>#,##0</c:formatCode>
                <c:ptCount val="12"/>
                <c:pt idx="0">
                  <c:v>815689.71943000006</c:v>
                </c:pt>
                <c:pt idx="1">
                  <c:v>714481.29041999998</c:v>
                </c:pt>
                <c:pt idx="2">
                  <c:v>899945.59476999997</c:v>
                </c:pt>
                <c:pt idx="3">
                  <c:v>756364.97519999999</c:v>
                </c:pt>
                <c:pt idx="4">
                  <c:v>846688.24088000006</c:v>
                </c:pt>
                <c:pt idx="5">
                  <c:v>768950.07249000005</c:v>
                </c:pt>
                <c:pt idx="6">
                  <c:v>694164.33979</c:v>
                </c:pt>
                <c:pt idx="7">
                  <c:v>781197.72280999995</c:v>
                </c:pt>
                <c:pt idx="8">
                  <c:v>870202.09279000002</c:v>
                </c:pt>
                <c:pt idx="9">
                  <c:v>839334.96788000001</c:v>
                </c:pt>
                <c:pt idx="10">
                  <c:v>801033.65899999999</c:v>
                </c:pt>
                <c:pt idx="11">
                  <c:v>763022.29455999995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C-48DC-A0F5-85AD48B1B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998368"/>
        <c:axId val="-1908997824"/>
      </c:lineChart>
      <c:catAx>
        <c:axId val="-190899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7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9978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9983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'2002_2024_AYLIK_IHR'!$A$28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'2002_2024_AYLIK_IHR'!$C$28:$N$28</c:f>
              <c:numCache>
                <c:formatCode>#,##0</c:formatCode>
                <c:ptCount val="12"/>
                <c:pt idx="0">
                  <c:v>120205.14938</c:v>
                </c:pt>
                <c:pt idx="1">
                  <c:v>142925.32847000001</c:v>
                </c:pt>
                <c:pt idx="2">
                  <c:v>145748.10112000001</c:v>
                </c:pt>
                <c:pt idx="3">
                  <c:v>105394.95354</c:v>
                </c:pt>
                <c:pt idx="4">
                  <c:v>135777.95527000001</c:v>
                </c:pt>
                <c:pt idx="5">
                  <c:v>98665.5095</c:v>
                </c:pt>
                <c:pt idx="6">
                  <c:v>138604.92097000001</c:v>
                </c:pt>
                <c:pt idx="7">
                  <c:v>147931.09022000001</c:v>
                </c:pt>
                <c:pt idx="8">
                  <c:v>131982.97322000001</c:v>
                </c:pt>
                <c:pt idx="9">
                  <c:v>132799.68447000001</c:v>
                </c:pt>
                <c:pt idx="10">
                  <c:v>116680.06258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9-400C-85FF-AFB9441E77F2}"/>
            </c:ext>
          </c:extLst>
        </c:ser>
        <c:ser>
          <c:idx val="0"/>
          <c:order val="1"/>
          <c:tx>
            <c:strRef>
              <c:f>'2002_2024_AYLIK_IHR'!$A$29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'2002_2024_AYLIK_IHR'!$C$29:$N$29</c:f>
              <c:numCache>
                <c:formatCode>#,##0</c:formatCode>
                <c:ptCount val="12"/>
                <c:pt idx="0">
                  <c:v>177671.04209999999</c:v>
                </c:pt>
                <c:pt idx="1">
                  <c:v>171390.31322000001</c:v>
                </c:pt>
                <c:pt idx="2">
                  <c:v>219443.00248</c:v>
                </c:pt>
                <c:pt idx="3">
                  <c:v>145812.13454</c:v>
                </c:pt>
                <c:pt idx="4">
                  <c:v>149190.87628</c:v>
                </c:pt>
                <c:pt idx="5">
                  <c:v>160182.64859</c:v>
                </c:pt>
                <c:pt idx="6">
                  <c:v>134401.67988000001</c:v>
                </c:pt>
                <c:pt idx="7">
                  <c:v>167495.15625</c:v>
                </c:pt>
                <c:pt idx="8">
                  <c:v>158906.34231000001</c:v>
                </c:pt>
                <c:pt idx="9">
                  <c:v>134581.27085999999</c:v>
                </c:pt>
                <c:pt idx="10">
                  <c:v>123845.19396</c:v>
                </c:pt>
                <c:pt idx="11">
                  <c:v>115523.47911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9-400C-85FF-AFB9441E7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4032"/>
        <c:axId val="-1912214240"/>
      </c:lineChart>
      <c:catAx>
        <c:axId val="-191222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4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424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40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'2002_2024_AYLIK_IHR'!$C$30:$N$30</c:f>
              <c:numCache>
                <c:formatCode>#,##0</c:formatCode>
                <c:ptCount val="12"/>
                <c:pt idx="0">
                  <c:v>238938.0986</c:v>
                </c:pt>
                <c:pt idx="1">
                  <c:v>260242.26157999999</c:v>
                </c:pt>
                <c:pt idx="2">
                  <c:v>247042.46111999999</c:v>
                </c:pt>
                <c:pt idx="3">
                  <c:v>190122.02384000001</c:v>
                </c:pt>
                <c:pt idx="4">
                  <c:v>260317.93539</c:v>
                </c:pt>
                <c:pt idx="5">
                  <c:v>177574.38837999999</c:v>
                </c:pt>
                <c:pt idx="6">
                  <c:v>230131.54238999999</c:v>
                </c:pt>
                <c:pt idx="7">
                  <c:v>231313.88920000001</c:v>
                </c:pt>
                <c:pt idx="8">
                  <c:v>250336.57182000001</c:v>
                </c:pt>
                <c:pt idx="9">
                  <c:v>274337.02996000001</c:v>
                </c:pt>
                <c:pt idx="10">
                  <c:v>259877.62288000001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D-4B39-AE7C-1EB53902C708}"/>
            </c:ext>
          </c:extLst>
        </c:ser>
        <c:ser>
          <c:idx val="0"/>
          <c:order val="1"/>
          <c:tx>
            <c:strRef>
              <c:f>'2002_2024_AYLIK_IHR'!$A$31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'2002_2024_AYLIK_IHR'!$C$31:$N$31</c:f>
              <c:numCache>
                <c:formatCode>#,##0</c:formatCode>
                <c:ptCount val="12"/>
                <c:pt idx="0">
                  <c:v>209097.58167000001</c:v>
                </c:pt>
                <c:pt idx="1">
                  <c:v>130946.01363</c:v>
                </c:pt>
                <c:pt idx="2">
                  <c:v>262145.53516000003</c:v>
                </c:pt>
                <c:pt idx="3">
                  <c:v>216365.99752999999</c:v>
                </c:pt>
                <c:pt idx="4">
                  <c:v>233538.61155999999</c:v>
                </c:pt>
                <c:pt idx="5">
                  <c:v>225469.65090000001</c:v>
                </c:pt>
                <c:pt idx="6">
                  <c:v>187517.20712000001</c:v>
                </c:pt>
                <c:pt idx="7">
                  <c:v>233794.84828000001</c:v>
                </c:pt>
                <c:pt idx="8">
                  <c:v>255924.69454999999</c:v>
                </c:pt>
                <c:pt idx="9">
                  <c:v>274601.19212999998</c:v>
                </c:pt>
                <c:pt idx="10">
                  <c:v>266849.06537000003</c:v>
                </c:pt>
                <c:pt idx="11">
                  <c:v>255459.06318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D-4B39-AE7C-1EB53902C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3696"/>
        <c:axId val="-1912213152"/>
      </c:lineChart>
      <c:catAx>
        <c:axId val="-191221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3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31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36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'2002_2024_AYLIK_IHR'!$A$57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'2002_2024_AYLIK_IHR'!$C$57:$N$57</c:f>
              <c:numCache>
                <c:formatCode>#,##0</c:formatCode>
                <c:ptCount val="12"/>
                <c:pt idx="0">
                  <c:v>441308.16873999999</c:v>
                </c:pt>
                <c:pt idx="1">
                  <c:v>397254.84522000002</c:v>
                </c:pt>
                <c:pt idx="2">
                  <c:v>478536.44981999998</c:v>
                </c:pt>
                <c:pt idx="3">
                  <c:v>467161.27383999998</c:v>
                </c:pt>
                <c:pt idx="4">
                  <c:v>546008.65578000003</c:v>
                </c:pt>
                <c:pt idx="5">
                  <c:v>482324.97353999998</c:v>
                </c:pt>
                <c:pt idx="6">
                  <c:v>462881.67216000002</c:v>
                </c:pt>
                <c:pt idx="7">
                  <c:v>495645.61102000001</c:v>
                </c:pt>
                <c:pt idx="8">
                  <c:v>487012.36570000002</c:v>
                </c:pt>
                <c:pt idx="9">
                  <c:v>498694.43229999999</c:v>
                </c:pt>
                <c:pt idx="10">
                  <c:v>480883.13955999998</c:v>
                </c:pt>
                <c:pt idx="11">
                  <c:v>506653.72229000001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9-4425-869C-DE79CB9FF844}"/>
            </c:ext>
          </c:extLst>
        </c:ser>
        <c:ser>
          <c:idx val="1"/>
          <c:order val="1"/>
          <c:tx>
            <c:strRef>
              <c:f>'2002_2024_AYLIK_IHR'!$A$56</c:f>
              <c:strCache>
                <c:ptCount val="1"/>
                <c:pt idx="0">
                  <c:v>2024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'2002_2024_AYLIK_IHR'!$C$56:$N$56</c:f>
              <c:numCache>
                <c:formatCode>#,##0</c:formatCode>
                <c:ptCount val="12"/>
                <c:pt idx="0">
                  <c:v>445643.85941999999</c:v>
                </c:pt>
                <c:pt idx="1">
                  <c:v>452009.54275000002</c:v>
                </c:pt>
                <c:pt idx="2">
                  <c:v>499142.20374000003</c:v>
                </c:pt>
                <c:pt idx="3">
                  <c:v>465820.41093000001</c:v>
                </c:pt>
                <c:pt idx="4">
                  <c:v>545510.04928000004</c:v>
                </c:pt>
                <c:pt idx="5">
                  <c:v>432184.40130000003</c:v>
                </c:pt>
                <c:pt idx="6">
                  <c:v>569410.73740999994</c:v>
                </c:pt>
                <c:pt idx="7">
                  <c:v>521701.73666</c:v>
                </c:pt>
                <c:pt idx="8">
                  <c:v>491609.03243000002</c:v>
                </c:pt>
                <c:pt idx="9">
                  <c:v>567183.42463000002</c:v>
                </c:pt>
                <c:pt idx="10">
                  <c:v>486652.56427999999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A9-4425-869C-DE79CB9F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0075904"/>
        <c:axId val="-2080074272"/>
      </c:lineChart>
      <c:catAx>
        <c:axId val="-208007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0074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0742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00759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'2002_2024_AYLIK_IHR'!$C$32:$N$32</c:f>
              <c:numCache>
                <c:formatCode>#,##0</c:formatCode>
                <c:ptCount val="12"/>
                <c:pt idx="0">
                  <c:v>2368569.09142</c:v>
                </c:pt>
                <c:pt idx="1">
                  <c:v>2618941.02887</c:v>
                </c:pt>
                <c:pt idx="2">
                  <c:v>3078955.0474299998</c:v>
                </c:pt>
                <c:pt idx="3">
                  <c:v>2493421.8706499999</c:v>
                </c:pt>
                <c:pt idx="4">
                  <c:v>3017408.1380699999</c:v>
                </c:pt>
                <c:pt idx="5">
                  <c:v>2231774.2483799998</c:v>
                </c:pt>
                <c:pt idx="6">
                  <c:v>2584869.8699500002</c:v>
                </c:pt>
                <c:pt idx="7">
                  <c:v>2556694.5021299999</c:v>
                </c:pt>
                <c:pt idx="8">
                  <c:v>2205678.7802599999</c:v>
                </c:pt>
                <c:pt idx="9">
                  <c:v>2455825.2543199998</c:v>
                </c:pt>
                <c:pt idx="10">
                  <c:v>2535203.9678799999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D-4CC2-A4D7-87A5CF538DB8}"/>
            </c:ext>
          </c:extLst>
        </c:ser>
        <c:ser>
          <c:idx val="0"/>
          <c:order val="1"/>
          <c:tx>
            <c:strRef>
              <c:f>'2002_2024_AYLIK_IHR'!$A$33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'2002_2024_AYLIK_IHR'!$C$33:$N$33</c:f>
              <c:numCache>
                <c:formatCode>#,##0</c:formatCode>
                <c:ptCount val="12"/>
                <c:pt idx="0">
                  <c:v>2300334.841</c:v>
                </c:pt>
                <c:pt idx="1">
                  <c:v>2262919.5198599999</c:v>
                </c:pt>
                <c:pt idx="2">
                  <c:v>2881601.2954500001</c:v>
                </c:pt>
                <c:pt idx="3">
                  <c:v>2382901.2787299999</c:v>
                </c:pt>
                <c:pt idx="4">
                  <c:v>2440251.06758</c:v>
                </c:pt>
                <c:pt idx="5">
                  <c:v>2385008.98557</c:v>
                </c:pt>
                <c:pt idx="6">
                  <c:v>2173697.1065500001</c:v>
                </c:pt>
                <c:pt idx="7">
                  <c:v>2659657.3363199998</c:v>
                </c:pt>
                <c:pt idx="8">
                  <c:v>2774296.2677600002</c:v>
                </c:pt>
                <c:pt idx="9">
                  <c:v>2685529.0531700002</c:v>
                </c:pt>
                <c:pt idx="10">
                  <c:v>2850278.6561099999</c:v>
                </c:pt>
                <c:pt idx="11">
                  <c:v>2696482.1409800001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D-4CC2-A4D7-87A5CF538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7504"/>
        <c:axId val="-1912210976"/>
      </c:lineChart>
      <c:catAx>
        <c:axId val="-191221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0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09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75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'2002_2024_AYLIK_IHR'!$C$42:$N$42</c:f>
              <c:numCache>
                <c:formatCode>#,##0</c:formatCode>
                <c:ptCount val="12"/>
                <c:pt idx="0">
                  <c:v>823643.95970999997</c:v>
                </c:pt>
                <c:pt idx="1">
                  <c:v>910340.84450000001</c:v>
                </c:pt>
                <c:pt idx="2">
                  <c:v>1026556.47222</c:v>
                </c:pt>
                <c:pt idx="3">
                  <c:v>844710.68977000006</c:v>
                </c:pt>
                <c:pt idx="4">
                  <c:v>1065726.6195199999</c:v>
                </c:pt>
                <c:pt idx="5">
                  <c:v>763788.80214000004</c:v>
                </c:pt>
                <c:pt idx="6">
                  <c:v>946543.1422</c:v>
                </c:pt>
                <c:pt idx="7">
                  <c:v>975332.54891999997</c:v>
                </c:pt>
                <c:pt idx="8">
                  <c:v>925905.60979000002</c:v>
                </c:pt>
                <c:pt idx="9">
                  <c:v>995938.23652999999</c:v>
                </c:pt>
                <c:pt idx="10">
                  <c:v>949066.61418999999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6-4262-BD13-C4893219C019}"/>
            </c:ext>
          </c:extLst>
        </c:ser>
        <c:ser>
          <c:idx val="0"/>
          <c:order val="1"/>
          <c:tx>
            <c:strRef>
              <c:f>'2002_2024_AYLIK_IHR'!$A$43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'2002_2024_AYLIK_IHR'!$C$43:$N$43</c:f>
              <c:numCache>
                <c:formatCode>#,##0</c:formatCode>
                <c:ptCount val="12"/>
                <c:pt idx="0">
                  <c:v>841059.34158000001</c:v>
                </c:pt>
                <c:pt idx="1">
                  <c:v>847629.38034999999</c:v>
                </c:pt>
                <c:pt idx="2">
                  <c:v>1049736.4099000001</c:v>
                </c:pt>
                <c:pt idx="3">
                  <c:v>882556.79934999999</c:v>
                </c:pt>
                <c:pt idx="4">
                  <c:v>921874.33857999998</c:v>
                </c:pt>
                <c:pt idx="5">
                  <c:v>975351.33539000002</c:v>
                </c:pt>
                <c:pt idx="6">
                  <c:v>830671.33556000004</c:v>
                </c:pt>
                <c:pt idx="7">
                  <c:v>971930.04960000003</c:v>
                </c:pt>
                <c:pt idx="8">
                  <c:v>1005442.10755</c:v>
                </c:pt>
                <c:pt idx="9">
                  <c:v>995158.36727000005</c:v>
                </c:pt>
                <c:pt idx="10">
                  <c:v>1016192.07599</c:v>
                </c:pt>
                <c:pt idx="11">
                  <c:v>990224.88292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6-4262-BD13-C4893219C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12064"/>
        <c:axId val="-1912221312"/>
      </c:lineChart>
      <c:catAx>
        <c:axId val="-191221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1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2131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20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'2002_2024_AYLIK_IHR'!$C$36:$N$36</c:f>
              <c:numCache>
                <c:formatCode>#,##0</c:formatCode>
                <c:ptCount val="12"/>
                <c:pt idx="0">
                  <c:v>2776779.7809100002</c:v>
                </c:pt>
                <c:pt idx="1">
                  <c:v>3127910.7662800001</c:v>
                </c:pt>
                <c:pt idx="2">
                  <c:v>3221363.4150100001</c:v>
                </c:pt>
                <c:pt idx="3">
                  <c:v>2739928.8164499998</c:v>
                </c:pt>
                <c:pt idx="4">
                  <c:v>3211560.1216500001</c:v>
                </c:pt>
                <c:pt idx="5">
                  <c:v>2614231.1356199998</c:v>
                </c:pt>
                <c:pt idx="6">
                  <c:v>3120115.2105200002</c:v>
                </c:pt>
                <c:pt idx="7">
                  <c:v>2699011.1995799998</c:v>
                </c:pt>
                <c:pt idx="8">
                  <c:v>3402205.0232000002</c:v>
                </c:pt>
                <c:pt idx="9">
                  <c:v>3577142.73612</c:v>
                </c:pt>
                <c:pt idx="10">
                  <c:v>3241318.2499500001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F-44C0-9690-A70C16799082}"/>
            </c:ext>
          </c:extLst>
        </c:ser>
        <c:ser>
          <c:idx val="0"/>
          <c:order val="1"/>
          <c:tx>
            <c:strRef>
              <c:f>'2002_2024_AYLIK_IHR'!$A$37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'2002_2024_AYLIK_IHR'!$C$37:$N$37</c:f>
              <c:numCache>
                <c:formatCode>#,##0</c:formatCode>
                <c:ptCount val="12"/>
                <c:pt idx="0">
                  <c:v>2711692.4749500002</c:v>
                </c:pt>
                <c:pt idx="1">
                  <c:v>2610306.6373399999</c:v>
                </c:pt>
                <c:pt idx="2">
                  <c:v>3284629.86993</c:v>
                </c:pt>
                <c:pt idx="3">
                  <c:v>2690023.9138199999</c:v>
                </c:pt>
                <c:pt idx="4">
                  <c:v>3025829.9465200002</c:v>
                </c:pt>
                <c:pt idx="5">
                  <c:v>2985636.0044200001</c:v>
                </c:pt>
                <c:pt idx="6">
                  <c:v>2722766.4316599998</c:v>
                </c:pt>
                <c:pt idx="7">
                  <c:v>2725259.64439</c:v>
                </c:pt>
                <c:pt idx="8">
                  <c:v>2818323.3590600002</c:v>
                </c:pt>
                <c:pt idx="9">
                  <c:v>3077707.7748599998</c:v>
                </c:pt>
                <c:pt idx="10">
                  <c:v>3166928.9833</c:v>
                </c:pt>
                <c:pt idx="11">
                  <c:v>3170927.9194200002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F-44C0-9690-A70C16799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3488"/>
        <c:axId val="-1912212608"/>
      </c:lineChart>
      <c:catAx>
        <c:axId val="-191222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2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260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34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'2002_2024_AYLIK_IHR'!$C$40:$N$40</c:f>
              <c:numCache>
                <c:formatCode>#,##0</c:formatCode>
                <c:ptCount val="12"/>
                <c:pt idx="0">
                  <c:v>1207796.16221</c:v>
                </c:pt>
                <c:pt idx="1">
                  <c:v>1286749.99034</c:v>
                </c:pt>
                <c:pt idx="2">
                  <c:v>1461071.1646</c:v>
                </c:pt>
                <c:pt idx="3">
                  <c:v>1195348.42643</c:v>
                </c:pt>
                <c:pt idx="4">
                  <c:v>1494895.3444399999</c:v>
                </c:pt>
                <c:pt idx="5">
                  <c:v>1188524.8707300001</c:v>
                </c:pt>
                <c:pt idx="6">
                  <c:v>1407941.2065999999</c:v>
                </c:pt>
                <c:pt idx="7">
                  <c:v>1476604.6498</c:v>
                </c:pt>
                <c:pt idx="8">
                  <c:v>1479951.37821</c:v>
                </c:pt>
                <c:pt idx="9">
                  <c:v>1551402.6741800001</c:v>
                </c:pt>
                <c:pt idx="10">
                  <c:v>1455475.9471700001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5-4170-952C-28B5E0B441D8}"/>
            </c:ext>
          </c:extLst>
        </c:ser>
        <c:ser>
          <c:idx val="0"/>
          <c:order val="1"/>
          <c:tx>
            <c:strRef>
              <c:f>'2002_2024_AYLIK_IHR'!$A$41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'2002_2024_AYLIK_IHR'!$C$41:$N$41</c:f>
              <c:numCache>
                <c:formatCode>#,##0</c:formatCode>
                <c:ptCount val="12"/>
                <c:pt idx="0">
                  <c:v>1173363.98835</c:v>
                </c:pt>
                <c:pt idx="1">
                  <c:v>1303040.6584600001</c:v>
                </c:pt>
                <c:pt idx="2">
                  <c:v>1511097.3297300001</c:v>
                </c:pt>
                <c:pt idx="3">
                  <c:v>1216078.7610800001</c:v>
                </c:pt>
                <c:pt idx="4">
                  <c:v>1379697.7082400001</c:v>
                </c:pt>
                <c:pt idx="5">
                  <c:v>1337201.2978999999</c:v>
                </c:pt>
                <c:pt idx="6">
                  <c:v>1262206.8305200001</c:v>
                </c:pt>
                <c:pt idx="7">
                  <c:v>1397591.3140199999</c:v>
                </c:pt>
                <c:pt idx="8">
                  <c:v>1396039.1788999999</c:v>
                </c:pt>
                <c:pt idx="9">
                  <c:v>1409242.56813</c:v>
                </c:pt>
                <c:pt idx="10">
                  <c:v>1384070.59778</c:v>
                </c:pt>
                <c:pt idx="11">
                  <c:v>1431534.7491200001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15-4170-952C-28B5E0B44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4576"/>
        <c:axId val="-1912218048"/>
      </c:lineChart>
      <c:catAx>
        <c:axId val="-191222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8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80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45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'2002_2024_AYLIK_IHR'!$C$34:$N$34</c:f>
              <c:numCache>
                <c:formatCode>#,##0</c:formatCode>
                <c:ptCount val="12"/>
                <c:pt idx="0">
                  <c:v>1418122.8944999999</c:v>
                </c:pt>
                <c:pt idx="1">
                  <c:v>1498081.5527999999</c:v>
                </c:pt>
                <c:pt idx="2">
                  <c:v>1611882.56311</c:v>
                </c:pt>
                <c:pt idx="3">
                  <c:v>1225856.0455499999</c:v>
                </c:pt>
                <c:pt idx="4">
                  <c:v>1640892.19423</c:v>
                </c:pt>
                <c:pt idx="5">
                  <c:v>1294366.57164</c:v>
                </c:pt>
                <c:pt idx="6">
                  <c:v>1658098.1893499999</c:v>
                </c:pt>
                <c:pt idx="7">
                  <c:v>1668754.5767900001</c:v>
                </c:pt>
                <c:pt idx="8">
                  <c:v>1582126.0663999999</c:v>
                </c:pt>
                <c:pt idx="9">
                  <c:v>1573606.92716</c:v>
                </c:pt>
                <c:pt idx="10">
                  <c:v>1489931.4979600001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4-4C45-85C7-81E1087A311C}"/>
            </c:ext>
          </c:extLst>
        </c:ser>
        <c:ser>
          <c:idx val="0"/>
          <c:order val="1"/>
          <c:tx>
            <c:strRef>
              <c:f>'2002_2024_AYLIK_IHR'!$A$35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'2002_2024_AYLIK_IHR'!$C$35:$N$35</c:f>
              <c:numCache>
                <c:formatCode>#,##0</c:formatCode>
                <c:ptCount val="12"/>
                <c:pt idx="0">
                  <c:v>1623629.97887</c:v>
                </c:pt>
                <c:pt idx="1">
                  <c:v>1576588.5662499999</c:v>
                </c:pt>
                <c:pt idx="2">
                  <c:v>1989338.2176099999</c:v>
                </c:pt>
                <c:pt idx="3">
                  <c:v>1496528.0986599999</c:v>
                </c:pt>
                <c:pt idx="4">
                  <c:v>1647312.28122</c:v>
                </c:pt>
                <c:pt idx="5">
                  <c:v>1651334.68732</c:v>
                </c:pt>
                <c:pt idx="6">
                  <c:v>1549833.90763</c:v>
                </c:pt>
                <c:pt idx="7">
                  <c:v>1668099.2438399999</c:v>
                </c:pt>
                <c:pt idx="8">
                  <c:v>1669000.2401999999</c:v>
                </c:pt>
                <c:pt idx="9">
                  <c:v>1492969.1686199999</c:v>
                </c:pt>
                <c:pt idx="10">
                  <c:v>1428517.13243</c:v>
                </c:pt>
                <c:pt idx="11">
                  <c:v>1449996.5285499999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4-4C45-85C7-81E1087A3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220768"/>
        <c:axId val="-1912219680"/>
      </c:lineChart>
      <c:catAx>
        <c:axId val="-19122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19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122196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122207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'2002_2024_AYLIK_IHR'!$C$44:$N$44</c:f>
              <c:numCache>
                <c:formatCode>#,##0</c:formatCode>
                <c:ptCount val="12"/>
                <c:pt idx="0">
                  <c:v>938422.81869999995</c:v>
                </c:pt>
                <c:pt idx="1">
                  <c:v>983122.89803000004</c:v>
                </c:pt>
                <c:pt idx="2">
                  <c:v>1079100.4951500001</c:v>
                </c:pt>
                <c:pt idx="3">
                  <c:v>916591.32178</c:v>
                </c:pt>
                <c:pt idx="4">
                  <c:v>1205530.9051699999</c:v>
                </c:pt>
                <c:pt idx="5">
                  <c:v>935606.94979999994</c:v>
                </c:pt>
                <c:pt idx="6">
                  <c:v>1102494.95955</c:v>
                </c:pt>
                <c:pt idx="7">
                  <c:v>1078630.4492299999</c:v>
                </c:pt>
                <c:pt idx="8">
                  <c:v>1043017.74327</c:v>
                </c:pt>
                <c:pt idx="9">
                  <c:v>1118943.5745600001</c:v>
                </c:pt>
                <c:pt idx="10">
                  <c:v>1062008.5528899999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3-4F87-BB4D-7D8AA3CFD930}"/>
            </c:ext>
          </c:extLst>
        </c:ser>
        <c:ser>
          <c:idx val="0"/>
          <c:order val="1"/>
          <c:tx>
            <c:strRef>
              <c:f>'2002_2024_AYLIK_IHR'!$A$45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'2002_2024_AYLIK_IHR'!$C$45:$N$45</c:f>
              <c:numCache>
                <c:formatCode>#,##0</c:formatCode>
                <c:ptCount val="12"/>
                <c:pt idx="0">
                  <c:v>1050024.9969899999</c:v>
                </c:pt>
                <c:pt idx="1">
                  <c:v>1000559.00209</c:v>
                </c:pt>
                <c:pt idx="2">
                  <c:v>1224104.6149500001</c:v>
                </c:pt>
                <c:pt idx="3">
                  <c:v>997121.12098999997</c:v>
                </c:pt>
                <c:pt idx="4">
                  <c:v>1142700.7002600001</c:v>
                </c:pt>
                <c:pt idx="5">
                  <c:v>1088756.72006</c:v>
                </c:pt>
                <c:pt idx="6">
                  <c:v>987660.98254</c:v>
                </c:pt>
                <c:pt idx="7">
                  <c:v>1064594.5027300001</c:v>
                </c:pt>
                <c:pt idx="8">
                  <c:v>1015934.9633300001</c:v>
                </c:pt>
                <c:pt idx="9">
                  <c:v>970009.67370000004</c:v>
                </c:pt>
                <c:pt idx="10">
                  <c:v>974539.90815999999</c:v>
                </c:pt>
                <c:pt idx="11">
                  <c:v>949218.19382000004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3-4F87-BB4D-7D8AA3CFD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2512"/>
        <c:axId val="-1951184688"/>
      </c:lineChart>
      <c:catAx>
        <c:axId val="-195118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4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468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25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'2002_2024_AYLIK_IHR'!$C$48:$N$48</c:f>
              <c:numCache>
                <c:formatCode>#,##0</c:formatCode>
                <c:ptCount val="12"/>
                <c:pt idx="0">
                  <c:v>322399.87998000003</c:v>
                </c:pt>
                <c:pt idx="1">
                  <c:v>348224.23749000003</c:v>
                </c:pt>
                <c:pt idx="2">
                  <c:v>385061.22235</c:v>
                </c:pt>
                <c:pt idx="3">
                  <c:v>334477.30823000002</c:v>
                </c:pt>
                <c:pt idx="4">
                  <c:v>419457.34448999999</c:v>
                </c:pt>
                <c:pt idx="5">
                  <c:v>332515.43589000002</c:v>
                </c:pt>
                <c:pt idx="6">
                  <c:v>381534.37534000003</c:v>
                </c:pt>
                <c:pt idx="7">
                  <c:v>362895.82354000001</c:v>
                </c:pt>
                <c:pt idx="8">
                  <c:v>376172.46688999998</c:v>
                </c:pt>
                <c:pt idx="9">
                  <c:v>365051.63076999999</c:v>
                </c:pt>
                <c:pt idx="10">
                  <c:v>346039.55523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8-4D92-8BCF-89562101FD9D}"/>
            </c:ext>
          </c:extLst>
        </c:ser>
        <c:ser>
          <c:idx val="0"/>
          <c:order val="1"/>
          <c:tx>
            <c:strRef>
              <c:f>'2002_2024_AYLIK_IHR'!$A$49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'2002_2024_AYLIK_IHR'!$C$49:$N$49</c:f>
              <c:numCache>
                <c:formatCode>#,##0</c:formatCode>
                <c:ptCount val="12"/>
                <c:pt idx="0">
                  <c:v>360402.03336</c:v>
                </c:pt>
                <c:pt idx="1">
                  <c:v>354058.61192</c:v>
                </c:pt>
                <c:pt idx="2">
                  <c:v>438195.22230000002</c:v>
                </c:pt>
                <c:pt idx="3">
                  <c:v>373566.96041</c:v>
                </c:pt>
                <c:pt idx="4">
                  <c:v>450029.71503000002</c:v>
                </c:pt>
                <c:pt idx="5">
                  <c:v>411994.37638999999</c:v>
                </c:pt>
                <c:pt idx="6">
                  <c:v>371794.22752000001</c:v>
                </c:pt>
                <c:pt idx="7">
                  <c:v>395201.73572</c:v>
                </c:pt>
                <c:pt idx="8">
                  <c:v>382586.31968999997</c:v>
                </c:pt>
                <c:pt idx="9">
                  <c:v>363949.00571</c:v>
                </c:pt>
                <c:pt idx="10">
                  <c:v>345072.71172000002</c:v>
                </c:pt>
                <c:pt idx="11">
                  <c:v>352003.32900000003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8-4D92-8BCF-89562101F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92848"/>
        <c:axId val="-1951187408"/>
      </c:lineChart>
      <c:catAx>
        <c:axId val="-195119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7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740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284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'2002_2024_AYLIK_IHR'!$A$50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'2002_2024_AYLIK_IHR'!$C$50:$N$50</c:f>
              <c:numCache>
                <c:formatCode>#,##0</c:formatCode>
                <c:ptCount val="12"/>
                <c:pt idx="0">
                  <c:v>468318.84989000001</c:v>
                </c:pt>
                <c:pt idx="1">
                  <c:v>481125.42478</c:v>
                </c:pt>
                <c:pt idx="2">
                  <c:v>544469.56671000004</c:v>
                </c:pt>
                <c:pt idx="3">
                  <c:v>342001.51165</c:v>
                </c:pt>
                <c:pt idx="4">
                  <c:v>581695.83420000004</c:v>
                </c:pt>
                <c:pt idx="5">
                  <c:v>402477.91820000001</c:v>
                </c:pt>
                <c:pt idx="6">
                  <c:v>954233.71805999998</c:v>
                </c:pt>
                <c:pt idx="7">
                  <c:v>962622.84514999995</c:v>
                </c:pt>
                <c:pt idx="8">
                  <c:v>672885.91648999997</c:v>
                </c:pt>
                <c:pt idx="9">
                  <c:v>757577.74398999999</c:v>
                </c:pt>
                <c:pt idx="10">
                  <c:v>676705.65015999996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F-4EFA-8A15-3AD98E2FF4AD}"/>
            </c:ext>
          </c:extLst>
        </c:ser>
        <c:ser>
          <c:idx val="0"/>
          <c:order val="1"/>
          <c:tx>
            <c:strRef>
              <c:f>'2002_2024_AYLIK_IHR'!$A$51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'2002_2024_AYLIK_IHR'!$C$51:$N$51</c:f>
              <c:numCache>
                <c:formatCode>#,##0</c:formatCode>
                <c:ptCount val="12"/>
                <c:pt idx="0">
                  <c:v>414201.52295999997</c:v>
                </c:pt>
                <c:pt idx="1">
                  <c:v>523866.37258999998</c:v>
                </c:pt>
                <c:pt idx="2">
                  <c:v>737166.73338999995</c:v>
                </c:pt>
                <c:pt idx="3">
                  <c:v>477350.15331000002</c:v>
                </c:pt>
                <c:pt idx="4">
                  <c:v>461347.52409999998</c:v>
                </c:pt>
                <c:pt idx="5">
                  <c:v>440293.05599999998</c:v>
                </c:pt>
                <c:pt idx="6">
                  <c:v>496791.71883000003</c:v>
                </c:pt>
                <c:pt idx="7">
                  <c:v>463279.21194000001</c:v>
                </c:pt>
                <c:pt idx="8">
                  <c:v>694813.91943999997</c:v>
                </c:pt>
                <c:pt idx="9">
                  <c:v>994061.35886000004</c:v>
                </c:pt>
                <c:pt idx="10">
                  <c:v>1253996.5125800001</c:v>
                </c:pt>
                <c:pt idx="11">
                  <c:v>694627.24850999995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F-4EFA-8A15-3AD98E2FF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4144"/>
        <c:axId val="-1951183600"/>
      </c:lineChart>
      <c:catAx>
        <c:axId val="-195118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3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360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41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'2002_2024_AYLIK_IHR'!$C$46:$N$46</c:f>
              <c:numCache>
                <c:formatCode>#,##0</c:formatCode>
                <c:ptCount val="12"/>
                <c:pt idx="0">
                  <c:v>1113648.79709</c:v>
                </c:pt>
                <c:pt idx="1">
                  <c:v>1375360.3558799999</c:v>
                </c:pt>
                <c:pt idx="2">
                  <c:v>1467744.2985400001</c:v>
                </c:pt>
                <c:pt idx="3">
                  <c:v>1192169.6235199999</c:v>
                </c:pt>
                <c:pt idx="4">
                  <c:v>1452273.29375</c:v>
                </c:pt>
                <c:pt idx="5">
                  <c:v>1312694.2925799999</c:v>
                </c:pt>
                <c:pt idx="6">
                  <c:v>1415942.63433</c:v>
                </c:pt>
                <c:pt idx="7">
                  <c:v>1406320.73138</c:v>
                </c:pt>
                <c:pt idx="8">
                  <c:v>1467612.60843</c:v>
                </c:pt>
                <c:pt idx="9">
                  <c:v>1254246.8761499999</c:v>
                </c:pt>
                <c:pt idx="10">
                  <c:v>1261929.4678400001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E-42B5-9807-8FD69DC2BC16}"/>
            </c:ext>
          </c:extLst>
        </c:ser>
        <c:ser>
          <c:idx val="0"/>
          <c:order val="1"/>
          <c:tx>
            <c:strRef>
              <c:f>'2002_2024_AYLIK_IHR'!$A$47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'2002_2024_AYLIK_IHR'!$C$47:$N$47</c:f>
              <c:numCache>
                <c:formatCode>#,##0</c:formatCode>
                <c:ptCount val="12"/>
                <c:pt idx="0">
                  <c:v>1105713.6540300001</c:v>
                </c:pt>
                <c:pt idx="1">
                  <c:v>1056019.5654899999</c:v>
                </c:pt>
                <c:pt idx="2">
                  <c:v>1388507.1716</c:v>
                </c:pt>
                <c:pt idx="3">
                  <c:v>1063434.2242099999</c:v>
                </c:pt>
                <c:pt idx="4">
                  <c:v>1249216.32231</c:v>
                </c:pt>
                <c:pt idx="5">
                  <c:v>1314393.1661400001</c:v>
                </c:pt>
                <c:pt idx="6">
                  <c:v>1145777.6530299999</c:v>
                </c:pt>
                <c:pt idx="7">
                  <c:v>1338787.5364399999</c:v>
                </c:pt>
                <c:pt idx="8">
                  <c:v>1372057.1095700001</c:v>
                </c:pt>
                <c:pt idx="9">
                  <c:v>1315197.1643300001</c:v>
                </c:pt>
                <c:pt idx="10">
                  <c:v>1162620.5227099999</c:v>
                </c:pt>
                <c:pt idx="11">
                  <c:v>1347375.1753499999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E-42B5-9807-8FD69DC2B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1424"/>
        <c:axId val="-1951195024"/>
      </c:lineChart>
      <c:catAx>
        <c:axId val="-1951181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5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950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14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'2002_2024_AYLIK_IHR'!$A$58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'2002_2024_AYLIK_IHR'!$C$58:$N$58</c:f>
              <c:numCache>
                <c:formatCode>#,##0</c:formatCode>
                <c:ptCount val="12"/>
                <c:pt idx="0">
                  <c:v>445643.85941999999</c:v>
                </c:pt>
                <c:pt idx="1">
                  <c:v>452009.54275000002</c:v>
                </c:pt>
                <c:pt idx="2">
                  <c:v>499142.20374000003</c:v>
                </c:pt>
                <c:pt idx="3">
                  <c:v>465820.41093000001</c:v>
                </c:pt>
                <c:pt idx="4">
                  <c:v>545510.04928000004</c:v>
                </c:pt>
                <c:pt idx="5">
                  <c:v>432184.40130000003</c:v>
                </c:pt>
                <c:pt idx="6">
                  <c:v>569410.73740999994</c:v>
                </c:pt>
                <c:pt idx="7">
                  <c:v>521701.73666</c:v>
                </c:pt>
                <c:pt idx="8">
                  <c:v>491609.03243000002</c:v>
                </c:pt>
                <c:pt idx="9">
                  <c:v>567183.42463000002</c:v>
                </c:pt>
                <c:pt idx="10">
                  <c:v>486652.56427999999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C2-47A4-9D91-862489D728A2}"/>
            </c:ext>
          </c:extLst>
        </c:ser>
        <c:ser>
          <c:idx val="0"/>
          <c:order val="1"/>
          <c:tx>
            <c:strRef>
              <c:f>'2002_2024_AYLIK_IHR'!$A$59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'2002_2024_AYLIK_IHR'!$C$59:$N$59</c:f>
              <c:numCache>
                <c:formatCode>#,##0</c:formatCode>
                <c:ptCount val="12"/>
                <c:pt idx="0">
                  <c:v>441308.16873999999</c:v>
                </c:pt>
                <c:pt idx="1">
                  <c:v>397254.84522000002</c:v>
                </c:pt>
                <c:pt idx="2">
                  <c:v>478536.44981999998</c:v>
                </c:pt>
                <c:pt idx="3">
                  <c:v>467161.27383999998</c:v>
                </c:pt>
                <c:pt idx="4">
                  <c:v>546008.65578000003</c:v>
                </c:pt>
                <c:pt idx="5">
                  <c:v>482324.97353999998</c:v>
                </c:pt>
                <c:pt idx="6">
                  <c:v>462881.67216000002</c:v>
                </c:pt>
                <c:pt idx="7">
                  <c:v>495645.61102000001</c:v>
                </c:pt>
                <c:pt idx="8">
                  <c:v>487012.36570000002</c:v>
                </c:pt>
                <c:pt idx="9">
                  <c:v>498694.43229999999</c:v>
                </c:pt>
                <c:pt idx="10">
                  <c:v>480883.13955999998</c:v>
                </c:pt>
                <c:pt idx="11">
                  <c:v>506653.72229000001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C2-47A4-9D91-862489D72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9040"/>
        <c:axId val="-1951189584"/>
      </c:lineChart>
      <c:catAx>
        <c:axId val="-195118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9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95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90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'2002_2024_AYLIK_IHR'!$A$81</c:f>
              <c:strCache>
                <c:ptCount val="1"/>
                <c:pt idx="0">
                  <c:v>2023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'2002_2024_AYLIK_IHR'!$C$81:$N$81</c:f>
              <c:numCache>
                <c:formatCode>#,##0</c:formatCode>
                <c:ptCount val="12"/>
                <c:pt idx="0">
                  <c:v>19331709</c:v>
                </c:pt>
                <c:pt idx="1">
                  <c:v>18565678</c:v>
                </c:pt>
                <c:pt idx="2">
                  <c:v>23562970</c:v>
                </c:pt>
                <c:pt idx="3">
                  <c:v>19250045</c:v>
                </c:pt>
                <c:pt idx="4">
                  <c:v>21633012</c:v>
                </c:pt>
                <c:pt idx="5">
                  <c:v>20773219</c:v>
                </c:pt>
                <c:pt idx="6">
                  <c:v>19779817</c:v>
                </c:pt>
                <c:pt idx="7">
                  <c:v>21556273</c:v>
                </c:pt>
                <c:pt idx="8">
                  <c:v>22411386</c:v>
                </c:pt>
                <c:pt idx="9">
                  <c:v>22804541</c:v>
                </c:pt>
                <c:pt idx="10">
                  <c:v>23000730</c:v>
                </c:pt>
                <c:pt idx="11">
                  <c:v>22958051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19-4A68-A978-839CDC97D32B}"/>
            </c:ext>
          </c:extLst>
        </c:ser>
        <c:ser>
          <c:idx val="0"/>
          <c:order val="1"/>
          <c:tx>
            <c:strRef>
              <c:f>'2002_2024_AYLIK_IHR'!$A$82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'2002_2024_AYLIK_IHR'!$C$82:$N$82</c:f>
              <c:numCache>
                <c:formatCode>#,##0</c:formatCode>
                <c:ptCount val="12"/>
                <c:pt idx="0">
                  <c:v>20001438</c:v>
                </c:pt>
                <c:pt idx="1">
                  <c:v>21091403</c:v>
                </c:pt>
                <c:pt idx="2">
                  <c:v>22651328</c:v>
                </c:pt>
                <c:pt idx="3">
                  <c:v>19295260</c:v>
                </c:pt>
                <c:pt idx="4">
                  <c:v>24173106</c:v>
                </c:pt>
                <c:pt idx="5">
                  <c:v>19016150</c:v>
                </c:pt>
                <c:pt idx="6">
                  <c:v>22484986</c:v>
                </c:pt>
                <c:pt idx="7">
                  <c:v>22008484</c:v>
                </c:pt>
                <c:pt idx="8">
                  <c:v>21973073</c:v>
                </c:pt>
                <c:pt idx="9">
                  <c:v>23500093</c:v>
                </c:pt>
                <c:pt idx="10">
                  <c:v>22290975.409000002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9-4A68-A978-839CDC97D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49760"/>
        <c:axId val="-1907357376"/>
      </c:lineChart>
      <c:catAx>
        <c:axId val="-190734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7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737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97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'2002_2024_AYLIK_IHR'!$A$38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'2002_2024_AYLIK_IHR'!$C$38:$N$38</c:f>
              <c:numCache>
                <c:formatCode>#,##0</c:formatCode>
                <c:ptCount val="12"/>
                <c:pt idx="0">
                  <c:v>167284.17989999999</c:v>
                </c:pt>
                <c:pt idx="1">
                  <c:v>141283.31739000001</c:v>
                </c:pt>
                <c:pt idx="2">
                  <c:v>143314.95522</c:v>
                </c:pt>
                <c:pt idx="3">
                  <c:v>80867.331659999996</c:v>
                </c:pt>
                <c:pt idx="4">
                  <c:v>168227.70420000001</c:v>
                </c:pt>
                <c:pt idx="5">
                  <c:v>220068.33278999999</c:v>
                </c:pt>
                <c:pt idx="6">
                  <c:v>118317.05752</c:v>
                </c:pt>
                <c:pt idx="7">
                  <c:v>91670.812439999994</c:v>
                </c:pt>
                <c:pt idx="8">
                  <c:v>234435.90804000001</c:v>
                </c:pt>
                <c:pt idx="9">
                  <c:v>172867.80115000001</c:v>
                </c:pt>
                <c:pt idx="10">
                  <c:v>152747.57754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C-47A6-A84C-773D7A30B069}"/>
            </c:ext>
          </c:extLst>
        </c:ser>
        <c:ser>
          <c:idx val="0"/>
          <c:order val="1"/>
          <c:tx>
            <c:strRef>
              <c:f>'2002_2024_AYLIK_IHR'!$A$39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'2002_2024_AYLIK_IHR'!$C$39:$N$39</c:f>
              <c:numCache>
                <c:formatCode>#,##0</c:formatCode>
                <c:ptCount val="12"/>
                <c:pt idx="0">
                  <c:v>20511.080989999999</c:v>
                </c:pt>
                <c:pt idx="1">
                  <c:v>48988.009310000001</c:v>
                </c:pt>
                <c:pt idx="2">
                  <c:v>108597.92817</c:v>
                </c:pt>
                <c:pt idx="3">
                  <c:v>107987.69313</c:v>
                </c:pt>
                <c:pt idx="4">
                  <c:v>203809.47146</c:v>
                </c:pt>
                <c:pt idx="5">
                  <c:v>185343.29347</c:v>
                </c:pt>
                <c:pt idx="6">
                  <c:v>202576.08718999999</c:v>
                </c:pt>
                <c:pt idx="7">
                  <c:v>304348.46383999998</c:v>
                </c:pt>
                <c:pt idx="8">
                  <c:v>179322.18877000001</c:v>
                </c:pt>
                <c:pt idx="9">
                  <c:v>96963.818669999993</c:v>
                </c:pt>
                <c:pt idx="10">
                  <c:v>259258.75424000001</c:v>
                </c:pt>
                <c:pt idx="11">
                  <c:v>222202.09070999999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C-47A6-A84C-773D7A30B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93936"/>
        <c:axId val="-1951194480"/>
      </c:lineChart>
      <c:catAx>
        <c:axId val="-195119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4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94480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9393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'2002_2024_AYLIK_IHR'!$A$52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'2002_2024_AYLIK_IHR'!$C$52:$N$52</c:f>
              <c:numCache>
                <c:formatCode>#,##0</c:formatCode>
                <c:ptCount val="12"/>
                <c:pt idx="0">
                  <c:v>329942.50059000001</c:v>
                </c:pt>
                <c:pt idx="1">
                  <c:v>299894.90834000002</c:v>
                </c:pt>
                <c:pt idx="2">
                  <c:v>358223.64000999997</c:v>
                </c:pt>
                <c:pt idx="3">
                  <c:v>349873.01468999998</c:v>
                </c:pt>
                <c:pt idx="4">
                  <c:v>980449.59271999996</c:v>
                </c:pt>
                <c:pt idx="5">
                  <c:v>564243.47219</c:v>
                </c:pt>
                <c:pt idx="6">
                  <c:v>431178.77776999999</c:v>
                </c:pt>
                <c:pt idx="7">
                  <c:v>422643.07040000003</c:v>
                </c:pt>
                <c:pt idx="8">
                  <c:v>566698.18900999997</c:v>
                </c:pt>
                <c:pt idx="9">
                  <c:v>820210.48459999997</c:v>
                </c:pt>
                <c:pt idx="10">
                  <c:v>637198.53679000004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6-452E-B66D-1EF371E00EB6}"/>
            </c:ext>
          </c:extLst>
        </c:ser>
        <c:ser>
          <c:idx val="0"/>
          <c:order val="1"/>
          <c:tx>
            <c:strRef>
              <c:f>'2002_2024_AYLIK_IHR'!$A$53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'2002_2024_AYLIK_IHR'!$C$53:$N$53</c:f>
              <c:numCache>
                <c:formatCode>#,##0</c:formatCode>
                <c:ptCount val="12"/>
                <c:pt idx="0">
                  <c:v>278882.81070999999</c:v>
                </c:pt>
                <c:pt idx="1">
                  <c:v>287103.78064000001</c:v>
                </c:pt>
                <c:pt idx="2">
                  <c:v>505697.54947999999</c:v>
                </c:pt>
                <c:pt idx="3">
                  <c:v>417251.88355999999</c:v>
                </c:pt>
                <c:pt idx="4">
                  <c:v>549892.26480999996</c:v>
                </c:pt>
                <c:pt idx="5">
                  <c:v>332633.21338999999</c:v>
                </c:pt>
                <c:pt idx="6">
                  <c:v>657172.97959999996</c:v>
                </c:pt>
                <c:pt idx="7">
                  <c:v>375762.79655000003</c:v>
                </c:pt>
                <c:pt idx="8">
                  <c:v>430282.38802000001</c:v>
                </c:pt>
                <c:pt idx="9">
                  <c:v>509917.83503999998</c:v>
                </c:pt>
                <c:pt idx="10">
                  <c:v>481780.40470999997</c:v>
                </c:pt>
                <c:pt idx="11">
                  <c:v>718800.87997000001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6-452E-B66D-1EF371E00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1186864"/>
        <c:axId val="-1951186320"/>
      </c:lineChart>
      <c:catAx>
        <c:axId val="-195118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6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511863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511868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'2002_2024_AYLIK_IHR'!$A$54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'2002_2024_AYLIK_IHR'!$C$54:$N$54</c:f>
              <c:numCache>
                <c:formatCode>#,##0</c:formatCode>
                <c:ptCount val="12"/>
                <c:pt idx="0">
                  <c:v>551149.86990000005</c:v>
                </c:pt>
                <c:pt idx="1">
                  <c:v>600422.14069000003</c:v>
                </c:pt>
                <c:pt idx="2">
                  <c:v>639331.38413999998</c:v>
                </c:pt>
                <c:pt idx="3">
                  <c:v>511800.69563999999</c:v>
                </c:pt>
                <c:pt idx="4">
                  <c:v>653600.79371</c:v>
                </c:pt>
                <c:pt idx="5">
                  <c:v>479385.26032</c:v>
                </c:pt>
                <c:pt idx="6">
                  <c:v>622696.55750999996</c:v>
                </c:pt>
                <c:pt idx="7">
                  <c:v>607231.79830999998</c:v>
                </c:pt>
                <c:pt idx="8">
                  <c:v>615551.90160999994</c:v>
                </c:pt>
                <c:pt idx="9">
                  <c:v>629014.85415999999</c:v>
                </c:pt>
                <c:pt idx="10">
                  <c:v>626967.93062999996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3-42DA-9FF3-1F19EFE6F72D}"/>
            </c:ext>
          </c:extLst>
        </c:ser>
        <c:ser>
          <c:idx val="0"/>
          <c:order val="1"/>
          <c:tx>
            <c:strRef>
              <c:f>'2002_2024_AYLIK_IHR'!$A$55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'2002_2024_AYLIK_IHR'!$C$55:$N$55</c:f>
              <c:numCache>
                <c:formatCode>#,##0</c:formatCode>
                <c:ptCount val="12"/>
                <c:pt idx="0">
                  <c:v>525172.89729999995</c:v>
                </c:pt>
                <c:pt idx="1">
                  <c:v>565733.09780999995</c:v>
                </c:pt>
                <c:pt idx="2">
                  <c:v>673308.51307999995</c:v>
                </c:pt>
                <c:pt idx="3">
                  <c:v>560340.71689000004</c:v>
                </c:pt>
                <c:pt idx="4">
                  <c:v>637192.23108000006</c:v>
                </c:pt>
                <c:pt idx="5">
                  <c:v>616319.67061999999</c:v>
                </c:pt>
                <c:pt idx="6">
                  <c:v>568922.07597000001</c:v>
                </c:pt>
                <c:pt idx="7">
                  <c:v>600798.80041000003</c:v>
                </c:pt>
                <c:pt idx="8">
                  <c:v>604708.79669999995</c:v>
                </c:pt>
                <c:pt idx="9">
                  <c:v>610469.23335999995</c:v>
                </c:pt>
                <c:pt idx="10">
                  <c:v>605834.68818000006</c:v>
                </c:pt>
                <c:pt idx="11">
                  <c:v>596931.65960000001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3-42DA-9FF3-1F19EFE6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8366768"/>
        <c:axId val="-1908358064"/>
      </c:lineChart>
      <c:catAx>
        <c:axId val="-190836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358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83580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83667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'2002_2024_AYLIK_IHR'!$A$3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'2002_2024_AYLIK_IHR'!$C$3:$N$3</c:f>
              <c:numCache>
                <c:formatCode>#,##0</c:formatCode>
                <c:ptCount val="12"/>
                <c:pt idx="0">
                  <c:v>2858629.8637899999</c:v>
                </c:pt>
                <c:pt idx="1">
                  <c:v>2542803.86968</c:v>
                </c:pt>
                <c:pt idx="2">
                  <c:v>3180491.2318200003</c:v>
                </c:pt>
                <c:pt idx="3">
                  <c:v>2551460.2517300001</c:v>
                </c:pt>
                <c:pt idx="4">
                  <c:v>2884997.9796800003</c:v>
                </c:pt>
                <c:pt idx="5">
                  <c:v>2566446.5895700003</c:v>
                </c:pt>
                <c:pt idx="6">
                  <c:v>2786423.9822200001</c:v>
                </c:pt>
                <c:pt idx="7">
                  <c:v>2802163.7339699995</c:v>
                </c:pt>
                <c:pt idx="8">
                  <c:v>3025446.9275500001</c:v>
                </c:pt>
                <c:pt idx="9">
                  <c:v>3217128.9299700004</c:v>
                </c:pt>
                <c:pt idx="10">
                  <c:v>3301497.2374799997</c:v>
                </c:pt>
                <c:pt idx="11">
                  <c:v>3359491.7336999993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0-435C-89ED-3527757BB3FD}"/>
            </c:ext>
          </c:extLst>
        </c:ser>
        <c:ser>
          <c:idx val="1"/>
          <c:order val="1"/>
          <c:tx>
            <c:strRef>
              <c:f>'2002_2024_AYLIK_IHR'!$A$2</c:f>
              <c:strCache>
                <c:ptCount val="1"/>
                <c:pt idx="0">
                  <c:v>2024</c:v>
                </c:pt>
              </c:strCache>
            </c:strRef>
          </c:tx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'2002_2024_AYLIK_IHR'!$C$2:$N$2</c:f>
              <c:numCache>
                <c:formatCode>#,##0</c:formatCode>
                <c:ptCount val="12"/>
                <c:pt idx="0">
                  <c:v>3093495.5723499996</c:v>
                </c:pt>
                <c:pt idx="1">
                  <c:v>3106860.1657999996</c:v>
                </c:pt>
                <c:pt idx="2">
                  <c:v>3069389.86644</c:v>
                </c:pt>
                <c:pt idx="3">
                  <c:v>2584183.1798300003</c:v>
                </c:pt>
                <c:pt idx="4">
                  <c:v>3146607.3052100008</c:v>
                </c:pt>
                <c:pt idx="5">
                  <c:v>2434614.77617</c:v>
                </c:pt>
                <c:pt idx="6">
                  <c:v>2847743.4373500003</c:v>
                </c:pt>
                <c:pt idx="7">
                  <c:v>2842591.82871</c:v>
                </c:pt>
                <c:pt idx="8">
                  <c:v>2966547.4992500003</c:v>
                </c:pt>
                <c:pt idx="9">
                  <c:v>3383123.6092499997</c:v>
                </c:pt>
                <c:pt idx="10">
                  <c:v>3357117.3394499999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E0-435C-89ED-3527757B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7362272"/>
        <c:axId val="-1907349216"/>
      </c:lineChart>
      <c:catAx>
        <c:axId val="-190736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9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4921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22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2009-2024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'2002_2024_AYLIK_IHR'!$C$67:$N$67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5-4CDB-95E4-8E6D668BA313}"/>
            </c:ext>
          </c:extLst>
        </c:ser>
        <c:ser>
          <c:idx val="6"/>
          <c:order val="1"/>
          <c:tx>
            <c:strRef>
              <c:f>'2002_2024_AYLIK_IHR'!$A$68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'2002_2024_AYLIK_IHR'!$C$68:$N$68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5-4CDB-95E4-8E6D668BA313}"/>
            </c:ext>
          </c:extLst>
        </c:ser>
        <c:ser>
          <c:idx val="7"/>
          <c:order val="2"/>
          <c:tx>
            <c:strRef>
              <c:f>'2002_2024_AYLIK_IHR'!$A$69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'2002_2024_AYLIK_IHR'!$C$69:$N$69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E5-4CDB-95E4-8E6D668BA313}"/>
            </c:ext>
          </c:extLst>
        </c:ser>
        <c:ser>
          <c:idx val="0"/>
          <c:order val="3"/>
          <c:tx>
            <c:strRef>
              <c:f>'2002_2024_AYLIK_IHR'!$A$70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'2002_2024_AYLIK_IHR'!$C$70:$N$70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E5-4CDB-95E4-8E6D668BA313}"/>
            </c:ext>
          </c:extLst>
        </c:ser>
        <c:ser>
          <c:idx val="3"/>
          <c:order val="4"/>
          <c:tx>
            <c:strRef>
              <c:f>'2002_2024_AYLIK_IHR'!$A$71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'2002_2024_AYLIK_IHR'!$C$71:$N$71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E5-4CDB-95E4-8E6D668BA313}"/>
            </c:ext>
          </c:extLst>
        </c:ser>
        <c:ser>
          <c:idx val="4"/>
          <c:order val="5"/>
          <c:tx>
            <c:strRef>
              <c:f>'2002_2024_AYLIK_IHR'!$A$72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'2002_2024_AYLIK_IHR'!$C$72:$N$72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E5-4CDB-95E4-8E6D668BA313}"/>
            </c:ext>
          </c:extLst>
        </c:ser>
        <c:ser>
          <c:idx val="1"/>
          <c:order val="6"/>
          <c:tx>
            <c:strRef>
              <c:f>'2002_2024_AYLIK_IHR'!$A$73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'2002_2024_AYLIK_IHR'!$C$73:$N$73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E5-4CDB-95E4-8E6D668BA313}"/>
            </c:ext>
          </c:extLst>
        </c:ser>
        <c:ser>
          <c:idx val="2"/>
          <c:order val="7"/>
          <c:tx>
            <c:strRef>
              <c:f>'2002_2024_AYLIK_IHR'!$A$74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'2002_2024_AYLIK_IHR'!$C$74:$N$74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E5-4CDB-95E4-8E6D668BA313}"/>
            </c:ext>
          </c:extLst>
        </c:ser>
        <c:ser>
          <c:idx val="8"/>
          <c:order val="8"/>
          <c:tx>
            <c:strRef>
              <c:f>'2002_2024_AYLIK_IHR'!$A$75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'2002_2024_AYLIK_IHR'!$C$75:$N$75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E5-4CDB-95E4-8E6D668BA313}"/>
            </c:ext>
          </c:extLst>
        </c:ser>
        <c:ser>
          <c:idx val="9"/>
          <c:order val="9"/>
          <c:tx>
            <c:strRef>
              <c:f>'2002_2024_AYLIK_IHR'!$A$76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'2002_2024_AYLIK_IHR'!$C$76:$N$76</c:f>
              <c:numCache>
                <c:formatCode>#,##0</c:formatCode>
                <c:ptCount val="12"/>
                <c:pt idx="0">
                  <c:v>13080096.762</c:v>
                </c:pt>
                <c:pt idx="1">
                  <c:v>13827132.654999999</c:v>
                </c:pt>
                <c:pt idx="2">
                  <c:v>16338253.918</c:v>
                </c:pt>
                <c:pt idx="3">
                  <c:v>14530822.873</c:v>
                </c:pt>
                <c:pt idx="4">
                  <c:v>15166648.044</c:v>
                </c:pt>
                <c:pt idx="5">
                  <c:v>13657091.159</c:v>
                </c:pt>
                <c:pt idx="6">
                  <c:v>14771360.698000001</c:v>
                </c:pt>
                <c:pt idx="7">
                  <c:v>12926754.198999999</c:v>
                </c:pt>
                <c:pt idx="8">
                  <c:v>15247368.846000001</c:v>
                </c:pt>
                <c:pt idx="9">
                  <c:v>16590652.49</c:v>
                </c:pt>
                <c:pt idx="10">
                  <c:v>16386878.392999999</c:v>
                </c:pt>
                <c:pt idx="11">
                  <c:v>14645696.251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1E5-4CDB-95E4-8E6D668BA313}"/>
            </c:ext>
          </c:extLst>
        </c:ser>
        <c:ser>
          <c:idx val="10"/>
          <c:order val="10"/>
          <c:tx>
            <c:strRef>
              <c:f>'2002_2024_AYLIK_IHR'!$A$77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'2002_2024_AYLIK_IHR'!$C$77:$N$77</c:f>
              <c:numCache>
                <c:formatCode>#,##0</c:formatCode>
                <c:ptCount val="12"/>
                <c:pt idx="0">
                  <c:v>13874826.012</c:v>
                </c:pt>
                <c:pt idx="1">
                  <c:v>14323043.041999999</c:v>
                </c:pt>
                <c:pt idx="2">
                  <c:v>16335862.397</c:v>
                </c:pt>
                <c:pt idx="3">
                  <c:v>15340619.824999999</c:v>
                </c:pt>
                <c:pt idx="4">
                  <c:v>16855105.096999999</c:v>
                </c:pt>
                <c:pt idx="5">
                  <c:v>11634653.880999999</c:v>
                </c:pt>
                <c:pt idx="6">
                  <c:v>15932004.723999999</c:v>
                </c:pt>
                <c:pt idx="7">
                  <c:v>13222876.222999999</c:v>
                </c:pt>
                <c:pt idx="8">
                  <c:v>15273579.960999999</c:v>
                </c:pt>
                <c:pt idx="9">
                  <c:v>16410781.68</c:v>
                </c:pt>
                <c:pt idx="10">
                  <c:v>16242650.391000001</c:v>
                </c:pt>
                <c:pt idx="11">
                  <c:v>15386718.469000001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1E5-4CDB-95E4-8E6D668BA313}"/>
            </c:ext>
          </c:extLst>
        </c:ser>
        <c:ser>
          <c:idx val="11"/>
          <c:order val="11"/>
          <c:tx>
            <c:strRef>
              <c:f>'2002_2024_AYLIK_IHR'!$A$79</c:f>
              <c:strCache>
                <c:ptCount val="1"/>
                <c:pt idx="0">
                  <c:v>2021</c:v>
                </c:pt>
              </c:strCache>
            </c:strRef>
          </c:tx>
          <c:marker>
            <c:symbol val="none"/>
          </c:marker>
          <c:val>
            <c:numRef>
              <c:f>'2002_2024_AYLIK_IHR'!$C$79:$N$79</c:f>
              <c:numCache>
                <c:formatCode>#,##0</c:formatCode>
                <c:ptCount val="12"/>
                <c:pt idx="0">
                  <c:v>15306487.643915899</c:v>
                </c:pt>
                <c:pt idx="1">
                  <c:v>15777151.373676499</c:v>
                </c:pt>
                <c:pt idx="2">
                  <c:v>18125533.345878098</c:v>
                </c:pt>
                <c:pt idx="3">
                  <c:v>18106582.520971801</c:v>
                </c:pt>
                <c:pt idx="4">
                  <c:v>18587253.5966384</c:v>
                </c:pt>
                <c:pt idx="5">
                  <c:v>19036800.670268498</c:v>
                </c:pt>
                <c:pt idx="6">
                  <c:v>19020902.292177301</c:v>
                </c:pt>
                <c:pt idx="7">
                  <c:v>18681996.8976386</c:v>
                </c:pt>
                <c:pt idx="8">
                  <c:v>19984264.497713201</c:v>
                </c:pt>
                <c:pt idx="9">
                  <c:v>21100833.1277362</c:v>
                </c:pt>
                <c:pt idx="10">
                  <c:v>20749365.9948617</c:v>
                </c:pt>
                <c:pt idx="11">
                  <c:v>21316881.481321499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1E5-4CDB-95E4-8E6D668BA313}"/>
            </c:ext>
          </c:extLst>
        </c:ser>
        <c:ser>
          <c:idx val="12"/>
          <c:order val="12"/>
          <c:tx>
            <c:strRef>
              <c:f>'2002_2024_AYLIK_IHR'!$A$80</c:f>
              <c:strCache>
                <c:ptCount val="1"/>
                <c:pt idx="0">
                  <c:v>2022</c:v>
                </c:pt>
              </c:strCache>
            </c:strRef>
          </c:tx>
          <c:marker>
            <c:symbol val="none"/>
          </c:marker>
          <c:val>
            <c:numRef>
              <c:f>'2002_2024_AYLIK_IHR'!$C$80:$N$80</c:f>
              <c:numCache>
                <c:formatCode>#,##0</c:formatCode>
                <c:ptCount val="12"/>
                <c:pt idx="0">
                  <c:v>17553745.067000002</c:v>
                </c:pt>
                <c:pt idx="1">
                  <c:v>19904331.120000001</c:v>
                </c:pt>
                <c:pt idx="2">
                  <c:v>22609642.478</c:v>
                </c:pt>
                <c:pt idx="3">
                  <c:v>23330991.125</c:v>
                </c:pt>
                <c:pt idx="4">
                  <c:v>18931811.633000001</c:v>
                </c:pt>
                <c:pt idx="5">
                  <c:v>23359482.375999998</c:v>
                </c:pt>
                <c:pt idx="6">
                  <c:v>18536547.530999999</c:v>
                </c:pt>
                <c:pt idx="7">
                  <c:v>21275849.662</c:v>
                </c:pt>
                <c:pt idx="8">
                  <c:v>22596774.302000001</c:v>
                </c:pt>
                <c:pt idx="9">
                  <c:v>21300785.131999999</c:v>
                </c:pt>
                <c:pt idx="10">
                  <c:v>21871038.612</c:v>
                </c:pt>
                <c:pt idx="11">
                  <c:v>22898748.625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1E5-4CDB-95E4-8E6D668BA313}"/>
            </c:ext>
          </c:extLst>
        </c:ser>
        <c:ser>
          <c:idx val="13"/>
          <c:order val="13"/>
          <c:tx>
            <c:strRef>
              <c:f>'2002_2024_AYLIK_IHR'!$A$81</c:f>
              <c:strCache>
                <c:ptCount val="1"/>
                <c:pt idx="0">
                  <c:v>2023</c:v>
                </c:pt>
              </c:strCache>
            </c:strRef>
          </c:tx>
          <c:marker>
            <c:symbol val="none"/>
          </c:marker>
          <c:val>
            <c:numRef>
              <c:f>'2002_2024_AYLIK_IHR'!$C$81:$N$81</c:f>
              <c:numCache>
                <c:formatCode>#,##0</c:formatCode>
                <c:ptCount val="12"/>
                <c:pt idx="0">
                  <c:v>19331709</c:v>
                </c:pt>
                <c:pt idx="1">
                  <c:v>18565678</c:v>
                </c:pt>
                <c:pt idx="2">
                  <c:v>23562970</c:v>
                </c:pt>
                <c:pt idx="3">
                  <c:v>19250045</c:v>
                </c:pt>
                <c:pt idx="4">
                  <c:v>21633012</c:v>
                </c:pt>
                <c:pt idx="5">
                  <c:v>20773219</c:v>
                </c:pt>
                <c:pt idx="6">
                  <c:v>19779817</c:v>
                </c:pt>
                <c:pt idx="7">
                  <c:v>21556273</c:v>
                </c:pt>
                <c:pt idx="8">
                  <c:v>22411386</c:v>
                </c:pt>
                <c:pt idx="9">
                  <c:v>22804541</c:v>
                </c:pt>
                <c:pt idx="10">
                  <c:v>23000730</c:v>
                </c:pt>
                <c:pt idx="11">
                  <c:v>22958051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1E5-4CDB-95E4-8E6D668BA313}"/>
            </c:ext>
          </c:extLst>
        </c:ser>
        <c:ser>
          <c:idx val="14"/>
          <c:order val="14"/>
          <c:tx>
            <c:strRef>
              <c:f>'2002_2024_AYLIK_IHR'!$A$82</c:f>
              <c:strCache>
                <c:ptCount val="1"/>
                <c:pt idx="0">
                  <c:v>2024</c:v>
                </c:pt>
              </c:strCache>
            </c:strRef>
          </c:tx>
          <c:marker>
            <c:symbol val="none"/>
          </c:marker>
          <c:val>
            <c:numRef>
              <c:f>'2002_2024_AYLIK_IHR'!$C$82:$N$82</c:f>
              <c:numCache>
                <c:formatCode>#,##0</c:formatCode>
                <c:ptCount val="12"/>
                <c:pt idx="0">
                  <c:v>20001438</c:v>
                </c:pt>
                <c:pt idx="1">
                  <c:v>21091403</c:v>
                </c:pt>
                <c:pt idx="2">
                  <c:v>22651328</c:v>
                </c:pt>
                <c:pt idx="3">
                  <c:v>19295260</c:v>
                </c:pt>
                <c:pt idx="4">
                  <c:v>24173106</c:v>
                </c:pt>
                <c:pt idx="5">
                  <c:v>19016150</c:v>
                </c:pt>
                <c:pt idx="6">
                  <c:v>22484986</c:v>
                </c:pt>
                <c:pt idx="7">
                  <c:v>22008484</c:v>
                </c:pt>
                <c:pt idx="8">
                  <c:v>21973073</c:v>
                </c:pt>
                <c:pt idx="9">
                  <c:v>23500093</c:v>
                </c:pt>
                <c:pt idx="10">
                  <c:v>22290975.409000002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59-4024-98C6-37C968540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07356832"/>
        <c:axId val="-1907355200"/>
      </c:lineChart>
      <c:catAx>
        <c:axId val="-190735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5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683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2596071733561052E-2"/>
          <c:h val="0.696022557991061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2002-2023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5.9915611814345994E-2"/>
          <c:w val="0.84702378111826926"/>
          <c:h val="0.826160337552742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'2002_2024_AYLIK_IHR'!$A$60:$A$82</c:f>
              <c:strCache>
                <c:ptCount val="23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1"/>
              <c:layout>
                <c:manualLayout>
                  <c:x val="-8.8007759257078529E-17"/>
                  <c:y val="-1.937472479084110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E6-4797-88B2-A0F0DBD07AE7}"/>
                </c:ext>
              </c:extLst>
            </c:dLbl>
            <c:dLbl>
              <c:idx val="12"/>
              <c:layout>
                <c:manualLayout>
                  <c:x val="-8.8007759257078529E-17"/>
                  <c:y val="-3.17040951122853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5E6-4797-88B2-A0F0DBD07AE7}"/>
                </c:ext>
              </c:extLst>
            </c:dLbl>
            <c:dLbl>
              <c:idx val="14"/>
              <c:layout>
                <c:manualLayout>
                  <c:x val="-3.6003590153273236E-3"/>
                  <c:y val="-2.994275649493621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5E6-4797-88B2-A0F0DBD07AE7}"/>
                </c:ext>
              </c:extLst>
            </c:dLbl>
            <c:dLbl>
              <c:idx val="15"/>
              <c:layout>
                <c:manualLayout>
                  <c:x val="-2.4002393435515489E-3"/>
                  <c:y val="-1.76133861734918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E6-4797-88B2-A0F0DBD07AE7}"/>
                </c:ext>
              </c:extLst>
            </c:dLbl>
            <c:dLbl>
              <c:idx val="17"/>
              <c:layout>
                <c:manualLayout>
                  <c:x val="0"/>
                  <c:y val="-1.409070893879348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E6-4797-88B2-A0F0DBD07AE7}"/>
                </c:ext>
              </c:extLst>
            </c:dLbl>
            <c:dLbl>
              <c:idx val="21"/>
              <c:layout>
                <c:manualLayout>
                  <c:x val="1.2001196717755986E-3"/>
                  <c:y val="-2.28974020255394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5E6-4797-88B2-A0F0DBD07AE7}"/>
                </c:ext>
              </c:extLst>
            </c:dLbl>
            <c:dLbl>
              <c:idx val="22"/>
              <c:layout>
                <c:manualLayout>
                  <c:x val="0"/>
                  <c:y val="-1.23293703214442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5E6-4797-88B2-A0F0DBD07AE7}"/>
                </c:ext>
              </c:extLst>
            </c:dLbl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'2002_2024_AYLIK_IHR'!$A$60:$A$82</c:f>
              <c:numCache>
                <c:formatCode>General</c:formatCode>
                <c:ptCount val="23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  <c:pt idx="21">
                  <c:v>2023</c:v>
                </c:pt>
                <c:pt idx="22">
                  <c:v>2024</c:v>
                </c:pt>
              </c:numCache>
            </c:numRef>
          </c:cat>
          <c:val>
            <c:numRef>
              <c:f>'2002_2024_AYLIK_IHR'!$O$60:$O$82</c:f>
              <c:numCache>
                <c:formatCode>#,##0</c:formatCode>
                <c:ptCount val="23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177168756.28799999</c:v>
                </c:pt>
                <c:pt idx="17">
                  <c:v>180832721.70199999</c:v>
                </c:pt>
                <c:pt idx="18">
                  <c:v>169637755.31000003</c:v>
                </c:pt>
                <c:pt idx="19">
                  <c:v>225794053.44279772</c:v>
                </c:pt>
                <c:pt idx="20">
                  <c:v>254169747.66300002</c:v>
                </c:pt>
                <c:pt idx="21">
                  <c:v>255627431</c:v>
                </c:pt>
                <c:pt idx="22">
                  <c:v>238486296.40900001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F-4C54-B889-9BE2071BB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07361184"/>
        <c:axId val="-1907354656"/>
      </c:barChart>
      <c:catAx>
        <c:axId val="-190736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4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465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1184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'2002_2024_AYLIK_IHR'!$A$4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'2002_2024_AYLIK_IHR'!$C$4:$N$4</c:f>
              <c:numCache>
                <c:formatCode>#,##0</c:formatCode>
                <c:ptCount val="12"/>
                <c:pt idx="0">
                  <c:v>1010018.50264</c:v>
                </c:pt>
                <c:pt idx="1">
                  <c:v>1046876.76228</c:v>
                </c:pt>
                <c:pt idx="2">
                  <c:v>1037538.11035</c:v>
                </c:pt>
                <c:pt idx="3">
                  <c:v>865725.28165000002</c:v>
                </c:pt>
                <c:pt idx="4">
                  <c:v>1059585.5412300001</c:v>
                </c:pt>
                <c:pt idx="5">
                  <c:v>809346.17231000005</c:v>
                </c:pt>
                <c:pt idx="6">
                  <c:v>944279.28052000003</c:v>
                </c:pt>
                <c:pt idx="7">
                  <c:v>967217.67157000001</c:v>
                </c:pt>
                <c:pt idx="8">
                  <c:v>946453.08071000001</c:v>
                </c:pt>
                <c:pt idx="9">
                  <c:v>1036574.19933</c:v>
                </c:pt>
                <c:pt idx="10">
                  <c:v>1063649.04529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4-4AD7-8D6F-3E8D49121D16}"/>
            </c:ext>
          </c:extLst>
        </c:ser>
        <c:ser>
          <c:idx val="0"/>
          <c:order val="1"/>
          <c:tx>
            <c:strRef>
              <c:f>'2002_2024_AYLIK_IHR'!$A$5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'2002_2024_AYLIK_IHR'!$C$5:$N$5</c:f>
              <c:numCache>
                <c:formatCode>#,##0</c:formatCode>
                <c:ptCount val="12"/>
                <c:pt idx="0">
                  <c:v>981429.15509999997</c:v>
                </c:pt>
                <c:pt idx="1">
                  <c:v>821994.12534999999</c:v>
                </c:pt>
                <c:pt idx="2">
                  <c:v>1114114.7434100001</c:v>
                </c:pt>
                <c:pt idx="3">
                  <c:v>857018.47326999996</c:v>
                </c:pt>
                <c:pt idx="4">
                  <c:v>936747.82698000001</c:v>
                </c:pt>
                <c:pt idx="5">
                  <c:v>771917.26075999998</c:v>
                </c:pt>
                <c:pt idx="6">
                  <c:v>1099661.09638</c:v>
                </c:pt>
                <c:pt idx="7">
                  <c:v>1112376.80541</c:v>
                </c:pt>
                <c:pt idx="8">
                  <c:v>1162309.4901099999</c:v>
                </c:pt>
                <c:pt idx="9">
                  <c:v>1185764.0266700001</c:v>
                </c:pt>
                <c:pt idx="10">
                  <c:v>1164215.72596</c:v>
                </c:pt>
                <c:pt idx="11">
                  <c:v>1116049.9774199999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4-4AD7-8D6F-3E8D49121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1392"/>
        <c:axId val="-1907348672"/>
      </c:lineChart>
      <c:catAx>
        <c:axId val="-1907351392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48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4867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13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'2002_2024_AYLIK_IHR'!$A$6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'2002_2024_AYLIK_IHR'!$C$6:$N$6</c:f>
              <c:numCache>
                <c:formatCode>#,##0</c:formatCode>
                <c:ptCount val="12"/>
                <c:pt idx="0">
                  <c:v>365785.27990999998</c:v>
                </c:pt>
                <c:pt idx="1">
                  <c:v>318991.65909999999</c:v>
                </c:pt>
                <c:pt idx="2">
                  <c:v>276710.30596000003</c:v>
                </c:pt>
                <c:pt idx="3">
                  <c:v>211809.35589000001</c:v>
                </c:pt>
                <c:pt idx="4">
                  <c:v>283637.45987000002</c:v>
                </c:pt>
                <c:pt idx="5">
                  <c:v>259799.17079999999</c:v>
                </c:pt>
                <c:pt idx="6">
                  <c:v>205607.96611000001</c:v>
                </c:pt>
                <c:pt idx="7">
                  <c:v>213029.55345000001</c:v>
                </c:pt>
                <c:pt idx="8">
                  <c:v>267558.06941</c:v>
                </c:pt>
                <c:pt idx="9">
                  <c:v>289086.63063000003</c:v>
                </c:pt>
                <c:pt idx="10">
                  <c:v>360949.05803999997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4-4A2A-8F37-E7F2A36BC1BD}"/>
            </c:ext>
          </c:extLst>
        </c:ser>
        <c:ser>
          <c:idx val="0"/>
          <c:order val="1"/>
          <c:tx>
            <c:strRef>
              <c:f>'2002_2024_AYLIK_IHR'!$A$7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'2002_2024_AYLIK_IHR'!$C$7:$N$7</c:f>
              <c:numCache>
                <c:formatCode>#,##0</c:formatCode>
                <c:ptCount val="12"/>
                <c:pt idx="0">
                  <c:v>324176.46178999997</c:v>
                </c:pt>
                <c:pt idx="1">
                  <c:v>307939.05497</c:v>
                </c:pt>
                <c:pt idx="2">
                  <c:v>306940.50368000002</c:v>
                </c:pt>
                <c:pt idx="3">
                  <c:v>234938.64133000001</c:v>
                </c:pt>
                <c:pt idx="4">
                  <c:v>248942.20541</c:v>
                </c:pt>
                <c:pt idx="5">
                  <c:v>272478.71665000002</c:v>
                </c:pt>
                <c:pt idx="6">
                  <c:v>197102.69247000001</c:v>
                </c:pt>
                <c:pt idx="7">
                  <c:v>157582.85154</c:v>
                </c:pt>
                <c:pt idx="8">
                  <c:v>244012.00262000001</c:v>
                </c:pt>
                <c:pt idx="9">
                  <c:v>311948.44621000002</c:v>
                </c:pt>
                <c:pt idx="10">
                  <c:v>395391.30057999998</c:v>
                </c:pt>
                <c:pt idx="11">
                  <c:v>486502.71684000001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4-4A2A-8F37-E7F2A36B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52480"/>
        <c:axId val="-1907360096"/>
      </c:lineChart>
      <c:catAx>
        <c:axId val="-190735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0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600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24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'2002_2024_AYLIK_IHR'!$A$8</c:f>
              <c:strCache>
                <c:ptCount val="1"/>
                <c:pt idx="0">
                  <c:v>2024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'2002_2024_AYLIK_IHR'!$C$1:$N$1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'2002_2024_AYLIK_IHR'!$C$8:$N$8</c:f>
              <c:numCache>
                <c:formatCode>#,##0</c:formatCode>
                <c:ptCount val="12"/>
                <c:pt idx="0">
                  <c:v>232093.38761000001</c:v>
                </c:pt>
                <c:pt idx="1">
                  <c:v>234179.73493000001</c:v>
                </c:pt>
                <c:pt idx="2">
                  <c:v>239944.59279</c:v>
                </c:pt>
                <c:pt idx="3">
                  <c:v>199863.54633000001</c:v>
                </c:pt>
                <c:pt idx="4">
                  <c:v>217076.33687999999</c:v>
                </c:pt>
                <c:pt idx="5">
                  <c:v>164240.44820000001</c:v>
                </c:pt>
                <c:pt idx="6">
                  <c:v>225431.23311999999</c:v>
                </c:pt>
                <c:pt idx="7">
                  <c:v>219753.99530000001</c:v>
                </c:pt>
                <c:pt idx="8">
                  <c:v>227616.54634</c:v>
                </c:pt>
                <c:pt idx="9">
                  <c:v>277941.06641999999</c:v>
                </c:pt>
                <c:pt idx="10">
                  <c:v>245342.66841000001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3-4BDD-ACF4-0487D79D0841}"/>
            </c:ext>
          </c:extLst>
        </c:ser>
        <c:ser>
          <c:idx val="0"/>
          <c:order val="1"/>
          <c:tx>
            <c:strRef>
              <c:f>'2002_2024_AYLIK_IHR'!$A$9</c:f>
              <c:strCache>
                <c:ptCount val="1"/>
                <c:pt idx="0">
                  <c:v>2023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'2002_2024_AYLIK_IHR'!$C$9:$N$9</c:f>
              <c:numCache>
                <c:formatCode>#,##0</c:formatCode>
                <c:ptCount val="12"/>
                <c:pt idx="0">
                  <c:v>170412.25062999999</c:v>
                </c:pt>
                <c:pt idx="1">
                  <c:v>170431.14934999999</c:v>
                </c:pt>
                <c:pt idx="2">
                  <c:v>208485.47463000001</c:v>
                </c:pt>
                <c:pt idx="3">
                  <c:v>168407.39971</c:v>
                </c:pt>
                <c:pt idx="4">
                  <c:v>185234.10878000001</c:v>
                </c:pt>
                <c:pt idx="5">
                  <c:v>169810.66354000001</c:v>
                </c:pt>
                <c:pt idx="6">
                  <c:v>185515.59210000001</c:v>
                </c:pt>
                <c:pt idx="7">
                  <c:v>221443.07691999999</c:v>
                </c:pt>
                <c:pt idx="8">
                  <c:v>218653.61679</c:v>
                </c:pt>
                <c:pt idx="9">
                  <c:v>238822.49632999999</c:v>
                </c:pt>
                <c:pt idx="10">
                  <c:v>230007.50200000001</c:v>
                </c:pt>
                <c:pt idx="11">
                  <c:v>235797.10909000001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3-4BDD-ACF4-0487D79D0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07363904"/>
        <c:axId val="-1907359552"/>
      </c:lineChart>
      <c:catAx>
        <c:axId val="-190736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59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073595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073639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71438</xdr:colOff>
      <xdr:row>0</xdr:row>
      <xdr:rowOff>0</xdr:rowOff>
    </xdr:from>
    <xdr:to>
      <xdr:col>0</xdr:col>
      <xdr:colOff>3452812</xdr:colOff>
      <xdr:row>3</xdr:row>
      <xdr:rowOff>119062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8" y="0"/>
          <a:ext cx="3381374" cy="78581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35719</xdr:colOff>
      <xdr:row>0</xdr:row>
      <xdr:rowOff>0</xdr:rowOff>
    </xdr:from>
    <xdr:to>
      <xdr:col>1</xdr:col>
      <xdr:colOff>440530</xdr:colOff>
      <xdr:row>3</xdr:row>
      <xdr:rowOff>119062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19" y="0"/>
          <a:ext cx="3381374" cy="7858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23813</xdr:colOff>
      <xdr:row>0</xdr:row>
      <xdr:rowOff>0</xdr:rowOff>
    </xdr:from>
    <xdr:to>
      <xdr:col>0</xdr:col>
      <xdr:colOff>3036307</xdr:colOff>
      <xdr:row>3</xdr:row>
      <xdr:rowOff>142873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3" y="0"/>
          <a:ext cx="3012494" cy="6429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23813</xdr:rowOff>
    </xdr:from>
    <xdr:to>
      <xdr:col>2</xdr:col>
      <xdr:colOff>380999</xdr:colOff>
      <xdr:row>3</xdr:row>
      <xdr:rowOff>142875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813"/>
          <a:ext cx="3381374" cy="7858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476250</xdr:colOff>
      <xdr:row>3</xdr:row>
      <xdr:rowOff>49905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05050" cy="5356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38097</xdr:colOff>
      <xdr:row>22</xdr:row>
      <xdr:rowOff>38100</xdr:rowOff>
    </xdr:from>
    <xdr:to>
      <xdr:col>17</xdr:col>
      <xdr:colOff>257175</xdr:colOff>
      <xdr:row>66</xdr:row>
      <xdr:rowOff>123825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5"/>
  <sheetViews>
    <sheetView showGridLines="0" tabSelected="1" zoomScale="80" zoomScaleNormal="8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B1" sqref="B1:J1"/>
    </sheetView>
  </sheetViews>
  <sheetFormatPr defaultColWidth="9.109375" defaultRowHeight="13.2" x14ac:dyDescent="0.25"/>
  <cols>
    <col min="1" max="1" width="52.33203125" style="1" customWidth="1"/>
    <col min="2" max="2" width="17.88671875" style="1" customWidth="1"/>
    <col min="3" max="3" width="17" style="1" bestFit="1" customWidth="1"/>
    <col min="4" max="4" width="10.5546875" style="1" bestFit="1" customWidth="1"/>
    <col min="5" max="5" width="13.5546875" style="1" bestFit="1" customWidth="1"/>
    <col min="6" max="7" width="18.88671875" style="1" bestFit="1" customWidth="1"/>
    <col min="8" max="8" width="10.33203125" style="1" bestFit="1" customWidth="1"/>
    <col min="9" max="9" width="13.5546875" style="1" bestFit="1" customWidth="1"/>
    <col min="10" max="11" width="18.6640625" style="1" bestFit="1" customWidth="1"/>
    <col min="12" max="13" width="9.44140625" style="1" bestFit="1" customWidth="1"/>
    <col min="14" max="16384" width="9.109375" style="1"/>
  </cols>
  <sheetData>
    <row r="1" spans="1:13" ht="24.6" x14ac:dyDescent="0.4">
      <c r="B1" s="153" t="s">
        <v>227</v>
      </c>
      <c r="C1" s="153"/>
      <c r="D1" s="153"/>
      <c r="E1" s="153"/>
      <c r="F1" s="153"/>
      <c r="G1" s="153"/>
      <c r="H1" s="153"/>
      <c r="I1" s="153"/>
      <c r="J1" s="153"/>
      <c r="K1" s="68"/>
      <c r="L1" s="68"/>
      <c r="M1" s="68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50" t="s">
        <v>125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2"/>
    </row>
    <row r="6" spans="1:13" ht="17.399999999999999" x14ac:dyDescent="0.25">
      <c r="A6" s="3"/>
      <c r="B6" s="149" t="s">
        <v>126</v>
      </c>
      <c r="C6" s="149"/>
      <c r="D6" s="149"/>
      <c r="E6" s="149"/>
      <c r="F6" s="149" t="s">
        <v>127</v>
      </c>
      <c r="G6" s="149"/>
      <c r="H6" s="149"/>
      <c r="I6" s="149"/>
      <c r="J6" s="149" t="s">
        <v>104</v>
      </c>
      <c r="K6" s="149"/>
      <c r="L6" s="149"/>
      <c r="M6" s="149"/>
    </row>
    <row r="7" spans="1:13" ht="28.2" x14ac:dyDescent="0.3">
      <c r="A7" s="4" t="s">
        <v>1</v>
      </c>
      <c r="B7" s="5">
        <v>2023</v>
      </c>
      <c r="C7" s="6">
        <v>2024</v>
      </c>
      <c r="D7" s="7" t="s">
        <v>118</v>
      </c>
      <c r="E7" s="7" t="s">
        <v>119</v>
      </c>
      <c r="F7" s="5">
        <v>2023</v>
      </c>
      <c r="G7" s="6">
        <v>2024</v>
      </c>
      <c r="H7" s="7" t="s">
        <v>118</v>
      </c>
      <c r="I7" s="7" t="s">
        <v>119</v>
      </c>
      <c r="J7" s="5" t="s">
        <v>128</v>
      </c>
      <c r="K7" s="5" t="s">
        <v>129</v>
      </c>
      <c r="L7" s="7" t="s">
        <v>118</v>
      </c>
      <c r="M7" s="7" t="s">
        <v>119</v>
      </c>
    </row>
    <row r="8" spans="1:13" ht="16.8" x14ac:dyDescent="0.3">
      <c r="A8" s="84" t="s">
        <v>2</v>
      </c>
      <c r="B8" s="8">
        <f>B9+B18+B20</f>
        <v>3301497.2374799997</v>
      </c>
      <c r="C8" s="8">
        <f>C9+C18+C20</f>
        <v>3357117.3394499999</v>
      </c>
      <c r="D8" s="10">
        <f t="shared" ref="D8:D45" si="0">(C8-B8)/B8*100</f>
        <v>1.6846932760862905</v>
      </c>
      <c r="E8" s="10">
        <f t="shared" ref="E8:E43" si="1">C8/C$43*100</f>
        <v>17.206484803152687</v>
      </c>
      <c r="F8" s="8">
        <f>F9+F18+F20</f>
        <v>31717490.597459998</v>
      </c>
      <c r="G8" s="8">
        <f>G9+G18+G20</f>
        <v>32832274.579810001</v>
      </c>
      <c r="H8" s="10">
        <f t="shared" ref="H8:H45" si="2">(G8-F8)/F8*100</f>
        <v>3.5147294484869405</v>
      </c>
      <c r="I8" s="10">
        <f t="shared" ref="I8:I43" si="3">G8/G$43*100</f>
        <v>15.935979561550964</v>
      </c>
      <c r="J8" s="8">
        <f>J9+J18+J20</f>
        <v>35142474.784610003</v>
      </c>
      <c r="K8" s="8">
        <f>K9+K18+K20</f>
        <v>36191766.313509993</v>
      </c>
      <c r="L8" s="10">
        <f t="shared" ref="L8:L45" si="4">(K8-J8)/J8*100</f>
        <v>2.9858213894472447</v>
      </c>
      <c r="M8" s="10">
        <f t="shared" ref="M8:M43" si="5">K8/K$43*100</f>
        <v>16.039139492136751</v>
      </c>
    </row>
    <row r="9" spans="1:13" ht="15.6" x14ac:dyDescent="0.3">
      <c r="A9" s="9" t="s">
        <v>3</v>
      </c>
      <c r="B9" s="8">
        <f>B10+B11+B12+B13+B14+B15+B16+B17</f>
        <v>2307739.5493299998</v>
      </c>
      <c r="C9" s="8">
        <f>C10+C11+C12+C13+C14+C15+C16+C17</f>
        <v>2320929.7092699995</v>
      </c>
      <c r="D9" s="10">
        <f t="shared" si="0"/>
        <v>0.57156189674130065</v>
      </c>
      <c r="E9" s="10">
        <f t="shared" si="1"/>
        <v>11.895634776436628</v>
      </c>
      <c r="F9" s="8">
        <f>F10+F11+F12+F13+F14+F15+F16+F17</f>
        <v>21233864.052359998</v>
      </c>
      <c r="G9" s="8">
        <f>G10+G11+G12+G13+G14+G15+G16+G17</f>
        <v>22112553.062209997</v>
      </c>
      <c r="H9" s="10">
        <f t="shared" si="2"/>
        <v>4.1381493621851595</v>
      </c>
      <c r="I9" s="10">
        <f t="shared" si="3"/>
        <v>10.732890065124723</v>
      </c>
      <c r="J9" s="8">
        <f>J10+J11+J12+J13+J14+J15+J16+J17</f>
        <v>23551653.083640002</v>
      </c>
      <c r="K9" s="8">
        <f>K10+K11+K12+K13+K14+K15+K16+K17</f>
        <v>24491784.903679997</v>
      </c>
      <c r="L9" s="10">
        <f t="shared" si="4"/>
        <v>3.9917869743633894</v>
      </c>
      <c r="M9" s="10">
        <f t="shared" si="5"/>
        <v>10.854047605156381</v>
      </c>
    </row>
    <row r="10" spans="1:13" ht="13.8" x14ac:dyDescent="0.25">
      <c r="A10" s="11" t="s">
        <v>130</v>
      </c>
      <c r="B10" s="12">
        <v>1164215.72596</v>
      </c>
      <c r="C10" s="12">
        <v>1063649.04529</v>
      </c>
      <c r="D10" s="13">
        <f t="shared" si="0"/>
        <v>-8.6381482767786615</v>
      </c>
      <c r="E10" s="13">
        <f t="shared" si="1"/>
        <v>5.451600073254701</v>
      </c>
      <c r="F10" s="12">
        <v>11207548.7294</v>
      </c>
      <c r="G10" s="12">
        <v>10787263.647879999</v>
      </c>
      <c r="H10" s="13">
        <f t="shared" si="2"/>
        <v>-3.7500178823001251</v>
      </c>
      <c r="I10" s="13">
        <f t="shared" si="3"/>
        <v>5.2358727873027</v>
      </c>
      <c r="J10" s="12">
        <v>12329585.151699999</v>
      </c>
      <c r="K10" s="12">
        <v>11903313.625299999</v>
      </c>
      <c r="L10" s="13">
        <f t="shared" si="4"/>
        <v>-3.4573063177330479</v>
      </c>
      <c r="M10" s="13">
        <f t="shared" si="5"/>
        <v>5.2752028182600954</v>
      </c>
    </row>
    <row r="11" spans="1:13" ht="13.8" x14ac:dyDescent="0.25">
      <c r="A11" s="11" t="s">
        <v>131</v>
      </c>
      <c r="B11" s="12">
        <v>395391.30057999998</v>
      </c>
      <c r="C11" s="12">
        <v>360949.05803999997</v>
      </c>
      <c r="D11" s="13">
        <f t="shared" si="0"/>
        <v>-8.7109257309092634</v>
      </c>
      <c r="E11" s="13">
        <f t="shared" si="1"/>
        <v>1.8499992266862604</v>
      </c>
      <c r="F11" s="12">
        <v>3001452.8772499999</v>
      </c>
      <c r="G11" s="12">
        <v>3052964.50917</v>
      </c>
      <c r="H11" s="13">
        <f t="shared" si="2"/>
        <v>1.716223243431235</v>
      </c>
      <c r="I11" s="13">
        <f t="shared" si="3"/>
        <v>1.4818339771741498</v>
      </c>
      <c r="J11" s="12">
        <v>3416183.1968399999</v>
      </c>
      <c r="K11" s="12">
        <v>3539467.2260099999</v>
      </c>
      <c r="L11" s="13">
        <f t="shared" si="4"/>
        <v>3.6088237095726838</v>
      </c>
      <c r="M11" s="13">
        <f t="shared" si="5"/>
        <v>1.5685890562525289</v>
      </c>
    </row>
    <row r="12" spans="1:13" ht="13.8" x14ac:dyDescent="0.25">
      <c r="A12" s="11" t="s">
        <v>132</v>
      </c>
      <c r="B12" s="12">
        <v>230007.50200000001</v>
      </c>
      <c r="C12" s="12">
        <v>245342.66841000001</v>
      </c>
      <c r="D12" s="13">
        <f t="shared" si="0"/>
        <v>6.6672461883438938</v>
      </c>
      <c r="E12" s="13">
        <f t="shared" si="1"/>
        <v>1.2574731439840598</v>
      </c>
      <c r="F12" s="12">
        <v>2167223.33078</v>
      </c>
      <c r="G12" s="12">
        <v>2483483.5563300001</v>
      </c>
      <c r="H12" s="13">
        <f t="shared" si="2"/>
        <v>14.592876565064278</v>
      </c>
      <c r="I12" s="13">
        <f t="shared" si="3"/>
        <v>1.2054219118726623</v>
      </c>
      <c r="J12" s="12">
        <v>2404360.5019700001</v>
      </c>
      <c r="K12" s="12">
        <v>2719280.66542</v>
      </c>
      <c r="L12" s="13">
        <f t="shared" si="4"/>
        <v>13.097876262397909</v>
      </c>
      <c r="M12" s="13">
        <f t="shared" si="5"/>
        <v>1.2051061982752924</v>
      </c>
    </row>
    <row r="13" spans="1:13" ht="13.8" x14ac:dyDescent="0.25">
      <c r="A13" s="11" t="s">
        <v>133</v>
      </c>
      <c r="B13" s="12">
        <v>181030.31938999999</v>
      </c>
      <c r="C13" s="12">
        <v>193318.38954</v>
      </c>
      <c r="D13" s="13">
        <f t="shared" si="0"/>
        <v>6.7878519970609963</v>
      </c>
      <c r="E13" s="13">
        <f t="shared" si="1"/>
        <v>0.99082921311738159</v>
      </c>
      <c r="F13" s="12">
        <v>1438534.9404</v>
      </c>
      <c r="G13" s="12">
        <v>1677824.77798</v>
      </c>
      <c r="H13" s="13">
        <f t="shared" si="2"/>
        <v>16.634273583473956</v>
      </c>
      <c r="I13" s="13">
        <f t="shared" si="3"/>
        <v>0.81437493173851849</v>
      </c>
      <c r="J13" s="12">
        <v>1583847.0029200001</v>
      </c>
      <c r="K13" s="12">
        <v>1846879.3064999999</v>
      </c>
      <c r="L13" s="13">
        <f t="shared" si="4"/>
        <v>16.607178792842376</v>
      </c>
      <c r="M13" s="13">
        <f t="shared" si="5"/>
        <v>0.8184832584707693</v>
      </c>
    </row>
    <row r="14" spans="1:13" ht="13.8" x14ac:dyDescent="0.25">
      <c r="A14" s="11" t="s">
        <v>134</v>
      </c>
      <c r="B14" s="12">
        <v>211892.60204999999</v>
      </c>
      <c r="C14" s="12">
        <v>292708.59886999999</v>
      </c>
      <c r="D14" s="13">
        <f t="shared" si="0"/>
        <v>38.140074753968975</v>
      </c>
      <c r="E14" s="13">
        <f t="shared" si="1"/>
        <v>1.5002412930356206</v>
      </c>
      <c r="F14" s="12">
        <v>1623881.0091899999</v>
      </c>
      <c r="G14" s="12">
        <v>2353534.5509799998</v>
      </c>
      <c r="H14" s="13">
        <f t="shared" si="2"/>
        <v>44.932697510512476</v>
      </c>
      <c r="I14" s="13">
        <f t="shared" si="3"/>
        <v>1.142347856851968</v>
      </c>
      <c r="J14" s="12">
        <v>1826699.23514</v>
      </c>
      <c r="K14" s="12">
        <v>2592033.9751900001</v>
      </c>
      <c r="L14" s="13">
        <f t="shared" si="4"/>
        <v>41.897140225787858</v>
      </c>
      <c r="M14" s="13">
        <f t="shared" si="5"/>
        <v>1.1487141615663843</v>
      </c>
    </row>
    <row r="15" spans="1:13" ht="13.8" x14ac:dyDescent="0.25">
      <c r="A15" s="11" t="s">
        <v>135</v>
      </c>
      <c r="B15" s="12">
        <v>47730.163439999997</v>
      </c>
      <c r="C15" s="12">
        <v>74886.172739999995</v>
      </c>
      <c r="D15" s="13">
        <f t="shared" si="0"/>
        <v>56.894859231179709</v>
      </c>
      <c r="E15" s="13">
        <f t="shared" si="1"/>
        <v>0.38381970688822503</v>
      </c>
      <c r="F15" s="12">
        <v>817153.82785</v>
      </c>
      <c r="G15" s="12">
        <v>742269.25674999994</v>
      </c>
      <c r="H15" s="13">
        <f t="shared" si="2"/>
        <v>-9.1640727299812852</v>
      </c>
      <c r="I15" s="13">
        <f t="shared" si="3"/>
        <v>0.36027926350279926</v>
      </c>
      <c r="J15" s="12">
        <v>920559.70773999998</v>
      </c>
      <c r="K15" s="12">
        <v>796302.53543000005</v>
      </c>
      <c r="L15" s="13">
        <f t="shared" si="4"/>
        <v>-13.498002494053839</v>
      </c>
      <c r="M15" s="13">
        <f t="shared" si="5"/>
        <v>0.35289815183560924</v>
      </c>
    </row>
    <row r="16" spans="1:13" ht="13.8" x14ac:dyDescent="0.25">
      <c r="A16" s="11" t="s">
        <v>136</v>
      </c>
      <c r="B16" s="12">
        <v>68137.909379999997</v>
      </c>
      <c r="C16" s="12">
        <v>79728.069459999999</v>
      </c>
      <c r="D16" s="13">
        <f t="shared" si="0"/>
        <v>17.009855725632189</v>
      </c>
      <c r="E16" s="13">
        <f t="shared" si="1"/>
        <v>0.40863624259643588</v>
      </c>
      <c r="F16" s="12">
        <v>854755.31036</v>
      </c>
      <c r="G16" s="12">
        <v>888347.42854999995</v>
      </c>
      <c r="H16" s="13">
        <f t="shared" si="2"/>
        <v>3.9300274339157775</v>
      </c>
      <c r="I16" s="13">
        <f t="shared" si="3"/>
        <v>0.4311820197079711</v>
      </c>
      <c r="J16" s="12">
        <v>934185.01818000001</v>
      </c>
      <c r="K16" s="12">
        <v>955880.71987000003</v>
      </c>
      <c r="L16" s="13">
        <f t="shared" si="4"/>
        <v>2.3224202131038307</v>
      </c>
      <c r="M16" s="13">
        <f t="shared" si="5"/>
        <v>0.42361856757778471</v>
      </c>
    </row>
    <row r="17" spans="1:13" ht="13.8" x14ac:dyDescent="0.25">
      <c r="A17" s="11" t="s">
        <v>137</v>
      </c>
      <c r="B17" s="12">
        <v>9334.0265299999992</v>
      </c>
      <c r="C17" s="12">
        <v>10347.706920000001</v>
      </c>
      <c r="D17" s="13">
        <f t="shared" si="0"/>
        <v>10.860054733527754</v>
      </c>
      <c r="E17" s="13">
        <f t="shared" si="1"/>
        <v>5.3035876873945551E-2</v>
      </c>
      <c r="F17" s="12">
        <v>123314.02713</v>
      </c>
      <c r="G17" s="12">
        <v>126865.33457000001</v>
      </c>
      <c r="H17" s="13">
        <f t="shared" si="2"/>
        <v>2.8798892734693906</v>
      </c>
      <c r="I17" s="13">
        <f t="shared" si="3"/>
        <v>6.1577316973953765E-2</v>
      </c>
      <c r="J17" s="12">
        <v>136233.26915000001</v>
      </c>
      <c r="K17" s="12">
        <v>138626.84995999999</v>
      </c>
      <c r="L17" s="13">
        <f t="shared" si="4"/>
        <v>1.7569723056153972</v>
      </c>
      <c r="M17" s="13">
        <f t="shared" si="5"/>
        <v>6.1435392917917914E-2</v>
      </c>
    </row>
    <row r="18" spans="1:13" ht="15.6" x14ac:dyDescent="0.3">
      <c r="A18" s="9" t="s">
        <v>12</v>
      </c>
      <c r="B18" s="8">
        <f>B19</f>
        <v>306873.67138999997</v>
      </c>
      <c r="C18" s="8">
        <f>C19</f>
        <v>364523.98070000001</v>
      </c>
      <c r="D18" s="10">
        <f t="shared" si="0"/>
        <v>18.786332841416474</v>
      </c>
      <c r="E18" s="10">
        <f t="shared" si="1"/>
        <v>1.8683220454030511</v>
      </c>
      <c r="F18" s="8">
        <f>F19</f>
        <v>3179840.45952</v>
      </c>
      <c r="G18" s="8">
        <f>G19</f>
        <v>3531919.5281600002</v>
      </c>
      <c r="H18" s="10">
        <f t="shared" si="2"/>
        <v>11.072224318233465</v>
      </c>
      <c r="I18" s="10">
        <f t="shared" si="3"/>
        <v>1.7143069779396991</v>
      </c>
      <c r="J18" s="8">
        <f>J19</f>
        <v>3531784.19123</v>
      </c>
      <c r="K18" s="8">
        <f>K19</f>
        <v>3837713.8401700002</v>
      </c>
      <c r="L18" s="10">
        <f t="shared" si="4"/>
        <v>8.6621841079552304</v>
      </c>
      <c r="M18" s="10">
        <f t="shared" si="5"/>
        <v>1.7007632918544</v>
      </c>
    </row>
    <row r="19" spans="1:13" ht="13.8" x14ac:dyDescent="0.25">
      <c r="A19" s="11" t="s">
        <v>138</v>
      </c>
      <c r="B19" s="12">
        <v>306873.67138999997</v>
      </c>
      <c r="C19" s="12">
        <v>364523.98070000001</v>
      </c>
      <c r="D19" s="13">
        <f t="shared" si="0"/>
        <v>18.786332841416474</v>
      </c>
      <c r="E19" s="13">
        <f t="shared" si="1"/>
        <v>1.8683220454030511</v>
      </c>
      <c r="F19" s="12">
        <v>3179840.45952</v>
      </c>
      <c r="G19" s="12">
        <v>3531919.5281600002</v>
      </c>
      <c r="H19" s="13">
        <f t="shared" si="2"/>
        <v>11.072224318233465</v>
      </c>
      <c r="I19" s="13">
        <f t="shared" si="3"/>
        <v>1.7143069779396991</v>
      </c>
      <c r="J19" s="12">
        <v>3531784.19123</v>
      </c>
      <c r="K19" s="12">
        <v>3837713.8401700002</v>
      </c>
      <c r="L19" s="13">
        <f t="shared" si="4"/>
        <v>8.6621841079552304</v>
      </c>
      <c r="M19" s="13">
        <f t="shared" si="5"/>
        <v>1.7007632918544</v>
      </c>
    </row>
    <row r="20" spans="1:13" ht="15.6" x14ac:dyDescent="0.3">
      <c r="A20" s="9" t="s">
        <v>110</v>
      </c>
      <c r="B20" s="8">
        <f>B21</f>
        <v>686884.01676000003</v>
      </c>
      <c r="C20" s="8">
        <f>C21</f>
        <v>671663.64948000002</v>
      </c>
      <c r="D20" s="10">
        <f t="shared" si="0"/>
        <v>-2.2158569581796024</v>
      </c>
      <c r="E20" s="10">
        <f t="shared" si="1"/>
        <v>3.4425279813130047</v>
      </c>
      <c r="F20" s="8">
        <f>F21</f>
        <v>7303786.0855799997</v>
      </c>
      <c r="G20" s="8">
        <f>G21</f>
        <v>7187801.9894399997</v>
      </c>
      <c r="H20" s="10">
        <f t="shared" si="2"/>
        <v>-1.5879996317114158</v>
      </c>
      <c r="I20" s="10">
        <f t="shared" si="3"/>
        <v>3.4887825184865418</v>
      </c>
      <c r="J20" s="8">
        <f>J21</f>
        <v>8059037.5097399997</v>
      </c>
      <c r="K20" s="8">
        <f>K21</f>
        <v>7862267.5696599996</v>
      </c>
      <c r="L20" s="10">
        <f t="shared" si="4"/>
        <v>-2.4416059590514085</v>
      </c>
      <c r="M20" s="10">
        <f t="shared" si="5"/>
        <v>3.4843285951259713</v>
      </c>
    </row>
    <row r="21" spans="1:13" ht="13.8" x14ac:dyDescent="0.25">
      <c r="A21" s="11" t="s">
        <v>139</v>
      </c>
      <c r="B21" s="12">
        <v>686884.01676000003</v>
      </c>
      <c r="C21" s="12">
        <v>671663.64948000002</v>
      </c>
      <c r="D21" s="13">
        <f t="shared" si="0"/>
        <v>-2.2158569581796024</v>
      </c>
      <c r="E21" s="13">
        <f t="shared" si="1"/>
        <v>3.4425279813130047</v>
      </c>
      <c r="F21" s="12">
        <v>7303786.0855799997</v>
      </c>
      <c r="G21" s="12">
        <v>7187801.9894399997</v>
      </c>
      <c r="H21" s="13">
        <f t="shared" si="2"/>
        <v>-1.5879996317114158</v>
      </c>
      <c r="I21" s="13">
        <f t="shared" si="3"/>
        <v>3.4887825184865418</v>
      </c>
      <c r="J21" s="12">
        <v>8059037.5097399997</v>
      </c>
      <c r="K21" s="12">
        <v>7862267.5696599996</v>
      </c>
      <c r="L21" s="13">
        <f t="shared" si="4"/>
        <v>-2.4416059590514085</v>
      </c>
      <c r="M21" s="13">
        <f t="shared" si="5"/>
        <v>3.4843285951259713</v>
      </c>
    </row>
    <row r="22" spans="1:13" ht="16.8" x14ac:dyDescent="0.3">
      <c r="A22" s="84" t="s">
        <v>14</v>
      </c>
      <c r="B22" s="8">
        <f>B23+B27+B29</f>
        <v>16120818.866239998</v>
      </c>
      <c r="C22" s="8">
        <f>C23+C27+C29</f>
        <v>15666998.14597</v>
      </c>
      <c r="D22" s="10">
        <f t="shared" si="0"/>
        <v>-2.8151220110808626</v>
      </c>
      <c r="E22" s="10">
        <f t="shared" si="1"/>
        <v>80.299238379859162</v>
      </c>
      <c r="F22" s="8">
        <f>F23+F27+F29</f>
        <v>164887822.17564005</v>
      </c>
      <c r="G22" s="8">
        <f>G23+G27+G29</f>
        <v>167716941.09406999</v>
      </c>
      <c r="H22" s="10">
        <f t="shared" si="2"/>
        <v>1.7157840288631729</v>
      </c>
      <c r="I22" s="10">
        <f t="shared" si="3"/>
        <v>81.405683267662695</v>
      </c>
      <c r="J22" s="8">
        <f>J23+J27+J29</f>
        <v>181006211.14375997</v>
      </c>
      <c r="K22" s="8">
        <f>K23+K27+K29</f>
        <v>183471270.72886997</v>
      </c>
      <c r="L22" s="10">
        <f t="shared" si="4"/>
        <v>1.3618646396350413</v>
      </c>
      <c r="M22" s="10">
        <f t="shared" si="5"/>
        <v>81.309137512900165</v>
      </c>
    </row>
    <row r="23" spans="1:13" ht="15.6" x14ac:dyDescent="0.3">
      <c r="A23" s="9" t="s">
        <v>15</v>
      </c>
      <c r="B23" s="8">
        <f>B24+B25+B26</f>
        <v>1191727.91833</v>
      </c>
      <c r="C23" s="8">
        <f>C24+C25+C26</f>
        <v>1232404.5977400001</v>
      </c>
      <c r="D23" s="10">
        <f>(C23-B23)/B23*100</f>
        <v>3.4132522016435942</v>
      </c>
      <c r="E23" s="10">
        <f t="shared" si="1"/>
        <v>6.3165355387377984</v>
      </c>
      <c r="F23" s="8">
        <f>F24+F25+F26</f>
        <v>13027222.733829999</v>
      </c>
      <c r="G23" s="8">
        <f>G24+G25+G26</f>
        <v>12752846.147049999</v>
      </c>
      <c r="H23" s="10">
        <f t="shared" si="2"/>
        <v>-2.1061786720471143</v>
      </c>
      <c r="I23" s="10">
        <f t="shared" si="3"/>
        <v>6.1899182481851929</v>
      </c>
      <c r="J23" s="8">
        <f>J24+J25+J26</f>
        <v>14266712.133790001</v>
      </c>
      <c r="K23" s="8">
        <f>K24+K25+K26</f>
        <v>13886850.983899999</v>
      </c>
      <c r="L23" s="10">
        <f t="shared" si="4"/>
        <v>-2.6625696679637878</v>
      </c>
      <c r="M23" s="10">
        <f t="shared" si="5"/>
        <v>6.1542489556290239</v>
      </c>
    </row>
    <row r="24" spans="1:13" ht="13.8" x14ac:dyDescent="0.25">
      <c r="A24" s="11" t="s">
        <v>140</v>
      </c>
      <c r="B24" s="12">
        <v>801033.65899999999</v>
      </c>
      <c r="C24" s="12">
        <v>855846.91228000005</v>
      </c>
      <c r="D24" s="13">
        <f t="shared" si="0"/>
        <v>6.8428152380548166</v>
      </c>
      <c r="E24" s="13">
        <f t="shared" si="1"/>
        <v>4.3865362455229411</v>
      </c>
      <c r="F24" s="12">
        <v>8788052.6754599996</v>
      </c>
      <c r="G24" s="12">
        <v>8715896.5931499992</v>
      </c>
      <c r="H24" s="13">
        <f t="shared" si="2"/>
        <v>-0.82107020718584289</v>
      </c>
      <c r="I24" s="13">
        <f t="shared" si="3"/>
        <v>4.2304821017317975</v>
      </c>
      <c r="J24" s="12">
        <v>9585071.4843400009</v>
      </c>
      <c r="K24" s="12">
        <v>9478918.8877099995</v>
      </c>
      <c r="L24" s="13">
        <f t="shared" si="4"/>
        <v>-1.1074784033007219</v>
      </c>
      <c r="M24" s="13">
        <f t="shared" si="5"/>
        <v>4.2007814970301105</v>
      </c>
    </row>
    <row r="25" spans="1:13" ht="13.8" x14ac:dyDescent="0.25">
      <c r="A25" s="11" t="s">
        <v>141</v>
      </c>
      <c r="B25" s="12">
        <v>123845.19396</v>
      </c>
      <c r="C25" s="12">
        <v>116680.06258</v>
      </c>
      <c r="D25" s="13">
        <f t="shared" si="0"/>
        <v>-5.7855546516518261</v>
      </c>
      <c r="E25" s="13">
        <f t="shared" si="1"/>
        <v>0.59802905904462378</v>
      </c>
      <c r="F25" s="12">
        <v>1742919.66047</v>
      </c>
      <c r="G25" s="12">
        <v>1416715.7287399999</v>
      </c>
      <c r="H25" s="13">
        <f t="shared" si="2"/>
        <v>-18.715947678393572</v>
      </c>
      <c r="I25" s="13">
        <f t="shared" si="3"/>
        <v>0.68763901333877886</v>
      </c>
      <c r="J25" s="12">
        <v>1924876.5933600001</v>
      </c>
      <c r="K25" s="12">
        <v>1532239.2078499999</v>
      </c>
      <c r="L25" s="13">
        <f t="shared" si="4"/>
        <v>-20.398054964376989</v>
      </c>
      <c r="M25" s="13">
        <f t="shared" si="5"/>
        <v>0.67904390675879744</v>
      </c>
    </row>
    <row r="26" spans="1:13" ht="13.8" x14ac:dyDescent="0.25">
      <c r="A26" s="11" t="s">
        <v>142</v>
      </c>
      <c r="B26" s="12">
        <v>266849.06537000003</v>
      </c>
      <c r="C26" s="12">
        <v>259877.62288000001</v>
      </c>
      <c r="D26" s="13">
        <f t="shared" si="0"/>
        <v>-2.6125039937216008</v>
      </c>
      <c r="E26" s="13">
        <f t="shared" si="1"/>
        <v>1.3319702341702326</v>
      </c>
      <c r="F26" s="12">
        <v>2496250.3979000002</v>
      </c>
      <c r="G26" s="12">
        <v>2620233.82516</v>
      </c>
      <c r="H26" s="13">
        <f t="shared" si="2"/>
        <v>4.9667864796056636</v>
      </c>
      <c r="I26" s="13">
        <f t="shared" si="3"/>
        <v>1.2717971331146167</v>
      </c>
      <c r="J26" s="12">
        <v>2756764.0560900001</v>
      </c>
      <c r="K26" s="12">
        <v>2875692.8883400001</v>
      </c>
      <c r="L26" s="13">
        <f t="shared" si="4"/>
        <v>4.314073668628728</v>
      </c>
      <c r="M26" s="13">
        <f t="shared" si="5"/>
        <v>1.2744235518401168</v>
      </c>
    </row>
    <row r="27" spans="1:13" ht="15.6" x14ac:dyDescent="0.3">
      <c r="A27" s="9" t="s">
        <v>19</v>
      </c>
      <c r="B27" s="8">
        <f>B28</f>
        <v>2850278.6561099999</v>
      </c>
      <c r="C27" s="8">
        <f>C28</f>
        <v>2535203.9678799999</v>
      </c>
      <c r="D27" s="10">
        <f t="shared" si="0"/>
        <v>-11.054171407226802</v>
      </c>
      <c r="E27" s="10">
        <f t="shared" si="1"/>
        <v>12.993870673989083</v>
      </c>
      <c r="F27" s="8">
        <f>F28</f>
        <v>27796475.408100002</v>
      </c>
      <c r="G27" s="8">
        <f>G28</f>
        <v>28147341.79936</v>
      </c>
      <c r="H27" s="10">
        <f t="shared" si="2"/>
        <v>1.2622693564873848</v>
      </c>
      <c r="I27" s="10">
        <f t="shared" si="3"/>
        <v>13.662028274532842</v>
      </c>
      <c r="J27" s="8">
        <f>J28</f>
        <v>30499396.205060001</v>
      </c>
      <c r="K27" s="8">
        <f>K28</f>
        <v>30843823.940340001</v>
      </c>
      <c r="L27" s="10">
        <f t="shared" si="4"/>
        <v>1.1292936193368228</v>
      </c>
      <c r="M27" s="10">
        <f t="shared" si="5"/>
        <v>13.669086785226922</v>
      </c>
    </row>
    <row r="28" spans="1:13" ht="13.8" x14ac:dyDescent="0.25">
      <c r="A28" s="11" t="s">
        <v>143</v>
      </c>
      <c r="B28" s="12">
        <v>2850278.6561099999</v>
      </c>
      <c r="C28" s="12">
        <v>2535203.9678799999</v>
      </c>
      <c r="D28" s="13">
        <f t="shared" si="0"/>
        <v>-11.054171407226802</v>
      </c>
      <c r="E28" s="13">
        <f t="shared" si="1"/>
        <v>12.993870673989083</v>
      </c>
      <c r="F28" s="12">
        <v>27796475.408100002</v>
      </c>
      <c r="G28" s="12">
        <v>28147341.79936</v>
      </c>
      <c r="H28" s="13">
        <f t="shared" si="2"/>
        <v>1.2622693564873848</v>
      </c>
      <c r="I28" s="13">
        <f t="shared" si="3"/>
        <v>13.662028274532842</v>
      </c>
      <c r="J28" s="12">
        <v>30499396.205060001</v>
      </c>
      <c r="K28" s="12">
        <v>30843823.940340001</v>
      </c>
      <c r="L28" s="13">
        <f t="shared" si="4"/>
        <v>1.1292936193368228</v>
      </c>
      <c r="M28" s="13">
        <f t="shared" si="5"/>
        <v>13.669086785226922</v>
      </c>
    </row>
    <row r="29" spans="1:13" ht="15.6" x14ac:dyDescent="0.3">
      <c r="A29" s="9" t="s">
        <v>21</v>
      </c>
      <c r="B29" s="8">
        <f>B30+B31+B32+B33+B34+B35+B36+B37+B38+B39+B40</f>
        <v>12078812.291799998</v>
      </c>
      <c r="C29" s="8">
        <f>C30+C31+C32+C33+C34+C35+C36+C37+C38+C39+C40</f>
        <v>11899389.58035</v>
      </c>
      <c r="D29" s="10">
        <f t="shared" si="0"/>
        <v>-1.4854333945714437</v>
      </c>
      <c r="E29" s="10">
        <f t="shared" si="1"/>
        <v>60.98883216713228</v>
      </c>
      <c r="F29" s="8">
        <f>F30+F31+F32+F33+F34+F35+F36+F37+F38+F39+F40</f>
        <v>124064124.03371003</v>
      </c>
      <c r="G29" s="8">
        <f>G30+G31+G32+G33+G34+G35+G36+G37+G38+G39+G40</f>
        <v>126816753.14765999</v>
      </c>
      <c r="H29" s="10">
        <f t="shared" si="2"/>
        <v>2.2187148262152121</v>
      </c>
      <c r="I29" s="10">
        <f t="shared" si="3"/>
        <v>61.553736744944665</v>
      </c>
      <c r="J29" s="8">
        <f>J30+J31+J32+J33+J34+J35+J36+J37+J38+J39+J40</f>
        <v>136240102.80490997</v>
      </c>
      <c r="K29" s="8">
        <f>K30+K31+K32+K33+K34+K35+K36+K37+K38+K39+K40</f>
        <v>138740595.80462998</v>
      </c>
      <c r="L29" s="10">
        <f t="shared" si="4"/>
        <v>1.8353575402835733</v>
      </c>
      <c r="M29" s="10">
        <f t="shared" si="5"/>
        <v>61.485801772044226</v>
      </c>
    </row>
    <row r="30" spans="1:13" ht="13.8" x14ac:dyDescent="0.25">
      <c r="A30" s="11" t="s">
        <v>144</v>
      </c>
      <c r="B30" s="12">
        <v>1428517.13243</v>
      </c>
      <c r="C30" s="12">
        <v>1489931.4979600001</v>
      </c>
      <c r="D30" s="13">
        <f t="shared" si="0"/>
        <v>4.299168986901142</v>
      </c>
      <c r="E30" s="13">
        <f t="shared" si="1"/>
        <v>7.6364574380910115</v>
      </c>
      <c r="F30" s="12">
        <v>17793151.52265</v>
      </c>
      <c r="G30" s="12">
        <v>16661719.07949</v>
      </c>
      <c r="H30" s="13">
        <f t="shared" si="2"/>
        <v>-6.3588085658672062</v>
      </c>
      <c r="I30" s="13">
        <f t="shared" si="3"/>
        <v>8.0871891487632954</v>
      </c>
      <c r="J30" s="12">
        <v>19497058.827980001</v>
      </c>
      <c r="K30" s="12">
        <v>18111715.608040001</v>
      </c>
      <c r="L30" s="13">
        <f t="shared" si="4"/>
        <v>-7.1053959069555122</v>
      </c>
      <c r="M30" s="13">
        <f t="shared" si="5"/>
        <v>8.0265862285595286</v>
      </c>
    </row>
    <row r="31" spans="1:13" ht="13.8" x14ac:dyDescent="0.25">
      <c r="A31" s="11" t="s">
        <v>145</v>
      </c>
      <c r="B31" s="12">
        <v>3166928.9833</v>
      </c>
      <c r="C31" s="12">
        <v>3241318.2499500001</v>
      </c>
      <c r="D31" s="13">
        <f t="shared" si="0"/>
        <v>2.3489401575555728</v>
      </c>
      <c r="E31" s="13">
        <f t="shared" si="1"/>
        <v>16.612971061381867</v>
      </c>
      <c r="F31" s="12">
        <v>31819105.04025</v>
      </c>
      <c r="G31" s="12">
        <v>33731566.455289997</v>
      </c>
      <c r="H31" s="13">
        <f t="shared" si="2"/>
        <v>6.0104186230907626</v>
      </c>
      <c r="I31" s="13">
        <f t="shared" si="3"/>
        <v>16.372473746950199</v>
      </c>
      <c r="J31" s="12">
        <v>34960388.244139999</v>
      </c>
      <c r="K31" s="12">
        <v>36902494.374710001</v>
      </c>
      <c r="L31" s="13">
        <f t="shared" si="4"/>
        <v>5.5551617934206847</v>
      </c>
      <c r="M31" s="13">
        <f t="shared" si="5"/>
        <v>16.354113522854551</v>
      </c>
    </row>
    <row r="32" spans="1:13" ht="13.8" x14ac:dyDescent="0.25">
      <c r="A32" s="11" t="s">
        <v>146</v>
      </c>
      <c r="B32" s="12">
        <v>259258.75424000001</v>
      </c>
      <c r="C32" s="12">
        <v>152747.57754</v>
      </c>
      <c r="D32" s="13">
        <f t="shared" si="0"/>
        <v>-41.082962468222348</v>
      </c>
      <c r="E32" s="13">
        <f t="shared" si="1"/>
        <v>0.78288859337010408</v>
      </c>
      <c r="F32" s="12">
        <v>1717706.7892400001</v>
      </c>
      <c r="G32" s="12">
        <v>1691084.9778499999</v>
      </c>
      <c r="H32" s="13">
        <f t="shared" si="2"/>
        <v>-1.5498460829731593</v>
      </c>
      <c r="I32" s="13">
        <f t="shared" si="3"/>
        <v>0.82081110702076177</v>
      </c>
      <c r="J32" s="12">
        <v>1907021.73263</v>
      </c>
      <c r="K32" s="12">
        <v>1913287.06856</v>
      </c>
      <c r="L32" s="13">
        <f t="shared" si="4"/>
        <v>0.32854035288624889</v>
      </c>
      <c r="M32" s="13">
        <f t="shared" si="5"/>
        <v>0.84791324953045877</v>
      </c>
    </row>
    <row r="33" spans="1:13" ht="13.8" x14ac:dyDescent="0.25">
      <c r="A33" s="11" t="s">
        <v>147</v>
      </c>
      <c r="B33" s="12">
        <v>1384070.59778</v>
      </c>
      <c r="C33" s="12">
        <v>1455475.9471700001</v>
      </c>
      <c r="D33" s="13">
        <f t="shared" si="0"/>
        <v>5.1590828895962204</v>
      </c>
      <c r="E33" s="13">
        <f t="shared" si="1"/>
        <v>7.4598598243926117</v>
      </c>
      <c r="F33" s="12">
        <v>14769630.233109999</v>
      </c>
      <c r="G33" s="12">
        <v>15205761.814710001</v>
      </c>
      <c r="H33" s="13">
        <f t="shared" si="2"/>
        <v>2.9528943833833954</v>
      </c>
      <c r="I33" s="13">
        <f t="shared" si="3"/>
        <v>7.3805032577926548</v>
      </c>
      <c r="J33" s="12">
        <v>16242583.193329999</v>
      </c>
      <c r="K33" s="12">
        <v>16637296.563829999</v>
      </c>
      <c r="L33" s="13">
        <f t="shared" si="4"/>
        <v>2.4301145070452148</v>
      </c>
      <c r="M33" s="13">
        <f t="shared" si="5"/>
        <v>7.3731665387026277</v>
      </c>
    </row>
    <row r="34" spans="1:13" ht="13.8" x14ac:dyDescent="0.25">
      <c r="A34" s="11" t="s">
        <v>148</v>
      </c>
      <c r="B34" s="12">
        <v>1016192.07599</v>
      </c>
      <c r="C34" s="12">
        <v>949066.61418999999</v>
      </c>
      <c r="D34" s="13">
        <f t="shared" si="0"/>
        <v>-6.6055879971908578</v>
      </c>
      <c r="E34" s="13">
        <f t="shared" si="1"/>
        <v>4.8643221618566317</v>
      </c>
      <c r="F34" s="12">
        <v>10337601.54112</v>
      </c>
      <c r="G34" s="12">
        <v>10227553.539489999</v>
      </c>
      <c r="H34" s="13">
        <f t="shared" si="2"/>
        <v>-1.0645409497770013</v>
      </c>
      <c r="I34" s="13">
        <f t="shared" si="3"/>
        <v>4.9642032498780368</v>
      </c>
      <c r="J34" s="12">
        <v>11362374.742699999</v>
      </c>
      <c r="K34" s="12">
        <v>11217778.42241</v>
      </c>
      <c r="L34" s="13">
        <f t="shared" si="4"/>
        <v>-1.272588904734886</v>
      </c>
      <c r="M34" s="13">
        <f t="shared" si="5"/>
        <v>4.9713935305155923</v>
      </c>
    </row>
    <row r="35" spans="1:13" ht="13.8" x14ac:dyDescent="0.25">
      <c r="A35" s="11" t="s">
        <v>149</v>
      </c>
      <c r="B35" s="12">
        <v>974539.90815999999</v>
      </c>
      <c r="C35" s="12">
        <v>1062008.5528899999</v>
      </c>
      <c r="D35" s="13">
        <f t="shared" si="0"/>
        <v>8.9753784321821062</v>
      </c>
      <c r="E35" s="13">
        <f t="shared" si="1"/>
        <v>5.443191934754867</v>
      </c>
      <c r="F35" s="12">
        <v>11516007.185799999</v>
      </c>
      <c r="G35" s="12">
        <v>11463470.668129999</v>
      </c>
      <c r="H35" s="13">
        <f t="shared" si="2"/>
        <v>-0.45620428002841978</v>
      </c>
      <c r="I35" s="13">
        <f t="shared" si="3"/>
        <v>5.5640870640165021</v>
      </c>
      <c r="J35" s="12">
        <v>12611720.64543</v>
      </c>
      <c r="K35" s="12">
        <v>12412688.861950001</v>
      </c>
      <c r="L35" s="13">
        <f t="shared" si="4"/>
        <v>-1.5781493189997129</v>
      </c>
      <c r="M35" s="13">
        <f t="shared" si="5"/>
        <v>5.5009431262543966</v>
      </c>
    </row>
    <row r="36" spans="1:13" ht="13.8" x14ac:dyDescent="0.25">
      <c r="A36" s="11" t="s">
        <v>150</v>
      </c>
      <c r="B36" s="12">
        <v>1162620.5227099999</v>
      </c>
      <c r="C36" s="12">
        <v>1261929.4678400001</v>
      </c>
      <c r="D36" s="13">
        <f t="shared" si="0"/>
        <v>8.5418193804558715</v>
      </c>
      <c r="E36" s="13">
        <f t="shared" si="1"/>
        <v>6.4678615656004563</v>
      </c>
      <c r="F36" s="12">
        <v>13511724.08986</v>
      </c>
      <c r="G36" s="12">
        <v>14719942.979490001</v>
      </c>
      <c r="H36" s="13">
        <f t="shared" si="2"/>
        <v>8.9420038597200211</v>
      </c>
      <c r="I36" s="13">
        <f t="shared" si="3"/>
        <v>7.144698729237593</v>
      </c>
      <c r="J36" s="12">
        <v>14839370.82447</v>
      </c>
      <c r="K36" s="12">
        <v>16067318.15484</v>
      </c>
      <c r="L36" s="13">
        <f t="shared" si="4"/>
        <v>8.2749285323143535</v>
      </c>
      <c r="M36" s="13">
        <f t="shared" si="5"/>
        <v>7.1205686651944697</v>
      </c>
    </row>
    <row r="37" spans="1:13" ht="13.8" x14ac:dyDescent="0.25">
      <c r="A37" s="14" t="s">
        <v>151</v>
      </c>
      <c r="B37" s="12">
        <v>345072.71172000002</v>
      </c>
      <c r="C37" s="12">
        <v>346039.55523</v>
      </c>
      <c r="D37" s="13">
        <f t="shared" si="0"/>
        <v>0.28018544415777974</v>
      </c>
      <c r="E37" s="13">
        <f t="shared" si="1"/>
        <v>1.7735824358555723</v>
      </c>
      <c r="F37" s="12">
        <v>4246850.9197699996</v>
      </c>
      <c r="G37" s="12">
        <v>3973829.2801999999</v>
      </c>
      <c r="H37" s="13">
        <f t="shared" si="2"/>
        <v>-6.4288020636426273</v>
      </c>
      <c r="I37" s="13">
        <f t="shared" si="3"/>
        <v>1.9287991161386802</v>
      </c>
      <c r="J37" s="12">
        <v>4686577.3005900001</v>
      </c>
      <c r="K37" s="12">
        <v>4325832.6091999998</v>
      </c>
      <c r="L37" s="13">
        <f t="shared" si="4"/>
        <v>-7.6974019258059734</v>
      </c>
      <c r="M37" s="13">
        <f t="shared" si="5"/>
        <v>1.9170833508806366</v>
      </c>
    </row>
    <row r="38" spans="1:13" ht="13.8" x14ac:dyDescent="0.25">
      <c r="A38" s="11" t="s">
        <v>152</v>
      </c>
      <c r="B38" s="12">
        <v>1253996.5125800001</v>
      </c>
      <c r="C38" s="12">
        <v>676705.65015999996</v>
      </c>
      <c r="D38" s="13">
        <f t="shared" si="0"/>
        <v>-46.036081969021524</v>
      </c>
      <c r="E38" s="13">
        <f t="shared" si="1"/>
        <v>3.4683701248265573</v>
      </c>
      <c r="F38" s="12">
        <v>6957168.0839999998</v>
      </c>
      <c r="G38" s="12">
        <v>6844114.9792799996</v>
      </c>
      <c r="H38" s="13">
        <f t="shared" si="2"/>
        <v>-1.6249873993988757</v>
      </c>
      <c r="I38" s="13">
        <f t="shared" si="3"/>
        <v>3.321965286370423</v>
      </c>
      <c r="J38" s="12">
        <v>7504095.8953499999</v>
      </c>
      <c r="K38" s="12">
        <v>7538742.2277899999</v>
      </c>
      <c r="L38" s="13">
        <f t="shared" si="4"/>
        <v>0.46169895645215608</v>
      </c>
      <c r="M38" s="13">
        <f t="shared" si="5"/>
        <v>3.340951561727159</v>
      </c>
    </row>
    <row r="39" spans="1:13" ht="13.8" x14ac:dyDescent="0.25">
      <c r="A39" s="11" t="s">
        <v>153</v>
      </c>
      <c r="B39" s="12">
        <v>481780.40470999997</v>
      </c>
      <c r="C39" s="12">
        <v>637198.53679000004</v>
      </c>
      <c r="D39" s="13">
        <f>(C39-B39)/B39*100</f>
        <v>32.259122737370674</v>
      </c>
      <c r="E39" s="13">
        <f t="shared" si="1"/>
        <v>3.2658813592927611</v>
      </c>
      <c r="F39" s="12">
        <v>4826377.9065100001</v>
      </c>
      <c r="G39" s="12">
        <v>5760556.1871100003</v>
      </c>
      <c r="H39" s="13">
        <f t="shared" si="2"/>
        <v>19.355680361041465</v>
      </c>
      <c r="I39" s="13">
        <f t="shared" si="3"/>
        <v>2.7960324660967233</v>
      </c>
      <c r="J39" s="12">
        <v>5473798.0595100001</v>
      </c>
      <c r="K39" s="12">
        <v>6479357.0670800004</v>
      </c>
      <c r="L39" s="13">
        <f t="shared" si="4"/>
        <v>18.370407469142467</v>
      </c>
      <c r="M39" s="13">
        <f t="shared" si="5"/>
        <v>2.8714628326792866</v>
      </c>
    </row>
    <row r="40" spans="1:13" ht="13.8" x14ac:dyDescent="0.25">
      <c r="A40" s="11" t="s">
        <v>154</v>
      </c>
      <c r="B40" s="12">
        <v>605834.68818000006</v>
      </c>
      <c r="C40" s="12">
        <v>626967.93062999996</v>
      </c>
      <c r="D40" s="13">
        <f>(C40-B40)/B40*100</f>
        <v>3.4882853131910778</v>
      </c>
      <c r="E40" s="13">
        <f t="shared" si="1"/>
        <v>3.2134456677098382</v>
      </c>
      <c r="F40" s="12">
        <v>6568800.7214000002</v>
      </c>
      <c r="G40" s="12">
        <v>6537153.1866199998</v>
      </c>
      <c r="H40" s="13">
        <f t="shared" si="2"/>
        <v>-0.48178558190840259</v>
      </c>
      <c r="I40" s="13">
        <f t="shared" si="3"/>
        <v>3.1729735726798047</v>
      </c>
      <c r="J40" s="12">
        <v>7155113.3387799999</v>
      </c>
      <c r="K40" s="12">
        <v>7134084.8462199997</v>
      </c>
      <c r="L40" s="13">
        <f t="shared" si="4"/>
        <v>-0.29389461164825764</v>
      </c>
      <c r="M40" s="13">
        <f t="shared" si="5"/>
        <v>3.1616191651455288</v>
      </c>
    </row>
    <row r="41" spans="1:13" ht="15.6" x14ac:dyDescent="0.3">
      <c r="A41" s="9" t="s">
        <v>31</v>
      </c>
      <c r="B41" s="8">
        <f>B42</f>
        <v>480883.13955999998</v>
      </c>
      <c r="C41" s="8">
        <f>C42</f>
        <v>486652.56427999999</v>
      </c>
      <c r="D41" s="10">
        <f t="shared" si="0"/>
        <v>1.1997560832095169</v>
      </c>
      <c r="E41" s="10">
        <f t="shared" si="1"/>
        <v>2.4942768169881595</v>
      </c>
      <c r="F41" s="8">
        <f>F42</f>
        <v>5237711.5876799999</v>
      </c>
      <c r="G41" s="8">
        <f>G42</f>
        <v>5476867.9628299996</v>
      </c>
      <c r="H41" s="10">
        <f t="shared" si="2"/>
        <v>4.5660470445248791</v>
      </c>
      <c r="I41" s="10">
        <f t="shared" si="3"/>
        <v>2.6583371707863326</v>
      </c>
      <c r="J41" s="8">
        <f>J42</f>
        <v>5753004.2542000003</v>
      </c>
      <c r="K41" s="8">
        <f>K42</f>
        <v>5983521.6851199996</v>
      </c>
      <c r="L41" s="10">
        <f t="shared" si="4"/>
        <v>4.0069052747824623</v>
      </c>
      <c r="M41" s="10">
        <f t="shared" si="5"/>
        <v>2.6517229949630856</v>
      </c>
    </row>
    <row r="42" spans="1:13" ht="13.8" x14ac:dyDescent="0.25">
      <c r="A42" s="11" t="s">
        <v>155</v>
      </c>
      <c r="B42" s="12">
        <v>480883.13955999998</v>
      </c>
      <c r="C42" s="12">
        <v>486652.56427999999</v>
      </c>
      <c r="D42" s="13">
        <f t="shared" si="0"/>
        <v>1.1997560832095169</v>
      </c>
      <c r="E42" s="13">
        <f t="shared" si="1"/>
        <v>2.4942768169881595</v>
      </c>
      <c r="F42" s="12">
        <v>5237711.5876799999</v>
      </c>
      <c r="G42" s="12">
        <v>5476867.9628299996</v>
      </c>
      <c r="H42" s="13">
        <f t="shared" si="2"/>
        <v>4.5660470445248791</v>
      </c>
      <c r="I42" s="13">
        <f t="shared" si="3"/>
        <v>2.6583371707863326</v>
      </c>
      <c r="J42" s="12">
        <v>5753004.2542000003</v>
      </c>
      <c r="K42" s="12">
        <v>5983521.6851199996</v>
      </c>
      <c r="L42" s="13">
        <f t="shared" si="4"/>
        <v>4.0069052747824623</v>
      </c>
      <c r="M42" s="13">
        <f t="shared" si="5"/>
        <v>2.6517229949630856</v>
      </c>
    </row>
    <row r="43" spans="1:13" ht="15.6" x14ac:dyDescent="0.3">
      <c r="A43" s="9" t="s">
        <v>33</v>
      </c>
      <c r="B43" s="8">
        <f>B8+B22+B41</f>
        <v>19903199.243279997</v>
      </c>
      <c r="C43" s="8">
        <f>C8+C22+C41</f>
        <v>19510768.049699999</v>
      </c>
      <c r="D43" s="10">
        <f t="shared" si="0"/>
        <v>-1.9716990659805411</v>
      </c>
      <c r="E43" s="10">
        <f t="shared" si="1"/>
        <v>100</v>
      </c>
      <c r="F43" s="15">
        <f>F8+F22+F41</f>
        <v>201843024.36078006</v>
      </c>
      <c r="G43" s="15">
        <f>G8+G22+G41</f>
        <v>206026083.63670999</v>
      </c>
      <c r="H43" s="16">
        <f t="shared" si="2"/>
        <v>2.0724319253426398</v>
      </c>
      <c r="I43" s="16">
        <f t="shared" si="3"/>
        <v>100</v>
      </c>
      <c r="J43" s="15">
        <f>J8+J22+J41</f>
        <v>221901690.18256998</v>
      </c>
      <c r="K43" s="15">
        <f>K8+K22+K41</f>
        <v>225646558.72749996</v>
      </c>
      <c r="L43" s="16">
        <f t="shared" si="4"/>
        <v>1.6876250657887664</v>
      </c>
      <c r="M43" s="16">
        <f t="shared" si="5"/>
        <v>100</v>
      </c>
    </row>
    <row r="44" spans="1:13" ht="30" x14ac:dyDescent="0.25">
      <c r="A44" s="132" t="s">
        <v>222</v>
      </c>
      <c r="B44" s="133">
        <f>B45-B43</f>
        <v>3097530.5567200035</v>
      </c>
      <c r="C44" s="133">
        <f>C45-C43</f>
        <v>2780207.3593000025</v>
      </c>
      <c r="D44" s="134">
        <f t="shared" si="0"/>
        <v>-10.244392802891888</v>
      </c>
      <c r="E44" s="134">
        <f t="shared" ref="E44" si="6">C44/C$45*100</f>
        <v>12.472345010875976</v>
      </c>
      <c r="F44" s="133">
        <f>F45-F43</f>
        <v>30826353.88921994</v>
      </c>
      <c r="G44" s="133">
        <f>G45-G43</f>
        <v>32460213.542290002</v>
      </c>
      <c r="H44" s="135">
        <f t="shared" si="2"/>
        <v>5.3002040362659546</v>
      </c>
      <c r="I44" s="134">
        <f t="shared" ref="I44" si="7">G44/G$45*100</f>
        <v>13.61093443365697</v>
      </c>
      <c r="J44" s="133">
        <f>J45-J43</f>
        <v>33666436.697430015</v>
      </c>
      <c r="K44" s="133">
        <f>K45-K43</f>
        <v>35851946.431500018</v>
      </c>
      <c r="L44" s="135">
        <f t="shared" si="4"/>
        <v>6.4916574145099162</v>
      </c>
      <c r="M44" s="134">
        <f t="shared" ref="M44" si="8">K44/K$45*100</f>
        <v>13.710191731192046</v>
      </c>
    </row>
    <row r="45" spans="1:13" ht="21" x14ac:dyDescent="0.25">
      <c r="A45" s="136" t="s">
        <v>223</v>
      </c>
      <c r="B45" s="137">
        <v>23000729.800000001</v>
      </c>
      <c r="C45" s="137">
        <v>22290975.409000002</v>
      </c>
      <c r="D45" s="138">
        <f t="shared" si="0"/>
        <v>-3.0857907430398095</v>
      </c>
      <c r="E45" s="139">
        <f>C45/C$45*100</f>
        <v>100</v>
      </c>
      <c r="F45" s="137">
        <v>232669378.25</v>
      </c>
      <c r="G45" s="137">
        <v>238486297.17899999</v>
      </c>
      <c r="H45" s="138">
        <f t="shared" si="2"/>
        <v>2.5000792853582099</v>
      </c>
      <c r="I45" s="139">
        <f>G45/G$45*100</f>
        <v>100</v>
      </c>
      <c r="J45" s="137">
        <v>255568126.88</v>
      </c>
      <c r="K45" s="137">
        <v>261498505.15899998</v>
      </c>
      <c r="L45" s="138">
        <f t="shared" si="4"/>
        <v>2.3204686560091066</v>
      </c>
      <c r="M45" s="139">
        <f>K45/K$45*100</f>
        <v>100</v>
      </c>
    </row>
  </sheetData>
  <mergeCells count="5">
    <mergeCell ref="B6:E6"/>
    <mergeCell ref="F6:I6"/>
    <mergeCell ref="J6:M6"/>
    <mergeCell ref="A5:M5"/>
    <mergeCell ref="B1:J1"/>
  </mergeCells>
  <conditionalFormatting sqref="D45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H45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L45">
    <cfRule type="cellIs" dxfId="1" priority="1" operator="greaterThan">
      <formula>0</formula>
    </cfRule>
    <cfRule type="cellIs" dxfId="0" priority="2" operator="lessThan">
      <formula>0</formula>
    </cfRule>
  </conditionalFormatting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55" sqref="I55"/>
    </sheetView>
  </sheetViews>
  <sheetFormatPr defaultColWidth="9.1093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0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workbookViewId="0">
      <selection activeCell="I6" sqref="I6"/>
    </sheetView>
  </sheetViews>
  <sheetFormatPr defaultColWidth="9.1093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1" t="s">
        <v>55</v>
      </c>
    </row>
    <row r="14" spans="3:3" ht="12.75" customHeight="1" x14ac:dyDescent="0.25"/>
    <row r="16" spans="3:3" ht="12.75" customHeight="1" x14ac:dyDescent="0.25"/>
    <row r="21" spans="3:3" ht="13.8" x14ac:dyDescent="0.25">
      <c r="C21" s="31" t="s">
        <v>56</v>
      </c>
    </row>
    <row r="34" ht="12.75" customHeight="1" x14ac:dyDescent="0.25"/>
    <row r="50" spans="2:2" ht="12.75" customHeight="1" x14ac:dyDescent="0.25"/>
    <row r="51" spans="2:2" x14ac:dyDescent="0.25">
      <c r="B51" s="30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J14" sqref="J14"/>
    </sheetView>
  </sheetViews>
  <sheetFormatPr defaultColWidth="9.109375" defaultRowHeight="13.2" x14ac:dyDescent="0.25"/>
  <cols>
    <col min="4" max="4" width="17.44140625" customWidth="1"/>
  </cols>
  <sheetData>
    <row r="1" spans="2:2" ht="13.8" x14ac:dyDescent="0.25">
      <c r="B1" s="31" t="s">
        <v>14</v>
      </c>
    </row>
    <row r="2" spans="2:2" ht="13.8" x14ac:dyDescent="0.25">
      <c r="B2" s="31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0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Q44" sqref="Q44"/>
    </sheetView>
  </sheetViews>
  <sheetFormatPr defaultColWidth="9.109375" defaultRowHeight="13.2" x14ac:dyDescent="0.25"/>
  <cols>
    <col min="4" max="4" width="22.33203125" customWidth="1"/>
    <col min="9" max="9" width="17.88671875" customWidth="1"/>
  </cols>
  <sheetData>
    <row r="1" spans="2:2" ht="13.8" x14ac:dyDescent="0.25">
      <c r="B1" s="31" t="s">
        <v>58</v>
      </c>
    </row>
    <row r="10" spans="2:2" ht="12.75" customHeight="1" x14ac:dyDescent="0.25"/>
    <row r="13" spans="2:2" ht="12.75" customHeight="1" x14ac:dyDescent="0.25"/>
    <row r="18" spans="2:2" ht="13.8" x14ac:dyDescent="0.25">
      <c r="B18" s="31" t="s">
        <v>59</v>
      </c>
    </row>
    <row r="19" spans="2:2" ht="13.8" x14ac:dyDescent="0.25">
      <c r="B19" s="31"/>
    </row>
    <row r="20" spans="2:2" ht="13.8" x14ac:dyDescent="0.25">
      <c r="B20" s="31"/>
    </row>
    <row r="21" spans="2:2" ht="13.8" x14ac:dyDescent="0.25">
      <c r="B21" s="31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0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showGridLines="0" zoomScale="90" zoomScaleNormal="90" workbookViewId="0">
      <selection activeCell="P1" sqref="P1"/>
    </sheetView>
  </sheetViews>
  <sheetFormatPr defaultColWidth="9.109375" defaultRowHeight="13.2" x14ac:dyDescent="0.25"/>
  <cols>
    <col min="1" max="1" width="7" customWidth="1"/>
    <col min="2" max="2" width="40.33203125" customWidth="1"/>
    <col min="3" max="3" width="11.5546875" style="33" customWidth="1"/>
    <col min="4" max="4" width="11" style="33" bestFit="1" customWidth="1"/>
    <col min="5" max="5" width="12.33203125" style="34" bestFit="1" customWidth="1"/>
    <col min="6" max="6" width="11" style="34" bestFit="1" customWidth="1"/>
    <col min="7" max="7" width="12.33203125" style="34" bestFit="1" customWidth="1"/>
    <col min="8" max="8" width="11.44140625" style="34" bestFit="1" customWidth="1"/>
    <col min="9" max="9" width="12.33203125" style="34" bestFit="1" customWidth="1"/>
    <col min="10" max="10" width="12.6640625" style="34" bestFit="1" customWidth="1"/>
    <col min="11" max="11" width="12.33203125" style="34" bestFit="1" customWidth="1"/>
    <col min="12" max="12" width="11" style="34" customWidth="1"/>
    <col min="13" max="13" width="12.33203125" style="34" bestFit="1" customWidth="1"/>
    <col min="14" max="14" width="11" style="34" bestFit="1" customWidth="1"/>
    <col min="15" max="15" width="13.5546875" style="33" bestFit="1" customWidth="1"/>
  </cols>
  <sheetData>
    <row r="1" spans="1:15" ht="16.2" thickBot="1" x14ac:dyDescent="0.35">
      <c r="A1" s="140"/>
      <c r="B1" s="107" t="s">
        <v>60</v>
      </c>
      <c r="C1" s="108" t="s">
        <v>44</v>
      </c>
      <c r="D1" s="108" t="s">
        <v>45</v>
      </c>
      <c r="E1" s="108" t="s">
        <v>46</v>
      </c>
      <c r="F1" s="108" t="s">
        <v>47</v>
      </c>
      <c r="G1" s="108" t="s">
        <v>48</v>
      </c>
      <c r="H1" s="108" t="s">
        <v>49</v>
      </c>
      <c r="I1" s="108" t="s">
        <v>0</v>
      </c>
      <c r="J1" s="108" t="s">
        <v>61</v>
      </c>
      <c r="K1" s="108" t="s">
        <v>50</v>
      </c>
      <c r="L1" s="108" t="s">
        <v>51</v>
      </c>
      <c r="M1" s="108" t="s">
        <v>52</v>
      </c>
      <c r="N1" s="108" t="s">
        <v>53</v>
      </c>
      <c r="O1" s="109" t="s">
        <v>42</v>
      </c>
    </row>
    <row r="2" spans="1:15" s="36" customFormat="1" ht="14.4" thickTop="1" x14ac:dyDescent="0.25">
      <c r="A2" s="141">
        <v>2024</v>
      </c>
      <c r="B2" s="110" t="s">
        <v>2</v>
      </c>
      <c r="C2" s="115">
        <f>C4+C6+C8+C10+C12+C14+C16+C18+C20+C22</f>
        <v>3093495.5723499996</v>
      </c>
      <c r="D2" s="115">
        <f t="shared" ref="D2:O2" si="0">D4+D6+D8+D10+D12+D14+D16+D18+D20+D22</f>
        <v>3106860.1657999996</v>
      </c>
      <c r="E2" s="115">
        <f t="shared" si="0"/>
        <v>3069389.86644</v>
      </c>
      <c r="F2" s="115">
        <f t="shared" si="0"/>
        <v>2584183.1798300003</v>
      </c>
      <c r="G2" s="115">
        <f t="shared" si="0"/>
        <v>3146607.3052100008</v>
      </c>
      <c r="H2" s="115">
        <f t="shared" si="0"/>
        <v>2434614.77617</v>
      </c>
      <c r="I2" s="115">
        <f t="shared" si="0"/>
        <v>2847743.4373500003</v>
      </c>
      <c r="J2" s="115">
        <f t="shared" si="0"/>
        <v>2842591.82871</v>
      </c>
      <c r="K2" s="115">
        <f t="shared" si="0"/>
        <v>2966547.4992500003</v>
      </c>
      <c r="L2" s="115">
        <f t="shared" si="0"/>
        <v>3383123.6092499997</v>
      </c>
      <c r="M2" s="115">
        <f t="shared" si="0"/>
        <v>3357117.3394499999</v>
      </c>
      <c r="N2" s="115"/>
      <c r="O2" s="113">
        <f t="shared" si="0"/>
        <v>32832274.579810001</v>
      </c>
    </row>
    <row r="3" spans="1:15" ht="13.8" x14ac:dyDescent="0.25">
      <c r="A3" s="142">
        <v>2023</v>
      </c>
      <c r="B3" s="110" t="s">
        <v>2</v>
      </c>
      <c r="C3" s="115">
        <f>C5+C7+C9+C11+C13+C15+C17+C19+C21+C23</f>
        <v>2858629.8637899999</v>
      </c>
      <c r="D3" s="115">
        <f t="shared" ref="D3:O3" si="1">D5+D7+D9+D11+D13+D15+D17+D19+D21+D23</f>
        <v>2542803.86968</v>
      </c>
      <c r="E3" s="115">
        <f t="shared" si="1"/>
        <v>3180491.2318200003</v>
      </c>
      <c r="F3" s="115">
        <f t="shared" si="1"/>
        <v>2551460.2517300001</v>
      </c>
      <c r="G3" s="115">
        <f t="shared" si="1"/>
        <v>2884997.9796800003</v>
      </c>
      <c r="H3" s="115">
        <f t="shared" si="1"/>
        <v>2566446.5895700003</v>
      </c>
      <c r="I3" s="115">
        <f t="shared" si="1"/>
        <v>2786423.9822200001</v>
      </c>
      <c r="J3" s="115">
        <f t="shared" si="1"/>
        <v>2802163.7339699995</v>
      </c>
      <c r="K3" s="115">
        <f t="shared" si="1"/>
        <v>3025446.9275500001</v>
      </c>
      <c r="L3" s="115">
        <f t="shared" si="1"/>
        <v>3217128.9299700004</v>
      </c>
      <c r="M3" s="115">
        <f t="shared" si="1"/>
        <v>3301497.2374799997</v>
      </c>
      <c r="N3" s="115">
        <f t="shared" si="1"/>
        <v>3359491.7336999993</v>
      </c>
      <c r="O3" s="113">
        <f t="shared" si="1"/>
        <v>35076982.331160001</v>
      </c>
    </row>
    <row r="4" spans="1:15" s="36" customFormat="1" ht="13.8" x14ac:dyDescent="0.25">
      <c r="A4" s="141">
        <v>2024</v>
      </c>
      <c r="B4" s="111" t="s">
        <v>130</v>
      </c>
      <c r="C4" s="112">
        <v>1010018.50264</v>
      </c>
      <c r="D4" s="112">
        <v>1046876.76228</v>
      </c>
      <c r="E4" s="112">
        <v>1037538.11035</v>
      </c>
      <c r="F4" s="112">
        <v>865725.28165000002</v>
      </c>
      <c r="G4" s="112">
        <v>1059585.5412300001</v>
      </c>
      <c r="H4" s="112">
        <v>809346.17231000005</v>
      </c>
      <c r="I4" s="112">
        <v>944279.28052000003</v>
      </c>
      <c r="J4" s="112">
        <v>967217.67157000001</v>
      </c>
      <c r="K4" s="112">
        <v>946453.08071000001</v>
      </c>
      <c r="L4" s="112">
        <v>1036574.19933</v>
      </c>
      <c r="M4" s="112">
        <v>1063649.04529</v>
      </c>
      <c r="N4" s="112"/>
      <c r="O4" s="113">
        <v>10787263.647879999</v>
      </c>
    </row>
    <row r="5" spans="1:15" ht="13.8" x14ac:dyDescent="0.25">
      <c r="A5" s="142">
        <v>2023</v>
      </c>
      <c r="B5" s="111" t="s">
        <v>130</v>
      </c>
      <c r="C5" s="112">
        <v>981429.15509999997</v>
      </c>
      <c r="D5" s="112">
        <v>821994.12534999999</v>
      </c>
      <c r="E5" s="112">
        <v>1114114.7434100001</v>
      </c>
      <c r="F5" s="112">
        <v>857018.47326999996</v>
      </c>
      <c r="G5" s="112">
        <v>936747.82698000001</v>
      </c>
      <c r="H5" s="112">
        <v>771917.26075999998</v>
      </c>
      <c r="I5" s="112">
        <v>1099661.09638</v>
      </c>
      <c r="J5" s="112">
        <v>1112376.80541</v>
      </c>
      <c r="K5" s="112">
        <v>1162309.4901099999</v>
      </c>
      <c r="L5" s="112">
        <v>1185764.0266700001</v>
      </c>
      <c r="M5" s="112">
        <v>1164215.72596</v>
      </c>
      <c r="N5" s="112">
        <v>1116049.9774199999</v>
      </c>
      <c r="O5" s="113">
        <v>12323598.70682</v>
      </c>
    </row>
    <row r="6" spans="1:15" s="36" customFormat="1" ht="13.8" x14ac:dyDescent="0.25">
      <c r="A6" s="141">
        <v>2024</v>
      </c>
      <c r="B6" s="111" t="s">
        <v>131</v>
      </c>
      <c r="C6" s="112">
        <v>365785.27990999998</v>
      </c>
      <c r="D6" s="112">
        <v>318991.65909999999</v>
      </c>
      <c r="E6" s="112">
        <v>276710.30596000003</v>
      </c>
      <c r="F6" s="112">
        <v>211809.35589000001</v>
      </c>
      <c r="G6" s="112">
        <v>283637.45987000002</v>
      </c>
      <c r="H6" s="112">
        <v>259799.17079999999</v>
      </c>
      <c r="I6" s="112">
        <v>205607.96611000001</v>
      </c>
      <c r="J6" s="112">
        <v>213029.55345000001</v>
      </c>
      <c r="K6" s="112">
        <v>267558.06941</v>
      </c>
      <c r="L6" s="112">
        <v>289086.63063000003</v>
      </c>
      <c r="M6" s="112">
        <v>360949.05803999997</v>
      </c>
      <c r="N6" s="112"/>
      <c r="O6" s="113">
        <v>3052964.50917</v>
      </c>
    </row>
    <row r="7" spans="1:15" ht="13.8" x14ac:dyDescent="0.25">
      <c r="A7" s="142">
        <v>2023</v>
      </c>
      <c r="B7" s="111" t="s">
        <v>131</v>
      </c>
      <c r="C7" s="112">
        <v>324176.46178999997</v>
      </c>
      <c r="D7" s="112">
        <v>307939.05497</v>
      </c>
      <c r="E7" s="112">
        <v>306940.50368000002</v>
      </c>
      <c r="F7" s="112">
        <v>234938.64133000001</v>
      </c>
      <c r="G7" s="112">
        <v>248942.20541</v>
      </c>
      <c r="H7" s="112">
        <v>272478.71665000002</v>
      </c>
      <c r="I7" s="112">
        <v>197102.69247000001</v>
      </c>
      <c r="J7" s="112">
        <v>157582.85154</v>
      </c>
      <c r="K7" s="112">
        <v>244012.00262000001</v>
      </c>
      <c r="L7" s="112">
        <v>311948.44621000002</v>
      </c>
      <c r="M7" s="112">
        <v>395391.30057999998</v>
      </c>
      <c r="N7" s="112">
        <v>486502.71684000001</v>
      </c>
      <c r="O7" s="113">
        <v>3487955.5940899998</v>
      </c>
    </row>
    <row r="8" spans="1:15" s="36" customFormat="1" ht="13.8" x14ac:dyDescent="0.25">
      <c r="A8" s="141">
        <v>2024</v>
      </c>
      <c r="B8" s="111" t="s">
        <v>132</v>
      </c>
      <c r="C8" s="112">
        <v>232093.38761000001</v>
      </c>
      <c r="D8" s="112">
        <v>234179.73493000001</v>
      </c>
      <c r="E8" s="112">
        <v>239944.59279</v>
      </c>
      <c r="F8" s="112">
        <v>199863.54633000001</v>
      </c>
      <c r="G8" s="112">
        <v>217076.33687999999</v>
      </c>
      <c r="H8" s="112">
        <v>164240.44820000001</v>
      </c>
      <c r="I8" s="112">
        <v>225431.23311999999</v>
      </c>
      <c r="J8" s="112">
        <v>219753.99530000001</v>
      </c>
      <c r="K8" s="112">
        <v>227616.54634</v>
      </c>
      <c r="L8" s="112">
        <v>277941.06641999999</v>
      </c>
      <c r="M8" s="112">
        <v>245342.66841000001</v>
      </c>
      <c r="N8" s="112"/>
      <c r="O8" s="113">
        <v>2483483.5563300001</v>
      </c>
    </row>
    <row r="9" spans="1:15" ht="13.8" x14ac:dyDescent="0.25">
      <c r="A9" s="142">
        <v>2023</v>
      </c>
      <c r="B9" s="111" t="s">
        <v>132</v>
      </c>
      <c r="C9" s="112">
        <v>170412.25062999999</v>
      </c>
      <c r="D9" s="112">
        <v>170431.14934999999</v>
      </c>
      <c r="E9" s="112">
        <v>208485.47463000001</v>
      </c>
      <c r="F9" s="112">
        <v>168407.39971</v>
      </c>
      <c r="G9" s="112">
        <v>185234.10878000001</v>
      </c>
      <c r="H9" s="112">
        <v>169810.66354000001</v>
      </c>
      <c r="I9" s="112">
        <v>185515.59210000001</v>
      </c>
      <c r="J9" s="112">
        <v>221443.07691999999</v>
      </c>
      <c r="K9" s="112">
        <v>218653.61679</v>
      </c>
      <c r="L9" s="112">
        <v>238822.49632999999</v>
      </c>
      <c r="M9" s="112">
        <v>230007.50200000001</v>
      </c>
      <c r="N9" s="112">
        <v>235797.10909000001</v>
      </c>
      <c r="O9" s="113">
        <v>2403020.4398699999</v>
      </c>
    </row>
    <row r="10" spans="1:15" s="36" customFormat="1" ht="13.8" x14ac:dyDescent="0.25">
      <c r="A10" s="141">
        <v>2024</v>
      </c>
      <c r="B10" s="111" t="s">
        <v>133</v>
      </c>
      <c r="C10" s="112">
        <v>160121.91939</v>
      </c>
      <c r="D10" s="112">
        <v>170080.51697</v>
      </c>
      <c r="E10" s="112">
        <v>157757.54418999999</v>
      </c>
      <c r="F10" s="112">
        <v>114412.45761</v>
      </c>
      <c r="G10" s="112">
        <v>135917.01310000001</v>
      </c>
      <c r="H10" s="112">
        <v>88559.557159999997</v>
      </c>
      <c r="I10" s="112">
        <v>103685.58666</v>
      </c>
      <c r="J10" s="112">
        <v>118850.93892</v>
      </c>
      <c r="K10" s="112">
        <v>197807.64748000001</v>
      </c>
      <c r="L10" s="112">
        <v>237313.20696000001</v>
      </c>
      <c r="M10" s="112">
        <v>193318.38954</v>
      </c>
      <c r="N10" s="112"/>
      <c r="O10" s="113">
        <v>1677824.77798</v>
      </c>
    </row>
    <row r="11" spans="1:15" ht="13.8" x14ac:dyDescent="0.25">
      <c r="A11" s="142">
        <v>2023</v>
      </c>
      <c r="B11" s="111" t="s">
        <v>133</v>
      </c>
      <c r="C11" s="112">
        <v>127489.76995</v>
      </c>
      <c r="D11" s="112">
        <v>106463.87293</v>
      </c>
      <c r="E11" s="112">
        <v>149165.60537</v>
      </c>
      <c r="F11" s="112">
        <v>108965.90999</v>
      </c>
      <c r="G11" s="112">
        <v>119540.6828</v>
      </c>
      <c r="H11" s="112">
        <v>111223.91093</v>
      </c>
      <c r="I11" s="112">
        <v>101224.41344999999</v>
      </c>
      <c r="J11" s="112">
        <v>115452.71735000001</v>
      </c>
      <c r="K11" s="112">
        <v>134641.71098</v>
      </c>
      <c r="L11" s="112">
        <v>183336.02726</v>
      </c>
      <c r="M11" s="112">
        <v>181030.31938999999</v>
      </c>
      <c r="N11" s="112">
        <v>169054.52851999999</v>
      </c>
      <c r="O11" s="113">
        <v>1607589.4689199999</v>
      </c>
    </row>
    <row r="12" spans="1:15" s="36" customFormat="1" ht="13.8" x14ac:dyDescent="0.25">
      <c r="A12" s="141">
        <v>2024</v>
      </c>
      <c r="B12" s="111" t="s">
        <v>134</v>
      </c>
      <c r="C12" s="112">
        <v>206128.32986999999</v>
      </c>
      <c r="D12" s="112">
        <v>196795.17116</v>
      </c>
      <c r="E12" s="112">
        <v>200890.98905999999</v>
      </c>
      <c r="F12" s="112">
        <v>176579.71083</v>
      </c>
      <c r="G12" s="112">
        <v>234750.70319</v>
      </c>
      <c r="H12" s="112">
        <v>151405.27651</v>
      </c>
      <c r="I12" s="112">
        <v>214674.37697000001</v>
      </c>
      <c r="J12" s="112">
        <v>161952.58051</v>
      </c>
      <c r="K12" s="112">
        <v>195168.11124</v>
      </c>
      <c r="L12" s="112">
        <v>322480.70276999997</v>
      </c>
      <c r="M12" s="112">
        <v>292708.59886999999</v>
      </c>
      <c r="N12" s="112"/>
      <c r="O12" s="113">
        <v>2353534.5509799998</v>
      </c>
    </row>
    <row r="13" spans="1:15" ht="13.8" x14ac:dyDescent="0.25">
      <c r="A13" s="142">
        <v>2023</v>
      </c>
      <c r="B13" s="111" t="s">
        <v>134</v>
      </c>
      <c r="C13" s="112">
        <v>141954.89616</v>
      </c>
      <c r="D13" s="112">
        <v>155574.24458</v>
      </c>
      <c r="E13" s="112">
        <v>155777.83470000001</v>
      </c>
      <c r="F13" s="112">
        <v>123926.16894</v>
      </c>
      <c r="G13" s="112">
        <v>142783.85787000001</v>
      </c>
      <c r="H13" s="112">
        <v>118585.45311</v>
      </c>
      <c r="I13" s="112">
        <v>125970.1995</v>
      </c>
      <c r="J13" s="112">
        <v>91383.503140000001</v>
      </c>
      <c r="K13" s="112">
        <v>151342.42512</v>
      </c>
      <c r="L13" s="112">
        <v>204689.82402</v>
      </c>
      <c r="M13" s="112">
        <v>211892.60204999999</v>
      </c>
      <c r="N13" s="112">
        <v>238499.42421</v>
      </c>
      <c r="O13" s="113">
        <v>1862380.4334</v>
      </c>
    </row>
    <row r="14" spans="1:15" s="36" customFormat="1" ht="13.8" x14ac:dyDescent="0.25">
      <c r="A14" s="141">
        <v>2024</v>
      </c>
      <c r="B14" s="111" t="s">
        <v>135</v>
      </c>
      <c r="C14" s="112">
        <v>83436.900699999998</v>
      </c>
      <c r="D14" s="112">
        <v>82610.768530000001</v>
      </c>
      <c r="E14" s="112">
        <v>78426.065130000003</v>
      </c>
      <c r="F14" s="112">
        <v>49173.907709999999</v>
      </c>
      <c r="G14" s="112">
        <v>69796.724189999994</v>
      </c>
      <c r="H14" s="112">
        <v>70268.485010000004</v>
      </c>
      <c r="I14" s="112">
        <v>61450.54941</v>
      </c>
      <c r="J14" s="112">
        <v>55487.356070000002</v>
      </c>
      <c r="K14" s="112">
        <v>56089.077680000002</v>
      </c>
      <c r="L14" s="112">
        <v>60643.249580000003</v>
      </c>
      <c r="M14" s="112">
        <v>74886.172739999995</v>
      </c>
      <c r="N14" s="112"/>
      <c r="O14" s="113">
        <v>742269.25674999994</v>
      </c>
    </row>
    <row r="15" spans="1:15" ht="13.8" x14ac:dyDescent="0.25">
      <c r="A15" s="142">
        <v>2023</v>
      </c>
      <c r="B15" s="111" t="s">
        <v>135</v>
      </c>
      <c r="C15" s="112">
        <v>119104.41473999999</v>
      </c>
      <c r="D15" s="112">
        <v>81393.866899999994</v>
      </c>
      <c r="E15" s="112">
        <v>91928.388930000001</v>
      </c>
      <c r="F15" s="112">
        <v>84225.148029999997</v>
      </c>
      <c r="G15" s="112">
        <v>103626.08791</v>
      </c>
      <c r="H15" s="112">
        <v>79520.73646</v>
      </c>
      <c r="I15" s="112">
        <v>71697.434299999994</v>
      </c>
      <c r="J15" s="112">
        <v>42284.94644</v>
      </c>
      <c r="K15" s="112">
        <v>53856.688920000001</v>
      </c>
      <c r="L15" s="112">
        <v>41785.951780000003</v>
      </c>
      <c r="M15" s="112">
        <v>47730.163439999997</v>
      </c>
      <c r="N15" s="112">
        <v>54033.278680000003</v>
      </c>
      <c r="O15" s="113">
        <v>871187.10652999999</v>
      </c>
    </row>
    <row r="16" spans="1:15" ht="13.8" x14ac:dyDescent="0.25">
      <c r="A16" s="141">
        <v>2024</v>
      </c>
      <c r="B16" s="111" t="s">
        <v>136</v>
      </c>
      <c r="C16" s="112">
        <v>64406.00015</v>
      </c>
      <c r="D16" s="112">
        <v>76260.280750000005</v>
      </c>
      <c r="E16" s="112">
        <v>83673.392269999997</v>
      </c>
      <c r="F16" s="112">
        <v>67010.118220000004</v>
      </c>
      <c r="G16" s="112">
        <v>76952.423450000002</v>
      </c>
      <c r="H16" s="112">
        <v>80441.30154</v>
      </c>
      <c r="I16" s="112">
        <v>93554.62242</v>
      </c>
      <c r="J16" s="112">
        <v>98098.891300000003</v>
      </c>
      <c r="K16" s="112">
        <v>77068.329750000004</v>
      </c>
      <c r="L16" s="112">
        <v>91153.999240000005</v>
      </c>
      <c r="M16" s="112">
        <v>79728.069459999999</v>
      </c>
      <c r="N16" s="112"/>
      <c r="O16" s="113">
        <v>888347.42854999995</v>
      </c>
    </row>
    <row r="17" spans="1:15" ht="13.8" x14ac:dyDescent="0.25">
      <c r="A17" s="142">
        <v>2023</v>
      </c>
      <c r="B17" s="111" t="s">
        <v>136</v>
      </c>
      <c r="C17" s="112">
        <v>86086.110459999996</v>
      </c>
      <c r="D17" s="112">
        <v>64822.363810000003</v>
      </c>
      <c r="E17" s="112">
        <v>71187.896110000001</v>
      </c>
      <c r="F17" s="112">
        <v>58280.474829999999</v>
      </c>
      <c r="G17" s="112">
        <v>94991.992450000005</v>
      </c>
      <c r="H17" s="112">
        <v>80637.588019999996</v>
      </c>
      <c r="I17" s="112">
        <v>91732.632410000006</v>
      </c>
      <c r="J17" s="112">
        <v>83292.168380000003</v>
      </c>
      <c r="K17" s="112">
        <v>80258.621660000004</v>
      </c>
      <c r="L17" s="112">
        <v>75327.552849999993</v>
      </c>
      <c r="M17" s="112">
        <v>68137.909379999997</v>
      </c>
      <c r="N17" s="112">
        <v>67533.291320000004</v>
      </c>
      <c r="O17" s="113">
        <v>922288.60167999996</v>
      </c>
    </row>
    <row r="18" spans="1:15" ht="13.8" x14ac:dyDescent="0.25">
      <c r="A18" s="141">
        <v>2024</v>
      </c>
      <c r="B18" s="111" t="s">
        <v>137</v>
      </c>
      <c r="C18" s="112">
        <v>13984.519</v>
      </c>
      <c r="D18" s="112">
        <v>17475.448970000001</v>
      </c>
      <c r="E18" s="112">
        <v>17466.657169999999</v>
      </c>
      <c r="F18" s="112">
        <v>14415.68665</v>
      </c>
      <c r="G18" s="112">
        <v>14684.50734</v>
      </c>
      <c r="H18" s="112">
        <v>7954.6204200000002</v>
      </c>
      <c r="I18" s="112">
        <v>6293.0091000000002</v>
      </c>
      <c r="J18" s="112">
        <v>5688.9342999999999</v>
      </c>
      <c r="K18" s="112">
        <v>7601.4904299999998</v>
      </c>
      <c r="L18" s="112">
        <v>10952.754269999999</v>
      </c>
      <c r="M18" s="112">
        <v>10347.706920000001</v>
      </c>
      <c r="N18" s="112"/>
      <c r="O18" s="113">
        <v>126865.33457000001</v>
      </c>
    </row>
    <row r="19" spans="1:15" ht="13.8" x14ac:dyDescent="0.25">
      <c r="A19" s="142">
        <v>2023</v>
      </c>
      <c r="B19" s="111" t="s">
        <v>137</v>
      </c>
      <c r="C19" s="112">
        <v>13942.906209999999</v>
      </c>
      <c r="D19" s="112">
        <v>16068.542299999999</v>
      </c>
      <c r="E19" s="112">
        <v>18032.499930000002</v>
      </c>
      <c r="F19" s="112">
        <v>14477.681780000001</v>
      </c>
      <c r="G19" s="112">
        <v>13997.55701</v>
      </c>
      <c r="H19" s="112">
        <v>8514.9922299999998</v>
      </c>
      <c r="I19" s="112">
        <v>7353.5853699999998</v>
      </c>
      <c r="J19" s="112">
        <v>7429.0817399999996</v>
      </c>
      <c r="K19" s="112">
        <v>6531.4781000000003</v>
      </c>
      <c r="L19" s="112">
        <v>7631.6759300000003</v>
      </c>
      <c r="M19" s="112">
        <v>9334.0265299999992</v>
      </c>
      <c r="N19" s="112">
        <v>11761.51539</v>
      </c>
      <c r="O19" s="113">
        <v>135075.54251999999</v>
      </c>
    </row>
    <row r="20" spans="1:15" ht="13.8" x14ac:dyDescent="0.25">
      <c r="A20" s="141">
        <v>2024</v>
      </c>
      <c r="B20" s="111" t="s">
        <v>138</v>
      </c>
      <c r="C20" s="114">
        <v>355960.40323</v>
      </c>
      <c r="D20" s="114">
        <v>311356.38655</v>
      </c>
      <c r="E20" s="114">
        <v>301716.02964999998</v>
      </c>
      <c r="F20" s="114">
        <v>302178.77643000003</v>
      </c>
      <c r="G20" s="114">
        <v>317479.84360000002</v>
      </c>
      <c r="H20" s="112">
        <v>257665.70292000001</v>
      </c>
      <c r="I20" s="112">
        <v>286379.65480999998</v>
      </c>
      <c r="J20" s="112">
        <v>337410.08448000002</v>
      </c>
      <c r="K20" s="112">
        <v>330368.84255</v>
      </c>
      <c r="L20" s="112">
        <v>366879.82324</v>
      </c>
      <c r="M20" s="112">
        <v>364523.98070000001</v>
      </c>
      <c r="N20" s="112"/>
      <c r="O20" s="113">
        <v>3531919.5281600002</v>
      </c>
    </row>
    <row r="21" spans="1:15" ht="13.8" x14ac:dyDescent="0.25">
      <c r="A21" s="142">
        <v>2023</v>
      </c>
      <c r="B21" s="111" t="s">
        <v>138</v>
      </c>
      <c r="C21" s="112">
        <v>270931.74369999999</v>
      </c>
      <c r="D21" s="112">
        <v>242539.37667</v>
      </c>
      <c r="E21" s="112">
        <v>306367.79639999999</v>
      </c>
      <c r="F21" s="112">
        <v>274546.70837000001</v>
      </c>
      <c r="G21" s="112">
        <v>310016.05894999998</v>
      </c>
      <c r="H21" s="112">
        <v>289588.08308000001</v>
      </c>
      <c r="I21" s="112">
        <v>299225.37897999998</v>
      </c>
      <c r="J21" s="112">
        <v>293746.62027000001</v>
      </c>
      <c r="K21" s="112">
        <v>294295.36132000003</v>
      </c>
      <c r="L21" s="112">
        <v>291709.66038999998</v>
      </c>
      <c r="M21" s="112">
        <v>306873.67138999997</v>
      </c>
      <c r="N21" s="112">
        <v>305794.31200999999</v>
      </c>
      <c r="O21" s="113">
        <v>3485634.77153</v>
      </c>
    </row>
    <row r="22" spans="1:15" ht="13.8" x14ac:dyDescent="0.25">
      <c r="A22" s="141">
        <v>2024</v>
      </c>
      <c r="B22" s="111" t="s">
        <v>139</v>
      </c>
      <c r="C22" s="114">
        <v>601560.32984999998</v>
      </c>
      <c r="D22" s="114">
        <v>652233.43655999994</v>
      </c>
      <c r="E22" s="114">
        <v>675266.17986999999</v>
      </c>
      <c r="F22" s="114">
        <v>583014.33851000003</v>
      </c>
      <c r="G22" s="114">
        <v>736726.75236000004</v>
      </c>
      <c r="H22" s="112">
        <v>544934.04130000004</v>
      </c>
      <c r="I22" s="112">
        <v>706387.15822999994</v>
      </c>
      <c r="J22" s="112">
        <v>665101.82281000004</v>
      </c>
      <c r="K22" s="112">
        <v>660816.30365999998</v>
      </c>
      <c r="L22" s="112">
        <v>690097.97681000002</v>
      </c>
      <c r="M22" s="112">
        <v>671663.64948000002</v>
      </c>
      <c r="N22" s="112"/>
      <c r="O22" s="113">
        <v>7187801.9894399997</v>
      </c>
    </row>
    <row r="23" spans="1:15" ht="13.8" x14ac:dyDescent="0.25">
      <c r="A23" s="142">
        <v>2023</v>
      </c>
      <c r="B23" s="111" t="s">
        <v>139</v>
      </c>
      <c r="C23" s="112">
        <v>623102.15504999994</v>
      </c>
      <c r="D23" s="114">
        <v>575577.27281999995</v>
      </c>
      <c r="E23" s="112">
        <v>758490.48866000003</v>
      </c>
      <c r="F23" s="112">
        <v>626673.64547999995</v>
      </c>
      <c r="G23" s="112">
        <v>729117.60152000003</v>
      </c>
      <c r="H23" s="112">
        <v>664169.18478999997</v>
      </c>
      <c r="I23" s="112">
        <v>606940.95726000005</v>
      </c>
      <c r="J23" s="112">
        <v>677171.96277999994</v>
      </c>
      <c r="K23" s="112">
        <v>679545.53193000006</v>
      </c>
      <c r="L23" s="112">
        <v>676113.26853</v>
      </c>
      <c r="M23" s="112">
        <v>686884.01676000003</v>
      </c>
      <c r="N23" s="112">
        <v>674465.58022</v>
      </c>
      <c r="O23" s="113">
        <v>7978251.6657999996</v>
      </c>
    </row>
    <row r="24" spans="1:15" ht="13.8" x14ac:dyDescent="0.25">
      <c r="A24" s="141">
        <v>2024</v>
      </c>
      <c r="B24" s="110" t="s">
        <v>14</v>
      </c>
      <c r="C24" s="115">
        <f t="shared" ref="C24:M24" si="2">C26+C28+C30+C32+C34+C36+C38+C40+C42+C44+C46+C48+C50+C52+C54</f>
        <v>13629580.08832</v>
      </c>
      <c r="D24" s="115">
        <f t="shared" si="2"/>
        <v>14884577.92684</v>
      </c>
      <c r="E24" s="115">
        <f t="shared" si="2"/>
        <v>16225999.4059</v>
      </c>
      <c r="F24" s="115">
        <f t="shared" si="2"/>
        <v>13220724.831939999</v>
      </c>
      <c r="G24" s="115">
        <f t="shared" si="2"/>
        <v>17151120.803969994</v>
      </c>
      <c r="H24" s="115">
        <f t="shared" si="2"/>
        <v>13260992.881559998</v>
      </c>
      <c r="I24" s="115">
        <f t="shared" si="2"/>
        <v>15910426.748540001</v>
      </c>
      <c r="J24" s="115">
        <f t="shared" si="2"/>
        <v>15486562.852530001</v>
      </c>
      <c r="K24" s="115">
        <f t="shared" si="2"/>
        <v>15760062.486849999</v>
      </c>
      <c r="L24" s="115">
        <f t="shared" si="2"/>
        <v>16519894.921650002</v>
      </c>
      <c r="M24" s="115">
        <f t="shared" si="2"/>
        <v>15666998.145970002</v>
      </c>
      <c r="N24" s="115"/>
      <c r="O24" s="113">
        <f>O26+O28+O30+O32+O34+O36+O38+O40+O42+O44+O46+O48+O50+O52+O54</f>
        <v>167716941.09407002</v>
      </c>
    </row>
    <row r="25" spans="1:15" ht="13.8" x14ac:dyDescent="0.25">
      <c r="A25" s="142">
        <v>2023</v>
      </c>
      <c r="B25" s="110" t="s">
        <v>14</v>
      </c>
      <c r="C25" s="115">
        <f t="shared" ref="C25:M25" si="3">C27+C29+C31+C33+C35+C37+C39+C41+C43+C45+C47+C49+C51+C53+C55</f>
        <v>13607447.964289999</v>
      </c>
      <c r="D25" s="115">
        <f t="shared" si="3"/>
        <v>13453630.819379998</v>
      </c>
      <c r="E25" s="115">
        <f t="shared" si="3"/>
        <v>17173514.987999998</v>
      </c>
      <c r="F25" s="115">
        <f t="shared" si="3"/>
        <v>13783684.711410003</v>
      </c>
      <c r="G25" s="115">
        <f t="shared" si="3"/>
        <v>15338571.29991</v>
      </c>
      <c r="H25" s="115">
        <f t="shared" si="3"/>
        <v>14878868.178650001</v>
      </c>
      <c r="I25" s="115">
        <f t="shared" si="3"/>
        <v>13985954.563390002</v>
      </c>
      <c r="J25" s="115">
        <f t="shared" si="3"/>
        <v>15147798.36314</v>
      </c>
      <c r="K25" s="115">
        <f t="shared" si="3"/>
        <v>15627839.968640001</v>
      </c>
      <c r="L25" s="115">
        <f t="shared" si="3"/>
        <v>15769692.45259</v>
      </c>
      <c r="M25" s="115">
        <f t="shared" si="3"/>
        <v>16120818.86624</v>
      </c>
      <c r="N25" s="115">
        <f>N27+N29+N31+N33+N35+N37+N39+N41+N43+N45+N47+N49+N51+N53+N55</f>
        <v>15754329.634799998</v>
      </c>
      <c r="O25" s="113">
        <f>O27+O29+O31+O33+O35+O37+O39+O41+O43+O45+O47+O49+O51+O53+O55</f>
        <v>180642151.81044</v>
      </c>
    </row>
    <row r="26" spans="1:15" ht="13.8" x14ac:dyDescent="0.25">
      <c r="A26" s="141">
        <v>2024</v>
      </c>
      <c r="B26" s="111" t="s">
        <v>140</v>
      </c>
      <c r="C26" s="112">
        <v>784358.05553999997</v>
      </c>
      <c r="D26" s="112">
        <v>809952.87139999995</v>
      </c>
      <c r="E26" s="112">
        <v>816134.61916999996</v>
      </c>
      <c r="F26" s="112">
        <v>698161.19854000001</v>
      </c>
      <c r="G26" s="112">
        <v>863307.02716000006</v>
      </c>
      <c r="H26" s="112">
        <v>645075.69339999999</v>
      </c>
      <c r="I26" s="112">
        <v>797724.58648000006</v>
      </c>
      <c r="J26" s="112">
        <v>798904.86543999997</v>
      </c>
      <c r="K26" s="112">
        <v>805501.35020999995</v>
      </c>
      <c r="L26" s="112">
        <v>840929.41353000002</v>
      </c>
      <c r="M26" s="112">
        <v>855846.91228000005</v>
      </c>
      <c r="N26" s="112"/>
      <c r="O26" s="113">
        <v>8715896.5931499992</v>
      </c>
    </row>
    <row r="27" spans="1:15" ht="13.8" x14ac:dyDescent="0.25">
      <c r="A27" s="142">
        <v>2023</v>
      </c>
      <c r="B27" s="111" t="s">
        <v>140</v>
      </c>
      <c r="C27" s="112">
        <v>815689.71943000006</v>
      </c>
      <c r="D27" s="112">
        <v>714481.29041999998</v>
      </c>
      <c r="E27" s="112">
        <v>899945.59476999997</v>
      </c>
      <c r="F27" s="112">
        <v>756364.97519999999</v>
      </c>
      <c r="G27" s="112">
        <v>846688.24088000006</v>
      </c>
      <c r="H27" s="112">
        <v>768950.07249000005</v>
      </c>
      <c r="I27" s="112">
        <v>694164.33979</v>
      </c>
      <c r="J27" s="112">
        <v>781197.72280999995</v>
      </c>
      <c r="K27" s="112">
        <v>870202.09279000002</v>
      </c>
      <c r="L27" s="112">
        <v>839334.96788000001</v>
      </c>
      <c r="M27" s="112">
        <v>801033.65899999999</v>
      </c>
      <c r="N27" s="112">
        <v>763022.29455999995</v>
      </c>
      <c r="O27" s="113">
        <v>9551074.9700199999</v>
      </c>
    </row>
    <row r="28" spans="1:15" ht="13.8" x14ac:dyDescent="0.25">
      <c r="A28" s="141">
        <v>2024</v>
      </c>
      <c r="B28" s="111" t="s">
        <v>141</v>
      </c>
      <c r="C28" s="112">
        <v>120205.14938</v>
      </c>
      <c r="D28" s="112">
        <v>142925.32847000001</v>
      </c>
      <c r="E28" s="112">
        <v>145748.10112000001</v>
      </c>
      <c r="F28" s="112">
        <v>105394.95354</v>
      </c>
      <c r="G28" s="112">
        <v>135777.95527000001</v>
      </c>
      <c r="H28" s="112">
        <v>98665.5095</v>
      </c>
      <c r="I28" s="112">
        <v>138604.92097000001</v>
      </c>
      <c r="J28" s="112">
        <v>147931.09022000001</v>
      </c>
      <c r="K28" s="112">
        <v>131982.97322000001</v>
      </c>
      <c r="L28" s="112">
        <v>132799.68447000001</v>
      </c>
      <c r="M28" s="112">
        <v>116680.06258</v>
      </c>
      <c r="N28" s="112"/>
      <c r="O28" s="113">
        <v>1416715.7287399999</v>
      </c>
    </row>
    <row r="29" spans="1:15" ht="13.8" x14ac:dyDescent="0.25">
      <c r="A29" s="142">
        <v>2023</v>
      </c>
      <c r="B29" s="111" t="s">
        <v>141</v>
      </c>
      <c r="C29" s="112">
        <v>177671.04209999999</v>
      </c>
      <c r="D29" s="112">
        <v>171390.31322000001</v>
      </c>
      <c r="E29" s="112">
        <v>219443.00248</v>
      </c>
      <c r="F29" s="112">
        <v>145812.13454</v>
      </c>
      <c r="G29" s="112">
        <v>149190.87628</v>
      </c>
      <c r="H29" s="112">
        <v>160182.64859</v>
      </c>
      <c r="I29" s="112">
        <v>134401.67988000001</v>
      </c>
      <c r="J29" s="112">
        <v>167495.15625</v>
      </c>
      <c r="K29" s="112">
        <v>158906.34231000001</v>
      </c>
      <c r="L29" s="112">
        <v>134581.27085999999</v>
      </c>
      <c r="M29" s="112">
        <v>123845.19396</v>
      </c>
      <c r="N29" s="112">
        <v>115523.47911</v>
      </c>
      <c r="O29" s="113">
        <v>1858443.13958</v>
      </c>
    </row>
    <row r="30" spans="1:15" s="36" customFormat="1" ht="13.8" x14ac:dyDescent="0.25">
      <c r="A30" s="141">
        <v>2024</v>
      </c>
      <c r="B30" s="111" t="s">
        <v>142</v>
      </c>
      <c r="C30" s="112">
        <v>238938.0986</v>
      </c>
      <c r="D30" s="112">
        <v>260242.26157999999</v>
      </c>
      <c r="E30" s="112">
        <v>247042.46111999999</v>
      </c>
      <c r="F30" s="112">
        <v>190122.02384000001</v>
      </c>
      <c r="G30" s="112">
        <v>260317.93539</v>
      </c>
      <c r="H30" s="112">
        <v>177574.38837999999</v>
      </c>
      <c r="I30" s="112">
        <v>230131.54238999999</v>
      </c>
      <c r="J30" s="112">
        <v>231313.88920000001</v>
      </c>
      <c r="K30" s="112">
        <v>250336.57182000001</v>
      </c>
      <c r="L30" s="112">
        <v>274337.02996000001</v>
      </c>
      <c r="M30" s="112">
        <v>259877.62288000001</v>
      </c>
      <c r="N30" s="112"/>
      <c r="O30" s="113">
        <v>2620233.82516</v>
      </c>
    </row>
    <row r="31" spans="1:15" ht="13.8" x14ac:dyDescent="0.25">
      <c r="A31" s="142">
        <v>2023</v>
      </c>
      <c r="B31" s="111" t="s">
        <v>142</v>
      </c>
      <c r="C31" s="112">
        <v>209097.58167000001</v>
      </c>
      <c r="D31" s="112">
        <v>130946.01363</v>
      </c>
      <c r="E31" s="112">
        <v>262145.53516000003</v>
      </c>
      <c r="F31" s="112">
        <v>216365.99752999999</v>
      </c>
      <c r="G31" s="112">
        <v>233538.61155999999</v>
      </c>
      <c r="H31" s="112">
        <v>225469.65090000001</v>
      </c>
      <c r="I31" s="112">
        <v>187517.20712000001</v>
      </c>
      <c r="J31" s="112">
        <v>233794.84828000001</v>
      </c>
      <c r="K31" s="112">
        <v>255924.69454999999</v>
      </c>
      <c r="L31" s="112">
        <v>274601.19212999998</v>
      </c>
      <c r="M31" s="112">
        <v>266849.06537000003</v>
      </c>
      <c r="N31" s="112">
        <v>255459.06318</v>
      </c>
      <c r="O31" s="113">
        <v>2751709.4610799998</v>
      </c>
    </row>
    <row r="32" spans="1:15" ht="13.8" x14ac:dyDescent="0.25">
      <c r="A32" s="141">
        <v>2024</v>
      </c>
      <c r="B32" s="111" t="s">
        <v>143</v>
      </c>
      <c r="C32" s="114">
        <v>2368569.09142</v>
      </c>
      <c r="D32" s="114">
        <v>2618941.02887</v>
      </c>
      <c r="E32" s="114">
        <v>3078955.0474299998</v>
      </c>
      <c r="F32" s="114">
        <v>2493421.8706499999</v>
      </c>
      <c r="G32" s="114">
        <v>3017408.1380699999</v>
      </c>
      <c r="H32" s="114">
        <v>2231774.2483799998</v>
      </c>
      <c r="I32" s="114">
        <v>2584869.8699500002</v>
      </c>
      <c r="J32" s="114">
        <v>2556694.5021299999</v>
      </c>
      <c r="K32" s="114">
        <v>2205678.7802599999</v>
      </c>
      <c r="L32" s="114">
        <v>2455825.2543199998</v>
      </c>
      <c r="M32" s="114">
        <v>2535203.9678799999</v>
      </c>
      <c r="N32" s="114"/>
      <c r="O32" s="113">
        <v>28147341.79936</v>
      </c>
    </row>
    <row r="33" spans="1:15" ht="13.8" x14ac:dyDescent="0.25">
      <c r="A33" s="142">
        <v>2023</v>
      </c>
      <c r="B33" s="111" t="s">
        <v>143</v>
      </c>
      <c r="C33" s="112">
        <v>2300334.841</v>
      </c>
      <c r="D33" s="112">
        <v>2262919.5198599999</v>
      </c>
      <c r="E33" s="112">
        <v>2881601.2954500001</v>
      </c>
      <c r="F33" s="114">
        <v>2382901.2787299999</v>
      </c>
      <c r="G33" s="114">
        <v>2440251.06758</v>
      </c>
      <c r="H33" s="114">
        <v>2385008.98557</v>
      </c>
      <c r="I33" s="114">
        <v>2173697.1065500001</v>
      </c>
      <c r="J33" s="114">
        <v>2659657.3363199998</v>
      </c>
      <c r="K33" s="114">
        <v>2774296.2677600002</v>
      </c>
      <c r="L33" s="114">
        <v>2685529.0531700002</v>
      </c>
      <c r="M33" s="114">
        <v>2850278.6561099999</v>
      </c>
      <c r="N33" s="114">
        <v>2696482.1409800001</v>
      </c>
      <c r="O33" s="113">
        <v>30492957.549079999</v>
      </c>
    </row>
    <row r="34" spans="1:15" ht="13.8" x14ac:dyDescent="0.25">
      <c r="A34" s="141">
        <v>2024</v>
      </c>
      <c r="B34" s="111" t="s">
        <v>144</v>
      </c>
      <c r="C34" s="112">
        <v>1418122.8944999999</v>
      </c>
      <c r="D34" s="112">
        <v>1498081.5527999999</v>
      </c>
      <c r="E34" s="112">
        <v>1611882.56311</v>
      </c>
      <c r="F34" s="112">
        <v>1225856.0455499999</v>
      </c>
      <c r="G34" s="112">
        <v>1640892.19423</v>
      </c>
      <c r="H34" s="112">
        <v>1294366.57164</v>
      </c>
      <c r="I34" s="112">
        <v>1658098.1893499999</v>
      </c>
      <c r="J34" s="112">
        <v>1668754.5767900001</v>
      </c>
      <c r="K34" s="112">
        <v>1582126.0663999999</v>
      </c>
      <c r="L34" s="112">
        <v>1573606.92716</v>
      </c>
      <c r="M34" s="112">
        <v>1489931.4979600001</v>
      </c>
      <c r="N34" s="112"/>
      <c r="O34" s="113">
        <v>16661719.07949</v>
      </c>
    </row>
    <row r="35" spans="1:15" ht="13.8" x14ac:dyDescent="0.25">
      <c r="A35" s="142">
        <v>2023</v>
      </c>
      <c r="B35" s="111" t="s">
        <v>144</v>
      </c>
      <c r="C35" s="112">
        <v>1623629.97887</v>
      </c>
      <c r="D35" s="112">
        <v>1576588.5662499999</v>
      </c>
      <c r="E35" s="112">
        <v>1989338.2176099999</v>
      </c>
      <c r="F35" s="112">
        <v>1496528.0986599999</v>
      </c>
      <c r="G35" s="112">
        <v>1647312.28122</v>
      </c>
      <c r="H35" s="112">
        <v>1651334.68732</v>
      </c>
      <c r="I35" s="112">
        <v>1549833.90763</v>
      </c>
      <c r="J35" s="112">
        <v>1668099.2438399999</v>
      </c>
      <c r="K35" s="112">
        <v>1669000.2401999999</v>
      </c>
      <c r="L35" s="112">
        <v>1492969.1686199999</v>
      </c>
      <c r="M35" s="112">
        <v>1428517.13243</v>
      </c>
      <c r="N35" s="112">
        <v>1449996.5285499999</v>
      </c>
      <c r="O35" s="113">
        <v>19243148.051199999</v>
      </c>
    </row>
    <row r="36" spans="1:15" ht="13.8" x14ac:dyDescent="0.25">
      <c r="A36" s="141">
        <v>2024</v>
      </c>
      <c r="B36" s="111" t="s">
        <v>145</v>
      </c>
      <c r="C36" s="112">
        <v>2776779.7809100002</v>
      </c>
      <c r="D36" s="112">
        <v>3127910.7662800001</v>
      </c>
      <c r="E36" s="112">
        <v>3221363.4150100001</v>
      </c>
      <c r="F36" s="112">
        <v>2739928.8164499998</v>
      </c>
      <c r="G36" s="112">
        <v>3211560.1216500001</v>
      </c>
      <c r="H36" s="112">
        <v>2614231.1356199998</v>
      </c>
      <c r="I36" s="112">
        <v>3120115.2105200002</v>
      </c>
      <c r="J36" s="112">
        <v>2699011.1995799998</v>
      </c>
      <c r="K36" s="112">
        <v>3402205.0232000002</v>
      </c>
      <c r="L36" s="112">
        <v>3577142.73612</v>
      </c>
      <c r="M36" s="112">
        <v>3241318.2499500001</v>
      </c>
      <c r="N36" s="112"/>
      <c r="O36" s="113">
        <v>33731566.455289997</v>
      </c>
    </row>
    <row r="37" spans="1:15" ht="13.8" x14ac:dyDescent="0.25">
      <c r="A37" s="142">
        <v>2023</v>
      </c>
      <c r="B37" s="111" t="s">
        <v>145</v>
      </c>
      <c r="C37" s="112">
        <v>2711692.4749500002</v>
      </c>
      <c r="D37" s="112">
        <v>2610306.6373399999</v>
      </c>
      <c r="E37" s="112">
        <v>3284629.86993</v>
      </c>
      <c r="F37" s="112">
        <v>2690023.9138199999</v>
      </c>
      <c r="G37" s="112">
        <v>3025829.9465200002</v>
      </c>
      <c r="H37" s="112">
        <v>2985636.0044200001</v>
      </c>
      <c r="I37" s="112">
        <v>2722766.4316599998</v>
      </c>
      <c r="J37" s="112">
        <v>2725259.64439</v>
      </c>
      <c r="K37" s="112">
        <v>2818323.3590600002</v>
      </c>
      <c r="L37" s="112">
        <v>3077707.7748599998</v>
      </c>
      <c r="M37" s="112">
        <v>3166928.9833</v>
      </c>
      <c r="N37" s="112">
        <v>3170927.9194200002</v>
      </c>
      <c r="O37" s="113">
        <v>34990032.95967</v>
      </c>
    </row>
    <row r="38" spans="1:15" ht="13.8" x14ac:dyDescent="0.25">
      <c r="A38" s="141">
        <v>2024</v>
      </c>
      <c r="B38" s="111" t="s">
        <v>146</v>
      </c>
      <c r="C38" s="112">
        <v>167284.17989999999</v>
      </c>
      <c r="D38" s="112">
        <v>141283.31739000001</v>
      </c>
      <c r="E38" s="112">
        <v>143314.95522</v>
      </c>
      <c r="F38" s="112">
        <v>80867.331659999996</v>
      </c>
      <c r="G38" s="112">
        <v>168227.70420000001</v>
      </c>
      <c r="H38" s="112">
        <v>220068.33278999999</v>
      </c>
      <c r="I38" s="112">
        <v>118317.05752</v>
      </c>
      <c r="J38" s="112">
        <v>91670.812439999994</v>
      </c>
      <c r="K38" s="112">
        <v>234435.90804000001</v>
      </c>
      <c r="L38" s="112">
        <v>172867.80115000001</v>
      </c>
      <c r="M38" s="112">
        <v>152747.57754</v>
      </c>
      <c r="N38" s="112"/>
      <c r="O38" s="113">
        <v>1691084.9778499999</v>
      </c>
    </row>
    <row r="39" spans="1:15" ht="13.8" x14ac:dyDescent="0.25">
      <c r="A39" s="142">
        <v>2023</v>
      </c>
      <c r="B39" s="111" t="s">
        <v>146</v>
      </c>
      <c r="C39" s="112">
        <v>20511.080989999999</v>
      </c>
      <c r="D39" s="112">
        <v>48988.009310000001</v>
      </c>
      <c r="E39" s="112">
        <v>108597.92817</v>
      </c>
      <c r="F39" s="112">
        <v>107987.69313</v>
      </c>
      <c r="G39" s="112">
        <v>203809.47146</v>
      </c>
      <c r="H39" s="112">
        <v>185343.29347</v>
      </c>
      <c r="I39" s="112">
        <v>202576.08718999999</v>
      </c>
      <c r="J39" s="112">
        <v>304348.46383999998</v>
      </c>
      <c r="K39" s="112">
        <v>179322.18877000001</v>
      </c>
      <c r="L39" s="112">
        <v>96963.818669999993</v>
      </c>
      <c r="M39" s="112">
        <v>259258.75424000001</v>
      </c>
      <c r="N39" s="112">
        <v>222202.09070999999</v>
      </c>
      <c r="O39" s="113">
        <v>1939908.87995</v>
      </c>
    </row>
    <row r="40" spans="1:15" ht="13.8" x14ac:dyDescent="0.25">
      <c r="A40" s="141">
        <v>2024</v>
      </c>
      <c r="B40" s="111" t="s">
        <v>147</v>
      </c>
      <c r="C40" s="112">
        <v>1207796.16221</v>
      </c>
      <c r="D40" s="112">
        <v>1286749.99034</v>
      </c>
      <c r="E40" s="112">
        <v>1461071.1646</v>
      </c>
      <c r="F40" s="112">
        <v>1195348.42643</v>
      </c>
      <c r="G40" s="112">
        <v>1494895.3444399999</v>
      </c>
      <c r="H40" s="112">
        <v>1188524.8707300001</v>
      </c>
      <c r="I40" s="112">
        <v>1407941.2065999999</v>
      </c>
      <c r="J40" s="112">
        <v>1476604.6498</v>
      </c>
      <c r="K40" s="112">
        <v>1479951.37821</v>
      </c>
      <c r="L40" s="112">
        <v>1551402.6741800001</v>
      </c>
      <c r="M40" s="112">
        <v>1455475.9471700001</v>
      </c>
      <c r="N40" s="112"/>
      <c r="O40" s="113">
        <v>15205761.814710001</v>
      </c>
    </row>
    <row r="41" spans="1:15" ht="13.8" x14ac:dyDescent="0.25">
      <c r="A41" s="142">
        <v>2023</v>
      </c>
      <c r="B41" s="111" t="s">
        <v>147</v>
      </c>
      <c r="C41" s="112">
        <v>1173363.98835</v>
      </c>
      <c r="D41" s="112">
        <v>1303040.6584600001</v>
      </c>
      <c r="E41" s="112">
        <v>1511097.3297300001</v>
      </c>
      <c r="F41" s="112">
        <v>1216078.7610800001</v>
      </c>
      <c r="G41" s="112">
        <v>1379697.7082400001</v>
      </c>
      <c r="H41" s="112">
        <v>1337201.2978999999</v>
      </c>
      <c r="I41" s="112">
        <v>1262206.8305200001</v>
      </c>
      <c r="J41" s="112">
        <v>1397591.3140199999</v>
      </c>
      <c r="K41" s="112">
        <v>1396039.1788999999</v>
      </c>
      <c r="L41" s="112">
        <v>1409242.56813</v>
      </c>
      <c r="M41" s="112">
        <v>1384070.59778</v>
      </c>
      <c r="N41" s="112">
        <v>1431534.7491200001</v>
      </c>
      <c r="O41" s="113">
        <v>16201164.98223</v>
      </c>
    </row>
    <row r="42" spans="1:15" ht="13.8" x14ac:dyDescent="0.25">
      <c r="A42" s="141">
        <v>2024</v>
      </c>
      <c r="B42" s="111" t="s">
        <v>148</v>
      </c>
      <c r="C42" s="112">
        <v>823643.95970999997</v>
      </c>
      <c r="D42" s="112">
        <v>910340.84450000001</v>
      </c>
      <c r="E42" s="112">
        <v>1026556.47222</v>
      </c>
      <c r="F42" s="112">
        <v>844710.68977000006</v>
      </c>
      <c r="G42" s="112">
        <v>1065726.6195199999</v>
      </c>
      <c r="H42" s="112">
        <v>763788.80214000004</v>
      </c>
      <c r="I42" s="112">
        <v>946543.1422</v>
      </c>
      <c r="J42" s="112">
        <v>975332.54891999997</v>
      </c>
      <c r="K42" s="112">
        <v>925905.60979000002</v>
      </c>
      <c r="L42" s="112">
        <v>995938.23652999999</v>
      </c>
      <c r="M42" s="112">
        <v>949066.61418999999</v>
      </c>
      <c r="N42" s="112"/>
      <c r="O42" s="113">
        <v>10227553.539489999</v>
      </c>
    </row>
    <row r="43" spans="1:15" ht="13.8" x14ac:dyDescent="0.25">
      <c r="A43" s="142">
        <v>2023</v>
      </c>
      <c r="B43" s="111" t="s">
        <v>148</v>
      </c>
      <c r="C43" s="112">
        <v>841059.34158000001</v>
      </c>
      <c r="D43" s="112">
        <v>847629.38034999999</v>
      </c>
      <c r="E43" s="112">
        <v>1049736.4099000001</v>
      </c>
      <c r="F43" s="112">
        <v>882556.79934999999</v>
      </c>
      <c r="G43" s="112">
        <v>921874.33857999998</v>
      </c>
      <c r="H43" s="112">
        <v>975351.33539000002</v>
      </c>
      <c r="I43" s="112">
        <v>830671.33556000004</v>
      </c>
      <c r="J43" s="112">
        <v>971930.04960000003</v>
      </c>
      <c r="K43" s="112">
        <v>1005442.10755</v>
      </c>
      <c r="L43" s="112">
        <v>995158.36727000005</v>
      </c>
      <c r="M43" s="112">
        <v>1016192.07599</v>
      </c>
      <c r="N43" s="112">
        <v>990224.88292</v>
      </c>
      <c r="O43" s="113">
        <v>11327826.424040001</v>
      </c>
    </row>
    <row r="44" spans="1:15" ht="13.8" x14ac:dyDescent="0.25">
      <c r="A44" s="141">
        <v>2024</v>
      </c>
      <c r="B44" s="111" t="s">
        <v>149</v>
      </c>
      <c r="C44" s="112">
        <v>938422.81869999995</v>
      </c>
      <c r="D44" s="112">
        <v>983122.89803000004</v>
      </c>
      <c r="E44" s="112">
        <v>1079100.4951500001</v>
      </c>
      <c r="F44" s="112">
        <v>916591.32178</v>
      </c>
      <c r="G44" s="112">
        <v>1205530.9051699999</v>
      </c>
      <c r="H44" s="112">
        <v>935606.94979999994</v>
      </c>
      <c r="I44" s="112">
        <v>1102494.95955</v>
      </c>
      <c r="J44" s="112">
        <v>1078630.4492299999</v>
      </c>
      <c r="K44" s="112">
        <v>1043017.74327</v>
      </c>
      <c r="L44" s="112">
        <v>1118943.5745600001</v>
      </c>
      <c r="M44" s="112">
        <v>1062008.5528899999</v>
      </c>
      <c r="N44" s="112"/>
      <c r="O44" s="113">
        <v>11463470.668129999</v>
      </c>
    </row>
    <row r="45" spans="1:15" ht="13.8" x14ac:dyDescent="0.25">
      <c r="A45" s="142">
        <v>2023</v>
      </c>
      <c r="B45" s="111" t="s">
        <v>149</v>
      </c>
      <c r="C45" s="112">
        <v>1050024.9969899999</v>
      </c>
      <c r="D45" s="112">
        <v>1000559.00209</v>
      </c>
      <c r="E45" s="112">
        <v>1224104.6149500001</v>
      </c>
      <c r="F45" s="112">
        <v>997121.12098999997</v>
      </c>
      <c r="G45" s="112">
        <v>1142700.7002600001</v>
      </c>
      <c r="H45" s="112">
        <v>1088756.72006</v>
      </c>
      <c r="I45" s="112">
        <v>987660.98254</v>
      </c>
      <c r="J45" s="112">
        <v>1064594.5027300001</v>
      </c>
      <c r="K45" s="112">
        <v>1015934.9633300001</v>
      </c>
      <c r="L45" s="112">
        <v>970009.67370000004</v>
      </c>
      <c r="M45" s="112">
        <v>974539.90815999999</v>
      </c>
      <c r="N45" s="112">
        <v>949218.19382000004</v>
      </c>
      <c r="O45" s="113">
        <v>12465225.379620001</v>
      </c>
    </row>
    <row r="46" spans="1:15" ht="13.8" x14ac:dyDescent="0.25">
      <c r="A46" s="141">
        <v>2024</v>
      </c>
      <c r="B46" s="111" t="s">
        <v>150</v>
      </c>
      <c r="C46" s="112">
        <v>1113648.79709</v>
      </c>
      <c r="D46" s="112">
        <v>1375360.3558799999</v>
      </c>
      <c r="E46" s="112">
        <v>1467744.2985400001</v>
      </c>
      <c r="F46" s="112">
        <v>1192169.6235199999</v>
      </c>
      <c r="G46" s="112">
        <v>1452273.29375</v>
      </c>
      <c r="H46" s="112">
        <v>1312694.2925799999</v>
      </c>
      <c r="I46" s="112">
        <v>1415942.63433</v>
      </c>
      <c r="J46" s="112">
        <v>1406320.73138</v>
      </c>
      <c r="K46" s="112">
        <v>1467612.60843</v>
      </c>
      <c r="L46" s="112">
        <v>1254246.8761499999</v>
      </c>
      <c r="M46" s="112">
        <v>1261929.4678400001</v>
      </c>
      <c r="N46" s="112"/>
      <c r="O46" s="113">
        <v>14719942.979490001</v>
      </c>
    </row>
    <row r="47" spans="1:15" ht="13.8" x14ac:dyDescent="0.25">
      <c r="A47" s="142">
        <v>2023</v>
      </c>
      <c r="B47" s="111" t="s">
        <v>150</v>
      </c>
      <c r="C47" s="112">
        <v>1105713.6540300001</v>
      </c>
      <c r="D47" s="112">
        <v>1056019.5654899999</v>
      </c>
      <c r="E47" s="112">
        <v>1388507.1716</v>
      </c>
      <c r="F47" s="112">
        <v>1063434.2242099999</v>
      </c>
      <c r="G47" s="112">
        <v>1249216.32231</v>
      </c>
      <c r="H47" s="112">
        <v>1314393.1661400001</v>
      </c>
      <c r="I47" s="112">
        <v>1145777.6530299999</v>
      </c>
      <c r="J47" s="112">
        <v>1338787.5364399999</v>
      </c>
      <c r="K47" s="112">
        <v>1372057.1095700001</v>
      </c>
      <c r="L47" s="112">
        <v>1315197.1643300001</v>
      </c>
      <c r="M47" s="112">
        <v>1162620.5227099999</v>
      </c>
      <c r="N47" s="112">
        <v>1347375.1753499999</v>
      </c>
      <c r="O47" s="113">
        <v>14859099.265210001</v>
      </c>
    </row>
    <row r="48" spans="1:15" ht="13.8" x14ac:dyDescent="0.25">
      <c r="A48" s="141">
        <v>2024</v>
      </c>
      <c r="B48" s="111" t="s">
        <v>151</v>
      </c>
      <c r="C48" s="112">
        <v>322399.87998000003</v>
      </c>
      <c r="D48" s="112">
        <v>348224.23749000003</v>
      </c>
      <c r="E48" s="112">
        <v>385061.22235</v>
      </c>
      <c r="F48" s="112">
        <v>334477.30823000002</v>
      </c>
      <c r="G48" s="112">
        <v>419457.34448999999</v>
      </c>
      <c r="H48" s="112">
        <v>332515.43589000002</v>
      </c>
      <c r="I48" s="112">
        <v>381534.37534000003</v>
      </c>
      <c r="J48" s="112">
        <v>362895.82354000001</v>
      </c>
      <c r="K48" s="112">
        <v>376172.46688999998</v>
      </c>
      <c r="L48" s="112">
        <v>365051.63076999999</v>
      </c>
      <c r="M48" s="112">
        <v>346039.55523</v>
      </c>
      <c r="N48" s="112"/>
      <c r="O48" s="113">
        <v>3973829.2801999999</v>
      </c>
    </row>
    <row r="49" spans="1:15" ht="13.8" x14ac:dyDescent="0.25">
      <c r="A49" s="142">
        <v>2023</v>
      </c>
      <c r="B49" s="111" t="s">
        <v>151</v>
      </c>
      <c r="C49" s="112">
        <v>360402.03336</v>
      </c>
      <c r="D49" s="112">
        <v>354058.61192</v>
      </c>
      <c r="E49" s="112">
        <v>438195.22230000002</v>
      </c>
      <c r="F49" s="112">
        <v>373566.96041</v>
      </c>
      <c r="G49" s="112">
        <v>450029.71503000002</v>
      </c>
      <c r="H49" s="112">
        <v>411994.37638999999</v>
      </c>
      <c r="I49" s="112">
        <v>371794.22752000001</v>
      </c>
      <c r="J49" s="112">
        <v>395201.73572</v>
      </c>
      <c r="K49" s="112">
        <v>382586.31968999997</v>
      </c>
      <c r="L49" s="112">
        <v>363949.00571</v>
      </c>
      <c r="M49" s="112">
        <v>345072.71172000002</v>
      </c>
      <c r="N49" s="112">
        <v>352003.32900000003</v>
      </c>
      <c r="O49" s="113">
        <v>4598854.2487700004</v>
      </c>
    </row>
    <row r="50" spans="1:15" ht="13.8" x14ac:dyDescent="0.25">
      <c r="A50" s="141">
        <v>2024</v>
      </c>
      <c r="B50" s="111" t="s">
        <v>152</v>
      </c>
      <c r="C50" s="112">
        <v>468318.84989000001</v>
      </c>
      <c r="D50" s="112">
        <v>481125.42478</v>
      </c>
      <c r="E50" s="112">
        <v>544469.56671000004</v>
      </c>
      <c r="F50" s="112">
        <v>342001.51165</v>
      </c>
      <c r="G50" s="112">
        <v>581695.83420000004</v>
      </c>
      <c r="H50" s="112">
        <v>402477.91820000001</v>
      </c>
      <c r="I50" s="112">
        <v>954233.71805999998</v>
      </c>
      <c r="J50" s="112">
        <v>962622.84514999995</v>
      </c>
      <c r="K50" s="112">
        <v>672885.91648999997</v>
      </c>
      <c r="L50" s="112">
        <v>757577.74398999999</v>
      </c>
      <c r="M50" s="112">
        <v>676705.65015999996</v>
      </c>
      <c r="N50" s="112"/>
      <c r="O50" s="113">
        <v>6844114.9792799996</v>
      </c>
    </row>
    <row r="51" spans="1:15" ht="13.8" x14ac:dyDescent="0.25">
      <c r="A51" s="142">
        <v>2023</v>
      </c>
      <c r="B51" s="111" t="s">
        <v>152</v>
      </c>
      <c r="C51" s="112">
        <v>414201.52295999997</v>
      </c>
      <c r="D51" s="112">
        <v>523866.37258999998</v>
      </c>
      <c r="E51" s="112">
        <v>737166.73338999995</v>
      </c>
      <c r="F51" s="112">
        <v>477350.15331000002</v>
      </c>
      <c r="G51" s="112">
        <v>461347.52409999998</v>
      </c>
      <c r="H51" s="112">
        <v>440293.05599999998</v>
      </c>
      <c r="I51" s="112">
        <v>496791.71883000003</v>
      </c>
      <c r="J51" s="112">
        <v>463279.21194000001</v>
      </c>
      <c r="K51" s="112">
        <v>694813.91943999997</v>
      </c>
      <c r="L51" s="112">
        <v>994061.35886000004</v>
      </c>
      <c r="M51" s="112">
        <v>1253996.5125800001</v>
      </c>
      <c r="N51" s="112">
        <v>694627.24850999995</v>
      </c>
      <c r="O51" s="113">
        <v>7651795.3325100001</v>
      </c>
    </row>
    <row r="52" spans="1:15" ht="13.8" x14ac:dyDescent="0.25">
      <c r="A52" s="141">
        <v>2024</v>
      </c>
      <c r="B52" s="111" t="s">
        <v>153</v>
      </c>
      <c r="C52" s="112">
        <v>329942.50059000001</v>
      </c>
      <c r="D52" s="112">
        <v>299894.90834000002</v>
      </c>
      <c r="E52" s="112">
        <v>358223.64000999997</v>
      </c>
      <c r="F52" s="112">
        <v>349873.01468999998</v>
      </c>
      <c r="G52" s="112">
        <v>980449.59271999996</v>
      </c>
      <c r="H52" s="112">
        <v>564243.47219</v>
      </c>
      <c r="I52" s="112">
        <v>431178.77776999999</v>
      </c>
      <c r="J52" s="112">
        <v>422643.07040000003</v>
      </c>
      <c r="K52" s="112">
        <v>566698.18900999997</v>
      </c>
      <c r="L52" s="112">
        <v>820210.48459999997</v>
      </c>
      <c r="M52" s="112">
        <v>637198.53679000004</v>
      </c>
      <c r="N52" s="112"/>
      <c r="O52" s="113">
        <v>5760556.1871100003</v>
      </c>
    </row>
    <row r="53" spans="1:15" ht="13.8" x14ac:dyDescent="0.25">
      <c r="A53" s="142">
        <v>2023</v>
      </c>
      <c r="B53" s="111" t="s">
        <v>153</v>
      </c>
      <c r="C53" s="112">
        <v>278882.81070999999</v>
      </c>
      <c r="D53" s="112">
        <v>287103.78064000001</v>
      </c>
      <c r="E53" s="112">
        <v>505697.54947999999</v>
      </c>
      <c r="F53" s="112">
        <v>417251.88355999999</v>
      </c>
      <c r="G53" s="112">
        <v>549892.26480999996</v>
      </c>
      <c r="H53" s="112">
        <v>332633.21338999999</v>
      </c>
      <c r="I53" s="112">
        <v>657172.97959999996</v>
      </c>
      <c r="J53" s="112">
        <v>375762.79655000003</v>
      </c>
      <c r="K53" s="112">
        <v>430282.38802000001</v>
      </c>
      <c r="L53" s="112">
        <v>509917.83503999998</v>
      </c>
      <c r="M53" s="112">
        <v>481780.40470999997</v>
      </c>
      <c r="N53" s="112">
        <v>718800.87997000001</v>
      </c>
      <c r="O53" s="113">
        <v>5545178.7864800002</v>
      </c>
    </row>
    <row r="54" spans="1:15" ht="13.8" x14ac:dyDescent="0.25">
      <c r="A54" s="141">
        <v>2024</v>
      </c>
      <c r="B54" s="111" t="s">
        <v>154</v>
      </c>
      <c r="C54" s="112">
        <v>551149.86990000005</v>
      </c>
      <c r="D54" s="112">
        <v>600422.14069000003</v>
      </c>
      <c r="E54" s="112">
        <v>639331.38413999998</v>
      </c>
      <c r="F54" s="112">
        <v>511800.69563999999</v>
      </c>
      <c r="G54" s="112">
        <v>653600.79371</v>
      </c>
      <c r="H54" s="112">
        <v>479385.26032</v>
      </c>
      <c r="I54" s="112">
        <v>622696.55750999996</v>
      </c>
      <c r="J54" s="112">
        <v>607231.79830999998</v>
      </c>
      <c r="K54" s="112">
        <v>615551.90160999994</v>
      </c>
      <c r="L54" s="112">
        <v>629014.85415999999</v>
      </c>
      <c r="M54" s="112">
        <v>626967.93062999996</v>
      </c>
      <c r="N54" s="112"/>
      <c r="O54" s="113">
        <v>6537153.1866199998</v>
      </c>
    </row>
    <row r="55" spans="1:15" ht="13.8" x14ac:dyDescent="0.25">
      <c r="A55" s="142">
        <v>2023</v>
      </c>
      <c r="B55" s="111" t="s">
        <v>154</v>
      </c>
      <c r="C55" s="112">
        <v>525172.89729999995</v>
      </c>
      <c r="D55" s="112">
        <v>565733.09780999995</v>
      </c>
      <c r="E55" s="112">
        <v>673308.51307999995</v>
      </c>
      <c r="F55" s="112">
        <v>560340.71689000004</v>
      </c>
      <c r="G55" s="112">
        <v>637192.23108000006</v>
      </c>
      <c r="H55" s="112">
        <v>616319.67061999999</v>
      </c>
      <c r="I55" s="112">
        <v>568922.07597000001</v>
      </c>
      <c r="J55" s="112">
        <v>600798.80041000003</v>
      </c>
      <c r="K55" s="112">
        <v>604708.79669999995</v>
      </c>
      <c r="L55" s="112">
        <v>610469.23335999995</v>
      </c>
      <c r="M55" s="112">
        <v>605834.68818000006</v>
      </c>
      <c r="N55" s="112">
        <v>596931.65960000001</v>
      </c>
      <c r="O55" s="113">
        <v>7165732.3810000001</v>
      </c>
    </row>
    <row r="56" spans="1:15" ht="13.8" x14ac:dyDescent="0.25">
      <c r="A56" s="141">
        <v>2024</v>
      </c>
      <c r="B56" s="110" t="s">
        <v>31</v>
      </c>
      <c r="C56" s="115">
        <f>C58</f>
        <v>445643.85941999999</v>
      </c>
      <c r="D56" s="115">
        <f t="shared" ref="D56:O56" si="4">D58</f>
        <v>452009.54275000002</v>
      </c>
      <c r="E56" s="115">
        <f t="shared" si="4"/>
        <v>499142.20374000003</v>
      </c>
      <c r="F56" s="115">
        <f t="shared" si="4"/>
        <v>465820.41093000001</v>
      </c>
      <c r="G56" s="115">
        <f t="shared" si="4"/>
        <v>545510.04928000004</v>
      </c>
      <c r="H56" s="115">
        <f t="shared" si="4"/>
        <v>432184.40130000003</v>
      </c>
      <c r="I56" s="115">
        <f t="shared" si="4"/>
        <v>569410.73740999994</v>
      </c>
      <c r="J56" s="115">
        <f t="shared" si="4"/>
        <v>521701.73666</v>
      </c>
      <c r="K56" s="115">
        <f t="shared" si="4"/>
        <v>491609.03243000002</v>
      </c>
      <c r="L56" s="115">
        <f t="shared" si="4"/>
        <v>567183.42463000002</v>
      </c>
      <c r="M56" s="115">
        <f t="shared" si="4"/>
        <v>486652.56427999999</v>
      </c>
      <c r="N56" s="115"/>
      <c r="O56" s="113">
        <f t="shared" si="4"/>
        <v>5476867.9628299996</v>
      </c>
    </row>
    <row r="57" spans="1:15" ht="13.8" x14ac:dyDescent="0.25">
      <c r="A57" s="142">
        <v>2023</v>
      </c>
      <c r="B57" s="110" t="s">
        <v>31</v>
      </c>
      <c r="C57" s="115">
        <f>C59</f>
        <v>441308.16873999999</v>
      </c>
      <c r="D57" s="115">
        <f t="shared" ref="D57:O57" si="5">D59</f>
        <v>397254.84522000002</v>
      </c>
      <c r="E57" s="115">
        <f t="shared" si="5"/>
        <v>478536.44981999998</v>
      </c>
      <c r="F57" s="115">
        <f t="shared" si="5"/>
        <v>467161.27383999998</v>
      </c>
      <c r="G57" s="115">
        <f t="shared" si="5"/>
        <v>546008.65578000003</v>
      </c>
      <c r="H57" s="115">
        <f t="shared" si="5"/>
        <v>482324.97353999998</v>
      </c>
      <c r="I57" s="115">
        <f t="shared" si="5"/>
        <v>462881.67216000002</v>
      </c>
      <c r="J57" s="115">
        <f t="shared" si="5"/>
        <v>495645.61102000001</v>
      </c>
      <c r="K57" s="115">
        <f t="shared" si="5"/>
        <v>487012.36570000002</v>
      </c>
      <c r="L57" s="115">
        <f t="shared" si="5"/>
        <v>498694.43229999999</v>
      </c>
      <c r="M57" s="115">
        <f t="shared" si="5"/>
        <v>480883.13955999998</v>
      </c>
      <c r="N57" s="115">
        <f t="shared" si="5"/>
        <v>506653.72229000001</v>
      </c>
      <c r="O57" s="113">
        <f t="shared" si="5"/>
        <v>5744365.3099699998</v>
      </c>
    </row>
    <row r="58" spans="1:15" ht="13.8" x14ac:dyDescent="0.25">
      <c r="A58" s="141">
        <v>2024</v>
      </c>
      <c r="B58" s="111" t="s">
        <v>155</v>
      </c>
      <c r="C58" s="112">
        <v>445643.85941999999</v>
      </c>
      <c r="D58" s="112">
        <v>452009.54275000002</v>
      </c>
      <c r="E58" s="112">
        <v>499142.20374000003</v>
      </c>
      <c r="F58" s="112">
        <v>465820.41093000001</v>
      </c>
      <c r="G58" s="112">
        <v>545510.04928000004</v>
      </c>
      <c r="H58" s="112">
        <v>432184.40130000003</v>
      </c>
      <c r="I58" s="112">
        <v>569410.73740999994</v>
      </c>
      <c r="J58" s="112">
        <v>521701.73666</v>
      </c>
      <c r="K58" s="112">
        <v>491609.03243000002</v>
      </c>
      <c r="L58" s="112">
        <v>567183.42463000002</v>
      </c>
      <c r="M58" s="112">
        <v>486652.56427999999</v>
      </c>
      <c r="N58" s="112"/>
      <c r="O58" s="113">
        <v>5476867.9628299996</v>
      </c>
    </row>
    <row r="59" spans="1:15" ht="14.4" thickBot="1" x14ac:dyDescent="0.3">
      <c r="A59" s="142">
        <v>2023</v>
      </c>
      <c r="B59" s="111" t="s">
        <v>155</v>
      </c>
      <c r="C59" s="112">
        <v>441308.16873999999</v>
      </c>
      <c r="D59" s="112">
        <v>397254.84522000002</v>
      </c>
      <c r="E59" s="112">
        <v>478536.44981999998</v>
      </c>
      <c r="F59" s="112">
        <v>467161.27383999998</v>
      </c>
      <c r="G59" s="112">
        <v>546008.65578000003</v>
      </c>
      <c r="H59" s="112">
        <v>482324.97353999998</v>
      </c>
      <c r="I59" s="112">
        <v>462881.67216000002</v>
      </c>
      <c r="J59" s="112">
        <v>495645.61102000001</v>
      </c>
      <c r="K59" s="112">
        <v>487012.36570000002</v>
      </c>
      <c r="L59" s="112">
        <v>498694.43229999999</v>
      </c>
      <c r="M59" s="112">
        <v>480883.13955999998</v>
      </c>
      <c r="N59" s="112">
        <v>506653.72229000001</v>
      </c>
      <c r="O59" s="113">
        <v>5744365.3099699998</v>
      </c>
    </row>
    <row r="60" spans="1:15" s="32" customFormat="1" ht="15" customHeight="1" thickBot="1" x14ac:dyDescent="0.25">
      <c r="A60" s="143">
        <v>2002</v>
      </c>
      <c r="B60" s="116" t="s">
        <v>40</v>
      </c>
      <c r="C60" s="117">
        <v>2607319.6609999998</v>
      </c>
      <c r="D60" s="117">
        <v>2383772.9539999999</v>
      </c>
      <c r="E60" s="117">
        <v>2918943.5210000002</v>
      </c>
      <c r="F60" s="117">
        <v>2742857.9219999998</v>
      </c>
      <c r="G60" s="117">
        <v>3000325.2429999998</v>
      </c>
      <c r="H60" s="117">
        <v>2770693.8810000001</v>
      </c>
      <c r="I60" s="117">
        <v>3103851.8620000002</v>
      </c>
      <c r="J60" s="117">
        <v>2975888.9739999999</v>
      </c>
      <c r="K60" s="117">
        <v>3218206.861</v>
      </c>
      <c r="L60" s="117">
        <v>3501128.02</v>
      </c>
      <c r="M60" s="117">
        <v>3593604.8960000002</v>
      </c>
      <c r="N60" s="117">
        <v>3242495.2340000002</v>
      </c>
      <c r="O60" s="118">
        <f>SUM(C60:N60)</f>
        <v>36059089.028999999</v>
      </c>
    </row>
    <row r="61" spans="1:15" s="32" customFormat="1" ht="15" customHeight="1" thickBot="1" x14ac:dyDescent="0.25">
      <c r="A61" s="143">
        <v>2003</v>
      </c>
      <c r="B61" s="116" t="s">
        <v>40</v>
      </c>
      <c r="C61" s="117">
        <v>3533705.5819999999</v>
      </c>
      <c r="D61" s="117">
        <v>2923460.39</v>
      </c>
      <c r="E61" s="117">
        <v>3908255.9909999999</v>
      </c>
      <c r="F61" s="117">
        <v>3662183.449</v>
      </c>
      <c r="G61" s="117">
        <v>3860471.3</v>
      </c>
      <c r="H61" s="117">
        <v>3796113.5219999999</v>
      </c>
      <c r="I61" s="117">
        <v>4236114.2640000004</v>
      </c>
      <c r="J61" s="117">
        <v>3828726.17</v>
      </c>
      <c r="K61" s="117">
        <v>4114677.523</v>
      </c>
      <c r="L61" s="117">
        <v>4824388.2589999996</v>
      </c>
      <c r="M61" s="117">
        <v>3969697.4580000001</v>
      </c>
      <c r="N61" s="117">
        <v>4595042.3940000003</v>
      </c>
      <c r="O61" s="118">
        <f t="shared" ref="O61:O79" si="6">SUM(C61:N61)</f>
        <v>47252836.302000001</v>
      </c>
    </row>
    <row r="62" spans="1:15" s="32" customFormat="1" ht="15" customHeight="1" thickBot="1" x14ac:dyDescent="0.25">
      <c r="A62" s="143">
        <v>2004</v>
      </c>
      <c r="B62" s="116" t="s">
        <v>40</v>
      </c>
      <c r="C62" s="117">
        <v>4619660.84</v>
      </c>
      <c r="D62" s="117">
        <v>3664503.0430000001</v>
      </c>
      <c r="E62" s="117">
        <v>5218042.1770000001</v>
      </c>
      <c r="F62" s="117">
        <v>5072462.9939999999</v>
      </c>
      <c r="G62" s="117">
        <v>5170061.6050000004</v>
      </c>
      <c r="H62" s="117">
        <v>5284383.2860000003</v>
      </c>
      <c r="I62" s="117">
        <v>5632138.7980000004</v>
      </c>
      <c r="J62" s="117">
        <v>4707491.284</v>
      </c>
      <c r="K62" s="117">
        <v>5656283.5209999997</v>
      </c>
      <c r="L62" s="117">
        <v>5867342.1210000003</v>
      </c>
      <c r="M62" s="117">
        <v>5733908.9759999998</v>
      </c>
      <c r="N62" s="117">
        <v>6540874.1749999998</v>
      </c>
      <c r="O62" s="118">
        <f t="shared" si="6"/>
        <v>63167152.819999993</v>
      </c>
    </row>
    <row r="63" spans="1:15" s="32" customFormat="1" ht="15" customHeight="1" thickBot="1" x14ac:dyDescent="0.25">
      <c r="A63" s="143">
        <v>2005</v>
      </c>
      <c r="B63" s="116" t="s">
        <v>40</v>
      </c>
      <c r="C63" s="117">
        <v>4997279.7240000004</v>
      </c>
      <c r="D63" s="117">
        <v>5651741.2520000003</v>
      </c>
      <c r="E63" s="117">
        <v>6591859.2180000003</v>
      </c>
      <c r="F63" s="117">
        <v>6128131.8779999996</v>
      </c>
      <c r="G63" s="117">
        <v>5977226.2170000002</v>
      </c>
      <c r="H63" s="117">
        <v>6038534.3669999996</v>
      </c>
      <c r="I63" s="117">
        <v>5763466.3530000001</v>
      </c>
      <c r="J63" s="117">
        <v>5552867.2120000003</v>
      </c>
      <c r="K63" s="117">
        <v>6814268.9409999996</v>
      </c>
      <c r="L63" s="117">
        <v>6772178.5690000001</v>
      </c>
      <c r="M63" s="117">
        <v>5942575.7819999997</v>
      </c>
      <c r="N63" s="117">
        <v>7246278.6299999999</v>
      </c>
      <c r="O63" s="118">
        <f t="shared" si="6"/>
        <v>73476408.142999992</v>
      </c>
    </row>
    <row r="64" spans="1:15" s="32" customFormat="1" ht="15" customHeight="1" thickBot="1" x14ac:dyDescent="0.25">
      <c r="A64" s="143">
        <v>2006</v>
      </c>
      <c r="B64" s="116" t="s">
        <v>40</v>
      </c>
      <c r="C64" s="117">
        <v>5133048.8810000001</v>
      </c>
      <c r="D64" s="117">
        <v>6058251.2790000001</v>
      </c>
      <c r="E64" s="117">
        <v>7411101.659</v>
      </c>
      <c r="F64" s="117">
        <v>6456090.2609999999</v>
      </c>
      <c r="G64" s="117">
        <v>7041543.2470000004</v>
      </c>
      <c r="H64" s="117">
        <v>7815434.6220000004</v>
      </c>
      <c r="I64" s="117">
        <v>7067411.4790000003</v>
      </c>
      <c r="J64" s="117">
        <v>6811202.4100000001</v>
      </c>
      <c r="K64" s="117">
        <v>7606551.0949999997</v>
      </c>
      <c r="L64" s="117">
        <v>6888812.5489999996</v>
      </c>
      <c r="M64" s="117">
        <v>8641474.5559999999</v>
      </c>
      <c r="N64" s="117">
        <v>8603753.4800000004</v>
      </c>
      <c r="O64" s="118">
        <f t="shared" si="6"/>
        <v>85534675.517999992</v>
      </c>
    </row>
    <row r="65" spans="1:15" s="32" customFormat="1" ht="15" customHeight="1" thickBot="1" x14ac:dyDescent="0.25">
      <c r="A65" s="143">
        <v>2007</v>
      </c>
      <c r="B65" s="116" t="s">
        <v>40</v>
      </c>
      <c r="C65" s="117">
        <v>6564559.7929999996</v>
      </c>
      <c r="D65" s="117">
        <v>7656951.608</v>
      </c>
      <c r="E65" s="117">
        <v>8957851.6209999993</v>
      </c>
      <c r="F65" s="117">
        <v>8313312.0049999999</v>
      </c>
      <c r="G65" s="117">
        <v>9147620.0419999994</v>
      </c>
      <c r="H65" s="117">
        <v>8980247.4370000008</v>
      </c>
      <c r="I65" s="117">
        <v>8937741.591</v>
      </c>
      <c r="J65" s="117">
        <v>8736689.0920000002</v>
      </c>
      <c r="K65" s="117">
        <v>9038743.8959999997</v>
      </c>
      <c r="L65" s="117">
        <v>9895216.6219999995</v>
      </c>
      <c r="M65" s="117">
        <v>11318798.220000001</v>
      </c>
      <c r="N65" s="117">
        <v>9724017.977</v>
      </c>
      <c r="O65" s="118">
        <f t="shared" si="6"/>
        <v>107271749.90399998</v>
      </c>
    </row>
    <row r="66" spans="1:15" s="32" customFormat="1" ht="15" customHeight="1" thickBot="1" x14ac:dyDescent="0.25">
      <c r="A66" s="143">
        <v>2008</v>
      </c>
      <c r="B66" s="116" t="s">
        <v>40</v>
      </c>
      <c r="C66" s="117">
        <v>10632207.040999999</v>
      </c>
      <c r="D66" s="117">
        <v>11077899.119999999</v>
      </c>
      <c r="E66" s="117">
        <v>11428587.233999999</v>
      </c>
      <c r="F66" s="117">
        <v>11363963.503</v>
      </c>
      <c r="G66" s="117">
        <v>12477968.699999999</v>
      </c>
      <c r="H66" s="117">
        <v>11770634.384</v>
      </c>
      <c r="I66" s="117">
        <v>12595426.863</v>
      </c>
      <c r="J66" s="117">
        <v>11046830.085999999</v>
      </c>
      <c r="K66" s="117">
        <v>12793148.034</v>
      </c>
      <c r="L66" s="117">
        <v>9722708.7899999991</v>
      </c>
      <c r="M66" s="117">
        <v>9395872.8969999999</v>
      </c>
      <c r="N66" s="117">
        <v>7721948.9740000004</v>
      </c>
      <c r="O66" s="118">
        <f t="shared" si="6"/>
        <v>132027195.626</v>
      </c>
    </row>
    <row r="67" spans="1:15" s="32" customFormat="1" ht="15" customHeight="1" thickBot="1" x14ac:dyDescent="0.25">
      <c r="A67" s="143">
        <v>2009</v>
      </c>
      <c r="B67" s="116" t="s">
        <v>40</v>
      </c>
      <c r="C67" s="117">
        <v>7884493.5240000002</v>
      </c>
      <c r="D67" s="117">
        <v>8435115.8340000007</v>
      </c>
      <c r="E67" s="117">
        <v>8155485.0810000002</v>
      </c>
      <c r="F67" s="117">
        <v>7561696.2829999998</v>
      </c>
      <c r="G67" s="117">
        <v>7346407.5279999999</v>
      </c>
      <c r="H67" s="117">
        <v>8329692.7829999998</v>
      </c>
      <c r="I67" s="117">
        <v>9055733.6710000001</v>
      </c>
      <c r="J67" s="117">
        <v>7839908.8420000002</v>
      </c>
      <c r="K67" s="117">
        <v>8480708.3870000001</v>
      </c>
      <c r="L67" s="117">
        <v>10095768.029999999</v>
      </c>
      <c r="M67" s="117">
        <v>8903010.773</v>
      </c>
      <c r="N67" s="117">
        <v>10054591.867000001</v>
      </c>
      <c r="O67" s="118">
        <f t="shared" si="6"/>
        <v>102142612.603</v>
      </c>
    </row>
    <row r="68" spans="1:15" s="32" customFormat="1" ht="15" customHeight="1" thickBot="1" x14ac:dyDescent="0.25">
      <c r="A68" s="143">
        <v>2010</v>
      </c>
      <c r="B68" s="116" t="s">
        <v>40</v>
      </c>
      <c r="C68" s="117">
        <v>7828748.0580000002</v>
      </c>
      <c r="D68" s="117">
        <v>8263237.8140000002</v>
      </c>
      <c r="E68" s="117">
        <v>9886488.1710000001</v>
      </c>
      <c r="F68" s="117">
        <v>9396006.6539999992</v>
      </c>
      <c r="G68" s="117">
        <v>9799958.1170000006</v>
      </c>
      <c r="H68" s="117">
        <v>9542907.6439999994</v>
      </c>
      <c r="I68" s="117">
        <v>9564682.5449999999</v>
      </c>
      <c r="J68" s="117">
        <v>8523451.9729999993</v>
      </c>
      <c r="K68" s="117">
        <v>8909230.5209999997</v>
      </c>
      <c r="L68" s="117">
        <v>10963586.27</v>
      </c>
      <c r="M68" s="117">
        <v>9382369.7180000003</v>
      </c>
      <c r="N68" s="117">
        <v>11822551.698999999</v>
      </c>
      <c r="O68" s="118">
        <f t="shared" si="6"/>
        <v>113883219.18399999</v>
      </c>
    </row>
    <row r="69" spans="1:15" s="32" customFormat="1" ht="15" customHeight="1" thickBot="1" x14ac:dyDescent="0.25">
      <c r="A69" s="143">
        <v>2011</v>
      </c>
      <c r="B69" s="116" t="s">
        <v>40</v>
      </c>
      <c r="C69" s="117">
        <v>9551084.6390000004</v>
      </c>
      <c r="D69" s="117">
        <v>10059126.307</v>
      </c>
      <c r="E69" s="117">
        <v>11811085.16</v>
      </c>
      <c r="F69" s="117">
        <v>11873269.447000001</v>
      </c>
      <c r="G69" s="117">
        <v>10943364.372</v>
      </c>
      <c r="H69" s="117">
        <v>11349953.558</v>
      </c>
      <c r="I69" s="117">
        <v>11860004.271</v>
      </c>
      <c r="J69" s="117">
        <v>11245124.657</v>
      </c>
      <c r="K69" s="117">
        <v>10750626.098999999</v>
      </c>
      <c r="L69" s="117">
        <v>11907219.297</v>
      </c>
      <c r="M69" s="117">
        <v>11078524.743000001</v>
      </c>
      <c r="N69" s="117">
        <v>12477486.279999999</v>
      </c>
      <c r="O69" s="118">
        <f t="shared" si="6"/>
        <v>134906868.83000001</v>
      </c>
    </row>
    <row r="70" spans="1:15" ht="13.8" thickBot="1" x14ac:dyDescent="0.3">
      <c r="A70" s="143">
        <v>2012</v>
      </c>
      <c r="B70" s="116" t="s">
        <v>40</v>
      </c>
      <c r="C70" s="117">
        <v>10348187.165999999</v>
      </c>
      <c r="D70" s="117">
        <v>11748000.124</v>
      </c>
      <c r="E70" s="117">
        <v>13208572.977</v>
      </c>
      <c r="F70" s="117">
        <v>12630226.718</v>
      </c>
      <c r="G70" s="117">
        <v>13131530.960999999</v>
      </c>
      <c r="H70" s="117">
        <v>13231198.687999999</v>
      </c>
      <c r="I70" s="117">
        <v>12830675.307</v>
      </c>
      <c r="J70" s="117">
        <v>12831394.572000001</v>
      </c>
      <c r="K70" s="117">
        <v>12952651.721999999</v>
      </c>
      <c r="L70" s="117">
        <v>13190769.654999999</v>
      </c>
      <c r="M70" s="117">
        <v>13753052.493000001</v>
      </c>
      <c r="N70" s="117">
        <v>12605476.173</v>
      </c>
      <c r="O70" s="118">
        <f t="shared" si="6"/>
        <v>152461736.55599999</v>
      </c>
    </row>
    <row r="71" spans="1:15" ht="13.8" thickBot="1" x14ac:dyDescent="0.3">
      <c r="A71" s="143">
        <v>2013</v>
      </c>
      <c r="B71" s="116" t="s">
        <v>40</v>
      </c>
      <c r="C71" s="117">
        <v>11481521.079</v>
      </c>
      <c r="D71" s="117">
        <v>12385690.909</v>
      </c>
      <c r="E71" s="117">
        <v>13122058.141000001</v>
      </c>
      <c r="F71" s="117">
        <v>12468202.903000001</v>
      </c>
      <c r="G71" s="117">
        <v>13277209.017000001</v>
      </c>
      <c r="H71" s="117">
        <v>12399973.961999999</v>
      </c>
      <c r="I71" s="117">
        <v>13059519.685000001</v>
      </c>
      <c r="J71" s="117">
        <v>11118300.903000001</v>
      </c>
      <c r="K71" s="117">
        <v>13060371.039000001</v>
      </c>
      <c r="L71" s="117">
        <v>12053704.638</v>
      </c>
      <c r="M71" s="117">
        <v>14201227.351</v>
      </c>
      <c r="N71" s="117">
        <v>13174857.460000001</v>
      </c>
      <c r="O71" s="118">
        <f t="shared" si="6"/>
        <v>151802637.08700001</v>
      </c>
    </row>
    <row r="72" spans="1:15" ht="13.8" thickBot="1" x14ac:dyDescent="0.3">
      <c r="A72" s="143">
        <v>2014</v>
      </c>
      <c r="B72" s="116" t="s">
        <v>40</v>
      </c>
      <c r="C72" s="117">
        <v>12399761.948000001</v>
      </c>
      <c r="D72" s="117">
        <v>13053292.493000001</v>
      </c>
      <c r="E72" s="117">
        <v>14680110.779999999</v>
      </c>
      <c r="F72" s="117">
        <v>13371185.664000001</v>
      </c>
      <c r="G72" s="117">
        <v>13681906.159</v>
      </c>
      <c r="H72" s="117">
        <v>12880924.245999999</v>
      </c>
      <c r="I72" s="117">
        <v>13344776.958000001</v>
      </c>
      <c r="J72" s="117">
        <v>11386828.925000001</v>
      </c>
      <c r="K72" s="117">
        <v>13583120.905999999</v>
      </c>
      <c r="L72" s="117">
        <v>12891630.102</v>
      </c>
      <c r="M72" s="117">
        <v>13067348.107000001</v>
      </c>
      <c r="N72" s="117">
        <v>13269271.402000001</v>
      </c>
      <c r="O72" s="118">
        <f t="shared" si="6"/>
        <v>157610157.69</v>
      </c>
    </row>
    <row r="73" spans="1:15" ht="13.8" thickBot="1" x14ac:dyDescent="0.3">
      <c r="A73" s="143">
        <v>2015</v>
      </c>
      <c r="B73" s="116" t="s">
        <v>40</v>
      </c>
      <c r="C73" s="117">
        <v>12301766.75</v>
      </c>
      <c r="D73" s="117">
        <v>12231860.140000001</v>
      </c>
      <c r="E73" s="117">
        <v>12519910.437999999</v>
      </c>
      <c r="F73" s="117">
        <v>13349346.866</v>
      </c>
      <c r="G73" s="117">
        <v>11080385.127</v>
      </c>
      <c r="H73" s="117">
        <v>11949647.085999999</v>
      </c>
      <c r="I73" s="117">
        <v>11129358.973999999</v>
      </c>
      <c r="J73" s="117">
        <v>11022045.344000001</v>
      </c>
      <c r="K73" s="117">
        <v>11581703.842</v>
      </c>
      <c r="L73" s="117">
        <v>13240039.088</v>
      </c>
      <c r="M73" s="117">
        <v>11681989.013</v>
      </c>
      <c r="N73" s="117">
        <v>11750818.76</v>
      </c>
      <c r="O73" s="118">
        <f t="shared" si="6"/>
        <v>143838871.428</v>
      </c>
    </row>
    <row r="74" spans="1:15" ht="13.8" thickBot="1" x14ac:dyDescent="0.3">
      <c r="A74" s="143">
        <v>2016</v>
      </c>
      <c r="B74" s="116" t="s">
        <v>40</v>
      </c>
      <c r="C74" s="117">
        <v>9546115.4000000004</v>
      </c>
      <c r="D74" s="117">
        <v>12366388.057</v>
      </c>
      <c r="E74" s="117">
        <v>12757672.093</v>
      </c>
      <c r="F74" s="117">
        <v>11950497.685000001</v>
      </c>
      <c r="G74" s="117">
        <v>12098611.067</v>
      </c>
      <c r="H74" s="117">
        <v>12864154.060000001</v>
      </c>
      <c r="I74" s="117">
        <v>9850124.8719999995</v>
      </c>
      <c r="J74" s="117">
        <v>11830762.82</v>
      </c>
      <c r="K74" s="117">
        <v>10901638.452</v>
      </c>
      <c r="L74" s="117">
        <v>12796159.91</v>
      </c>
      <c r="M74" s="117">
        <v>12786936.247</v>
      </c>
      <c r="N74" s="117">
        <v>12780523.145</v>
      </c>
      <c r="O74" s="118">
        <f t="shared" si="6"/>
        <v>142529583.80799997</v>
      </c>
    </row>
    <row r="75" spans="1:15" ht="13.8" thickBot="1" x14ac:dyDescent="0.3">
      <c r="A75" s="143">
        <v>2017</v>
      </c>
      <c r="B75" s="116" t="s">
        <v>40</v>
      </c>
      <c r="C75" s="117">
        <v>11247585.677000133</v>
      </c>
      <c r="D75" s="117">
        <v>12089908.933999483</v>
      </c>
      <c r="E75" s="117">
        <v>14470814.05899963</v>
      </c>
      <c r="F75" s="117">
        <v>12859938.790999187</v>
      </c>
      <c r="G75" s="117">
        <v>13582079.73099998</v>
      </c>
      <c r="H75" s="117">
        <v>13125306.943999315</v>
      </c>
      <c r="I75" s="117">
        <v>12612074.05599888</v>
      </c>
      <c r="J75" s="117">
        <v>13248462.990000026</v>
      </c>
      <c r="K75" s="117">
        <v>11810080.804999635</v>
      </c>
      <c r="L75" s="117">
        <v>13912699.49399944</v>
      </c>
      <c r="M75" s="117">
        <v>14188323.115998682</v>
      </c>
      <c r="N75" s="117">
        <v>13845665.816998869</v>
      </c>
      <c r="O75" s="118">
        <f t="shared" si="6"/>
        <v>156992940.41399324</v>
      </c>
    </row>
    <row r="76" spans="1:15" ht="13.8" thickBot="1" x14ac:dyDescent="0.3">
      <c r="A76" s="143">
        <v>2018</v>
      </c>
      <c r="B76" s="116" t="s">
        <v>40</v>
      </c>
      <c r="C76" s="117">
        <v>13080096.762</v>
      </c>
      <c r="D76" s="117">
        <v>13827132.654999999</v>
      </c>
      <c r="E76" s="117">
        <v>16338253.918</v>
      </c>
      <c r="F76" s="117">
        <v>14530822.873</v>
      </c>
      <c r="G76" s="117">
        <v>15166648.044</v>
      </c>
      <c r="H76" s="117">
        <v>13657091.159</v>
      </c>
      <c r="I76" s="117">
        <v>14771360.698000001</v>
      </c>
      <c r="J76" s="117">
        <v>12926754.198999999</v>
      </c>
      <c r="K76" s="117">
        <v>15247368.846000001</v>
      </c>
      <c r="L76" s="117">
        <v>16590652.49</v>
      </c>
      <c r="M76" s="117">
        <v>16386878.392999999</v>
      </c>
      <c r="N76" s="117">
        <v>14645696.251</v>
      </c>
      <c r="O76" s="118">
        <f t="shared" si="6"/>
        <v>177168756.28799999</v>
      </c>
    </row>
    <row r="77" spans="1:15" ht="13.8" thickBot="1" x14ac:dyDescent="0.3">
      <c r="A77" s="143">
        <v>2019</v>
      </c>
      <c r="B77" s="116" t="s">
        <v>40</v>
      </c>
      <c r="C77" s="117">
        <v>13874826.012</v>
      </c>
      <c r="D77" s="117">
        <v>14323043.041999999</v>
      </c>
      <c r="E77" s="117">
        <v>16335862.397</v>
      </c>
      <c r="F77" s="117">
        <v>15340619.824999999</v>
      </c>
      <c r="G77" s="117">
        <v>16855105.096999999</v>
      </c>
      <c r="H77" s="117">
        <v>11634653.880999999</v>
      </c>
      <c r="I77" s="117">
        <v>15932004.723999999</v>
      </c>
      <c r="J77" s="117">
        <v>13222876.222999999</v>
      </c>
      <c r="K77" s="117">
        <v>15273579.960999999</v>
      </c>
      <c r="L77" s="117">
        <v>16410781.68</v>
      </c>
      <c r="M77" s="117">
        <v>16242650.391000001</v>
      </c>
      <c r="N77" s="117">
        <v>15386718.469000001</v>
      </c>
      <c r="O77" s="118">
        <f t="shared" si="6"/>
        <v>180832721.70199999</v>
      </c>
    </row>
    <row r="78" spans="1:15" ht="13.8" thickBot="1" x14ac:dyDescent="0.3">
      <c r="A78" s="143">
        <v>2020</v>
      </c>
      <c r="B78" s="116" t="s">
        <v>40</v>
      </c>
      <c r="C78" s="117">
        <v>14701346.982000001</v>
      </c>
      <c r="D78" s="117">
        <v>14608289.785</v>
      </c>
      <c r="E78" s="117">
        <v>13353075.963</v>
      </c>
      <c r="F78" s="117">
        <v>8978290.7589999996</v>
      </c>
      <c r="G78" s="117">
        <v>9957512.1809999999</v>
      </c>
      <c r="H78" s="117">
        <v>13460251.822000001</v>
      </c>
      <c r="I78" s="117">
        <v>14890653.468</v>
      </c>
      <c r="J78" s="117">
        <v>12456453.472999999</v>
      </c>
      <c r="K78" s="117">
        <v>15990797.705</v>
      </c>
      <c r="L78" s="117">
        <v>17315266.203000002</v>
      </c>
      <c r="M78" s="117">
        <v>16088682.231000001</v>
      </c>
      <c r="N78" s="117">
        <v>17837134.738000002</v>
      </c>
      <c r="O78" s="118">
        <f t="shared" si="6"/>
        <v>169637755.31000003</v>
      </c>
    </row>
    <row r="79" spans="1:15" ht="13.8" thickBot="1" x14ac:dyDescent="0.3">
      <c r="A79" s="143">
        <v>2021</v>
      </c>
      <c r="B79" s="116" t="s">
        <v>40</v>
      </c>
      <c r="C79" s="117">
        <v>15306487.643915899</v>
      </c>
      <c r="D79" s="117">
        <v>15777151.373676499</v>
      </c>
      <c r="E79" s="117">
        <v>18125533.345878098</v>
      </c>
      <c r="F79" s="117">
        <v>18106582.520971801</v>
      </c>
      <c r="G79" s="117">
        <v>18587253.5966384</v>
      </c>
      <c r="H79" s="117">
        <v>19036800.670268498</v>
      </c>
      <c r="I79" s="117">
        <v>19020902.292177301</v>
      </c>
      <c r="J79" s="117">
        <v>18681996.8976386</v>
      </c>
      <c r="K79" s="117">
        <v>19984264.497713201</v>
      </c>
      <c r="L79" s="117">
        <v>21100833.1277362</v>
      </c>
      <c r="M79" s="117">
        <v>20749365.9948617</v>
      </c>
      <c r="N79" s="117">
        <v>21316881.481321499</v>
      </c>
      <c r="O79" s="118">
        <f t="shared" si="6"/>
        <v>225794053.44279772</v>
      </c>
    </row>
    <row r="80" spans="1:15" ht="13.8" thickBot="1" x14ac:dyDescent="0.3">
      <c r="A80" s="143">
        <v>2022</v>
      </c>
      <c r="B80" s="116" t="s">
        <v>40</v>
      </c>
      <c r="C80" s="117">
        <v>17553745.067000002</v>
      </c>
      <c r="D80" s="117">
        <v>19904331.120000001</v>
      </c>
      <c r="E80" s="117">
        <v>22609642.478</v>
      </c>
      <c r="F80" s="117">
        <v>23330991.125</v>
      </c>
      <c r="G80" s="117">
        <v>18931811.633000001</v>
      </c>
      <c r="H80" s="117">
        <v>23359482.375999998</v>
      </c>
      <c r="I80" s="117">
        <v>18536547.530999999</v>
      </c>
      <c r="J80" s="117">
        <v>21275849.662</v>
      </c>
      <c r="K80" s="117">
        <v>22596774.302000001</v>
      </c>
      <c r="L80" s="117">
        <v>21300785.131999999</v>
      </c>
      <c r="M80" s="117">
        <v>21871038.612</v>
      </c>
      <c r="N80" s="117">
        <v>22898748.625</v>
      </c>
      <c r="O80" s="118">
        <f t="shared" ref="O80" si="7">SUM(C80:N80)</f>
        <v>254169747.66300002</v>
      </c>
    </row>
    <row r="81" spans="1:15" ht="13.8" thickBot="1" x14ac:dyDescent="0.3">
      <c r="A81" s="143">
        <v>2023</v>
      </c>
      <c r="B81" s="116" t="s">
        <v>40</v>
      </c>
      <c r="C81" s="117">
        <v>19331709</v>
      </c>
      <c r="D81" s="117">
        <v>18565678</v>
      </c>
      <c r="E81" s="117">
        <v>23562970</v>
      </c>
      <c r="F81" s="117">
        <v>19250045</v>
      </c>
      <c r="G81" s="117">
        <v>21633012</v>
      </c>
      <c r="H81" s="117">
        <v>20773219</v>
      </c>
      <c r="I81" s="117">
        <v>19779817</v>
      </c>
      <c r="J81" s="117">
        <v>21556273</v>
      </c>
      <c r="K81" s="117">
        <v>22411386</v>
      </c>
      <c r="L81" s="117">
        <v>22804541</v>
      </c>
      <c r="M81" s="117">
        <v>23000730</v>
      </c>
      <c r="N81" s="117">
        <v>22958051</v>
      </c>
      <c r="O81" s="118">
        <f t="shared" ref="O81" si="8">SUM(C81:N81)</f>
        <v>255627431</v>
      </c>
    </row>
    <row r="82" spans="1:15" x14ac:dyDescent="0.25">
      <c r="A82" s="144">
        <v>2024</v>
      </c>
      <c r="B82" s="145" t="s">
        <v>40</v>
      </c>
      <c r="C82" s="146">
        <v>20001438</v>
      </c>
      <c r="D82" s="146">
        <v>21091403</v>
      </c>
      <c r="E82" s="146">
        <v>22651328</v>
      </c>
      <c r="F82" s="146">
        <v>19295260</v>
      </c>
      <c r="G82" s="146">
        <v>24173106</v>
      </c>
      <c r="H82" s="146">
        <v>19016150</v>
      </c>
      <c r="I82" s="146">
        <v>22484986</v>
      </c>
      <c r="J82" s="146">
        <v>22008484</v>
      </c>
      <c r="K82" s="146">
        <v>21973073</v>
      </c>
      <c r="L82" s="146">
        <v>23500093</v>
      </c>
      <c r="M82" s="147">
        <v>22290975.409000002</v>
      </c>
      <c r="N82" s="146"/>
      <c r="O82" s="148">
        <f t="shared" ref="O82" si="9">SUM(C82:N82)</f>
        <v>238486296.40900001</v>
      </c>
    </row>
  </sheetData>
  <autoFilter ref="A1:O82"/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2"/>
  <sheetViews>
    <sheetView showGridLines="0" workbookViewId="0">
      <selection activeCell="A93" sqref="A93"/>
    </sheetView>
  </sheetViews>
  <sheetFormatPr defaultColWidth="9.109375" defaultRowHeight="13.2" x14ac:dyDescent="0.25"/>
  <cols>
    <col min="1" max="1" width="29.109375" customWidth="1"/>
    <col min="2" max="2" width="20" style="35" customWidth="1"/>
    <col min="3" max="3" width="17.5546875" style="35" customWidth="1"/>
    <col min="4" max="4" width="11.44140625" customWidth="1"/>
  </cols>
  <sheetData>
    <row r="2" spans="1:4" ht="24.6" customHeight="1" x14ac:dyDescent="0.35">
      <c r="A2" s="155" t="s">
        <v>62</v>
      </c>
      <c r="B2" s="155"/>
      <c r="C2" s="155"/>
      <c r="D2" s="155"/>
    </row>
    <row r="3" spans="1:4" ht="15.6" x14ac:dyDescent="0.3">
      <c r="A3" s="154" t="s">
        <v>63</v>
      </c>
      <c r="B3" s="154"/>
      <c r="C3" s="154"/>
      <c r="D3" s="154"/>
    </row>
    <row r="4" spans="1:4" x14ac:dyDescent="0.25">
      <c r="A4" s="119"/>
      <c r="B4" s="120"/>
      <c r="C4" s="120"/>
      <c r="D4" s="119"/>
    </row>
    <row r="5" spans="1:4" x14ac:dyDescent="0.25">
      <c r="A5" s="121" t="s">
        <v>64</v>
      </c>
      <c r="B5" s="122" t="s">
        <v>156</v>
      </c>
      <c r="C5" s="122" t="s">
        <v>157</v>
      </c>
      <c r="D5" s="123" t="s">
        <v>65</v>
      </c>
    </row>
    <row r="6" spans="1:4" x14ac:dyDescent="0.25">
      <c r="A6" s="124" t="s">
        <v>158</v>
      </c>
      <c r="B6" s="125">
        <v>8.4739999999999996E-2</v>
      </c>
      <c r="C6" s="125">
        <v>160.57704000000001</v>
      </c>
      <c r="D6" s="131">
        <f t="shared" ref="D6:D15" si="0">(C6-B6)/B6</f>
        <v>1893.937927779089</v>
      </c>
    </row>
    <row r="7" spans="1:4" x14ac:dyDescent="0.25">
      <c r="A7" s="124" t="s">
        <v>159</v>
      </c>
      <c r="B7" s="125">
        <v>0.64265000000000005</v>
      </c>
      <c r="C7" s="125">
        <v>27.898949999999999</v>
      </c>
      <c r="D7" s="131">
        <f t="shared" si="0"/>
        <v>42.412355092196371</v>
      </c>
    </row>
    <row r="8" spans="1:4" x14ac:dyDescent="0.25">
      <c r="A8" s="124" t="s">
        <v>160</v>
      </c>
      <c r="B8" s="125">
        <v>1509.2236</v>
      </c>
      <c r="C8" s="125">
        <v>31959.573659999998</v>
      </c>
      <c r="D8" s="131">
        <f t="shared" si="0"/>
        <v>20.176168766510141</v>
      </c>
    </row>
    <row r="9" spans="1:4" x14ac:dyDescent="0.25">
      <c r="A9" s="124" t="s">
        <v>161</v>
      </c>
      <c r="B9" s="125">
        <v>7.4592999999999998</v>
      </c>
      <c r="C9" s="125">
        <v>118.05595</v>
      </c>
      <c r="D9" s="131">
        <f t="shared" si="0"/>
        <v>14.82667944713311</v>
      </c>
    </row>
    <row r="10" spans="1:4" x14ac:dyDescent="0.25">
      <c r="A10" s="124" t="s">
        <v>162</v>
      </c>
      <c r="B10" s="125">
        <v>1.72</v>
      </c>
      <c r="C10" s="125">
        <v>22.889600000000002</v>
      </c>
      <c r="D10" s="131">
        <f t="shared" si="0"/>
        <v>12.307906976744189</v>
      </c>
    </row>
    <row r="11" spans="1:4" x14ac:dyDescent="0.25">
      <c r="A11" s="124" t="s">
        <v>163</v>
      </c>
      <c r="B11" s="125">
        <v>105.39489</v>
      </c>
      <c r="C11" s="125">
        <v>996.05132000000003</v>
      </c>
      <c r="D11" s="131">
        <f t="shared" si="0"/>
        <v>8.4506604637093883</v>
      </c>
    </row>
    <row r="12" spans="1:4" x14ac:dyDescent="0.25">
      <c r="A12" s="124" t="s">
        <v>164</v>
      </c>
      <c r="B12" s="125">
        <v>5967.2472399999997</v>
      </c>
      <c r="C12" s="125">
        <v>42285.679660000002</v>
      </c>
      <c r="D12" s="131">
        <f t="shared" si="0"/>
        <v>6.0862959014917584</v>
      </c>
    </row>
    <row r="13" spans="1:4" x14ac:dyDescent="0.25">
      <c r="A13" s="124" t="s">
        <v>165</v>
      </c>
      <c r="B13" s="125">
        <v>1059.26016</v>
      </c>
      <c r="C13" s="125">
        <v>7036.8213800000003</v>
      </c>
      <c r="D13" s="131">
        <f t="shared" si="0"/>
        <v>5.6431474020508805</v>
      </c>
    </row>
    <row r="14" spans="1:4" x14ac:dyDescent="0.25">
      <c r="A14" s="124" t="s">
        <v>166</v>
      </c>
      <c r="B14" s="125">
        <v>7329.3548000000001</v>
      </c>
      <c r="C14" s="125">
        <v>48354.506860000001</v>
      </c>
      <c r="D14" s="131">
        <f t="shared" si="0"/>
        <v>5.5973756462164994</v>
      </c>
    </row>
    <row r="15" spans="1:4" x14ac:dyDescent="0.25">
      <c r="A15" s="124" t="s">
        <v>167</v>
      </c>
      <c r="B15" s="125">
        <v>80.645709999999994</v>
      </c>
      <c r="C15" s="125">
        <v>320.85261000000003</v>
      </c>
      <c r="D15" s="131">
        <f t="shared" si="0"/>
        <v>2.9785452939778203</v>
      </c>
    </row>
    <row r="16" spans="1:4" x14ac:dyDescent="0.25">
      <c r="A16" s="126"/>
      <c r="B16" s="120"/>
      <c r="C16" s="120"/>
      <c r="D16" s="127"/>
    </row>
    <row r="17" spans="1:4" x14ac:dyDescent="0.25">
      <c r="A17" s="128"/>
      <c r="B17" s="120"/>
      <c r="C17" s="120"/>
      <c r="D17" s="119"/>
    </row>
    <row r="18" spans="1:4" ht="19.2" x14ac:dyDescent="0.35">
      <c r="A18" s="155" t="s">
        <v>66</v>
      </c>
      <c r="B18" s="155"/>
      <c r="C18" s="155"/>
      <c r="D18" s="155"/>
    </row>
    <row r="19" spans="1:4" ht="15.6" x14ac:dyDescent="0.3">
      <c r="A19" s="154" t="s">
        <v>67</v>
      </c>
      <c r="B19" s="154"/>
      <c r="C19" s="154"/>
      <c r="D19" s="154"/>
    </row>
    <row r="20" spans="1:4" x14ac:dyDescent="0.25">
      <c r="A20" s="129"/>
      <c r="B20" s="120"/>
      <c r="C20" s="120"/>
      <c r="D20" s="119"/>
    </row>
    <row r="21" spans="1:4" x14ac:dyDescent="0.25">
      <c r="A21" s="121" t="s">
        <v>64</v>
      </c>
      <c r="B21" s="122" t="s">
        <v>156</v>
      </c>
      <c r="C21" s="122" t="s">
        <v>157</v>
      </c>
      <c r="D21" s="123" t="s">
        <v>65</v>
      </c>
    </row>
    <row r="22" spans="1:4" x14ac:dyDescent="0.25">
      <c r="A22" s="124" t="s">
        <v>168</v>
      </c>
      <c r="B22" s="125">
        <v>1507138.16808</v>
      </c>
      <c r="C22" s="125">
        <v>1528626.8797599999</v>
      </c>
      <c r="D22" s="131">
        <f t="shared" ref="D22:D31" si="1">(C22-B22)/B22</f>
        <v>1.4257957322768374E-2</v>
      </c>
    </row>
    <row r="23" spans="1:4" x14ac:dyDescent="0.25">
      <c r="A23" s="124" t="s">
        <v>169</v>
      </c>
      <c r="B23" s="125">
        <v>1042374.30051</v>
      </c>
      <c r="C23" s="125">
        <v>1179793.65426</v>
      </c>
      <c r="D23" s="131">
        <f t="shared" si="1"/>
        <v>0.13183302167250782</v>
      </c>
    </row>
    <row r="24" spans="1:4" x14ac:dyDescent="0.25">
      <c r="A24" s="124" t="s">
        <v>170</v>
      </c>
      <c r="B24" s="125">
        <v>1064797.34164</v>
      </c>
      <c r="C24" s="125">
        <v>1167124.73327</v>
      </c>
      <c r="D24" s="131">
        <f t="shared" si="1"/>
        <v>9.6100344758933573E-2</v>
      </c>
    </row>
    <row r="25" spans="1:4" x14ac:dyDescent="0.25">
      <c r="A25" s="124" t="s">
        <v>171</v>
      </c>
      <c r="B25" s="125">
        <v>962937.29281000001</v>
      </c>
      <c r="C25" s="125">
        <v>1033092.42636</v>
      </c>
      <c r="D25" s="131">
        <f t="shared" si="1"/>
        <v>7.2855350056363996E-2</v>
      </c>
    </row>
    <row r="26" spans="1:4" x14ac:dyDescent="0.25">
      <c r="A26" s="124" t="s">
        <v>172</v>
      </c>
      <c r="B26" s="125">
        <v>964025.57420000003</v>
      </c>
      <c r="C26" s="125">
        <v>913851.50575999997</v>
      </c>
      <c r="D26" s="131">
        <f t="shared" si="1"/>
        <v>-5.2046408085840656E-2</v>
      </c>
    </row>
    <row r="27" spans="1:4" x14ac:dyDescent="0.25">
      <c r="A27" s="124" t="s">
        <v>173</v>
      </c>
      <c r="B27" s="125">
        <v>768901.10453999997</v>
      </c>
      <c r="C27" s="125">
        <v>820843.04136000003</v>
      </c>
      <c r="D27" s="131">
        <f t="shared" si="1"/>
        <v>6.7553468857447743E-2</v>
      </c>
    </row>
    <row r="28" spans="1:4" x14ac:dyDescent="0.25">
      <c r="A28" s="124" t="s">
        <v>174</v>
      </c>
      <c r="B28" s="125">
        <v>845973.07502999995</v>
      </c>
      <c r="C28" s="125">
        <v>813233.97335999995</v>
      </c>
      <c r="D28" s="131">
        <f t="shared" si="1"/>
        <v>-3.8699933409628913E-2</v>
      </c>
    </row>
    <row r="29" spans="1:4" x14ac:dyDescent="0.25">
      <c r="A29" s="124" t="s">
        <v>175</v>
      </c>
      <c r="B29" s="125">
        <v>805431.93626999995</v>
      </c>
      <c r="C29" s="125">
        <v>677870.33914000005</v>
      </c>
      <c r="D29" s="131">
        <f t="shared" si="1"/>
        <v>-0.15837663169993574</v>
      </c>
    </row>
    <row r="30" spans="1:4" x14ac:dyDescent="0.25">
      <c r="A30" s="124" t="s">
        <v>176</v>
      </c>
      <c r="B30" s="125">
        <v>647435.86014999996</v>
      </c>
      <c r="C30" s="125">
        <v>657543.20539000002</v>
      </c>
      <c r="D30" s="131">
        <f t="shared" si="1"/>
        <v>1.5611346022227364E-2</v>
      </c>
    </row>
    <row r="31" spans="1:4" x14ac:dyDescent="0.25">
      <c r="A31" s="124" t="s">
        <v>177</v>
      </c>
      <c r="B31" s="125">
        <v>585149.30897000001</v>
      </c>
      <c r="C31" s="125">
        <v>586368.85933000001</v>
      </c>
      <c r="D31" s="131">
        <f t="shared" si="1"/>
        <v>2.0841695295627854E-3</v>
      </c>
    </row>
    <row r="32" spans="1:4" x14ac:dyDescent="0.25">
      <c r="A32" s="119"/>
      <c r="B32" s="120"/>
      <c r="C32" s="120"/>
      <c r="D32" s="119"/>
    </row>
    <row r="33" spans="1:4" ht="19.2" x14ac:dyDescent="0.35">
      <c r="A33" s="155" t="s">
        <v>68</v>
      </c>
      <c r="B33" s="155"/>
      <c r="C33" s="155"/>
      <c r="D33" s="155"/>
    </row>
    <row r="34" spans="1:4" ht="15.6" x14ac:dyDescent="0.3">
      <c r="A34" s="154" t="s">
        <v>72</v>
      </c>
      <c r="B34" s="154"/>
      <c r="C34" s="154"/>
      <c r="D34" s="154"/>
    </row>
    <row r="35" spans="1:4" x14ac:dyDescent="0.25">
      <c r="A35" s="119"/>
      <c r="B35" s="120"/>
      <c r="C35" s="120"/>
      <c r="D35" s="119"/>
    </row>
    <row r="36" spans="1:4" x14ac:dyDescent="0.25">
      <c r="A36" s="121" t="s">
        <v>70</v>
      </c>
      <c r="B36" s="122" t="s">
        <v>156</v>
      </c>
      <c r="C36" s="122" t="s">
        <v>157</v>
      </c>
      <c r="D36" s="123" t="s">
        <v>65</v>
      </c>
    </row>
    <row r="37" spans="1:4" x14ac:dyDescent="0.25">
      <c r="A37" s="124" t="s">
        <v>135</v>
      </c>
      <c r="B37" s="125">
        <v>47730.163439999997</v>
      </c>
      <c r="C37" s="125">
        <v>74886.172739999995</v>
      </c>
      <c r="D37" s="131">
        <f t="shared" ref="D37:D46" si="2">(C37-B37)/B37</f>
        <v>0.56894859231179706</v>
      </c>
    </row>
    <row r="38" spans="1:4" x14ac:dyDescent="0.25">
      <c r="A38" s="124" t="s">
        <v>134</v>
      </c>
      <c r="B38" s="125">
        <v>211892.60204999999</v>
      </c>
      <c r="C38" s="125">
        <v>292708.59886999999</v>
      </c>
      <c r="D38" s="131">
        <f t="shared" si="2"/>
        <v>0.38140074753968978</v>
      </c>
    </row>
    <row r="39" spans="1:4" x14ac:dyDescent="0.25">
      <c r="A39" s="124" t="s">
        <v>153</v>
      </c>
      <c r="B39" s="125">
        <v>481780.40470999997</v>
      </c>
      <c r="C39" s="125">
        <v>637198.53679000004</v>
      </c>
      <c r="D39" s="131">
        <f t="shared" si="2"/>
        <v>0.32259122737370677</v>
      </c>
    </row>
    <row r="40" spans="1:4" x14ac:dyDescent="0.25">
      <c r="A40" s="124" t="s">
        <v>138</v>
      </c>
      <c r="B40" s="125">
        <v>306873.67138999997</v>
      </c>
      <c r="C40" s="125">
        <v>364523.98070000001</v>
      </c>
      <c r="D40" s="131">
        <f t="shared" si="2"/>
        <v>0.18786332841416475</v>
      </c>
    </row>
    <row r="41" spans="1:4" x14ac:dyDescent="0.25">
      <c r="A41" s="124" t="s">
        <v>136</v>
      </c>
      <c r="B41" s="125">
        <v>68137.909379999997</v>
      </c>
      <c r="C41" s="125">
        <v>79728.069459999999</v>
      </c>
      <c r="D41" s="131">
        <f t="shared" si="2"/>
        <v>0.17009855725632189</v>
      </c>
    </row>
    <row r="42" spans="1:4" x14ac:dyDescent="0.25">
      <c r="A42" s="124" t="s">
        <v>137</v>
      </c>
      <c r="B42" s="125">
        <v>9334.0265299999992</v>
      </c>
      <c r="C42" s="125">
        <v>10347.706920000001</v>
      </c>
      <c r="D42" s="131">
        <f t="shared" si="2"/>
        <v>0.10860054733527755</v>
      </c>
    </row>
    <row r="43" spans="1:4" x14ac:dyDescent="0.25">
      <c r="A43" s="126" t="s">
        <v>149</v>
      </c>
      <c r="B43" s="125">
        <v>974539.90815999999</v>
      </c>
      <c r="C43" s="125">
        <v>1062008.5528899999</v>
      </c>
      <c r="D43" s="131">
        <f t="shared" si="2"/>
        <v>8.9753784321821059E-2</v>
      </c>
    </row>
    <row r="44" spans="1:4" x14ac:dyDescent="0.25">
      <c r="A44" s="124" t="s">
        <v>150</v>
      </c>
      <c r="B44" s="125">
        <v>1162620.5227099999</v>
      </c>
      <c r="C44" s="125">
        <v>1261929.4678400001</v>
      </c>
      <c r="D44" s="131">
        <f t="shared" si="2"/>
        <v>8.5418193804558715E-2</v>
      </c>
    </row>
    <row r="45" spans="1:4" x14ac:dyDescent="0.25">
      <c r="A45" s="124" t="s">
        <v>140</v>
      </c>
      <c r="B45" s="125">
        <v>801033.65899999999</v>
      </c>
      <c r="C45" s="125">
        <v>855846.91228000005</v>
      </c>
      <c r="D45" s="131">
        <f t="shared" si="2"/>
        <v>6.8428152380548168E-2</v>
      </c>
    </row>
    <row r="46" spans="1:4" x14ac:dyDescent="0.25">
      <c r="A46" s="124" t="s">
        <v>133</v>
      </c>
      <c r="B46" s="125">
        <v>181030.31938999999</v>
      </c>
      <c r="C46" s="125">
        <v>193318.38954</v>
      </c>
      <c r="D46" s="131">
        <f t="shared" si="2"/>
        <v>6.7878519970609966E-2</v>
      </c>
    </row>
    <row r="47" spans="1:4" x14ac:dyDescent="0.25">
      <c r="A47" s="119"/>
      <c r="B47" s="120"/>
      <c r="C47" s="120"/>
      <c r="D47" s="119"/>
    </row>
    <row r="48" spans="1:4" ht="19.2" x14ac:dyDescent="0.35">
      <c r="A48" s="155" t="s">
        <v>71</v>
      </c>
      <c r="B48" s="155"/>
      <c r="C48" s="155"/>
      <c r="D48" s="155"/>
    </row>
    <row r="49" spans="1:4" ht="15.6" x14ac:dyDescent="0.3">
      <c r="A49" s="154" t="s">
        <v>69</v>
      </c>
      <c r="B49" s="154"/>
      <c r="C49" s="154"/>
      <c r="D49" s="154"/>
    </row>
    <row r="50" spans="1:4" x14ac:dyDescent="0.25">
      <c r="A50" s="119"/>
      <c r="B50" s="120"/>
      <c r="C50" s="120"/>
      <c r="D50" s="119"/>
    </row>
    <row r="51" spans="1:4" x14ac:dyDescent="0.25">
      <c r="A51" s="121" t="s">
        <v>70</v>
      </c>
      <c r="B51" s="122" t="s">
        <v>156</v>
      </c>
      <c r="C51" s="122" t="s">
        <v>157</v>
      </c>
      <c r="D51" s="123" t="s">
        <v>65</v>
      </c>
    </row>
    <row r="52" spans="1:4" x14ac:dyDescent="0.25">
      <c r="A52" s="124" t="s">
        <v>145</v>
      </c>
      <c r="B52" s="125">
        <v>3166928.9833</v>
      </c>
      <c r="C52" s="125">
        <v>3241318.2499500001</v>
      </c>
      <c r="D52" s="131">
        <f t="shared" ref="D52:D61" si="3">(C52-B52)/B52</f>
        <v>2.3489401575555728E-2</v>
      </c>
    </row>
    <row r="53" spans="1:4" x14ac:dyDescent="0.25">
      <c r="A53" s="124" t="s">
        <v>143</v>
      </c>
      <c r="B53" s="125">
        <v>2850278.6561099999</v>
      </c>
      <c r="C53" s="125">
        <v>2535203.9678799999</v>
      </c>
      <c r="D53" s="131">
        <f t="shared" si="3"/>
        <v>-0.11054171407226802</v>
      </c>
    </row>
    <row r="54" spans="1:4" x14ac:dyDescent="0.25">
      <c r="A54" s="124" t="s">
        <v>144</v>
      </c>
      <c r="B54" s="125">
        <v>1428517.13243</v>
      </c>
      <c r="C54" s="125">
        <v>1489931.4979600001</v>
      </c>
      <c r="D54" s="131">
        <f t="shared" si="3"/>
        <v>4.2991689869011418E-2</v>
      </c>
    </row>
    <row r="55" spans="1:4" x14ac:dyDescent="0.25">
      <c r="A55" s="124" t="s">
        <v>147</v>
      </c>
      <c r="B55" s="125">
        <v>1384070.59778</v>
      </c>
      <c r="C55" s="125">
        <v>1455475.9471700001</v>
      </c>
      <c r="D55" s="131">
        <f t="shared" si="3"/>
        <v>5.1590828895962206E-2</v>
      </c>
    </row>
    <row r="56" spans="1:4" x14ac:dyDescent="0.25">
      <c r="A56" s="124" t="s">
        <v>150</v>
      </c>
      <c r="B56" s="125">
        <v>1162620.5227099999</v>
      </c>
      <c r="C56" s="125">
        <v>1261929.4678400001</v>
      </c>
      <c r="D56" s="131">
        <f t="shared" si="3"/>
        <v>8.5418193804558715E-2</v>
      </c>
    </row>
    <row r="57" spans="1:4" x14ac:dyDescent="0.25">
      <c r="A57" s="124" t="s">
        <v>130</v>
      </c>
      <c r="B57" s="125">
        <v>1164215.72596</v>
      </c>
      <c r="C57" s="125">
        <v>1063649.04529</v>
      </c>
      <c r="D57" s="131">
        <f t="shared" si="3"/>
        <v>-8.6381482767786608E-2</v>
      </c>
    </row>
    <row r="58" spans="1:4" x14ac:dyDescent="0.25">
      <c r="A58" s="124" t="s">
        <v>149</v>
      </c>
      <c r="B58" s="125">
        <v>974539.90815999999</v>
      </c>
      <c r="C58" s="125">
        <v>1062008.5528899999</v>
      </c>
      <c r="D58" s="131">
        <f t="shared" si="3"/>
        <v>8.9753784321821059E-2</v>
      </c>
    </row>
    <row r="59" spans="1:4" x14ac:dyDescent="0.25">
      <c r="A59" s="124" t="s">
        <v>148</v>
      </c>
      <c r="B59" s="125">
        <v>1016192.07599</v>
      </c>
      <c r="C59" s="125">
        <v>949066.61418999999</v>
      </c>
      <c r="D59" s="131">
        <f t="shared" si="3"/>
        <v>-6.6055879971908579E-2</v>
      </c>
    </row>
    <row r="60" spans="1:4" x14ac:dyDescent="0.25">
      <c r="A60" s="124" t="s">
        <v>140</v>
      </c>
      <c r="B60" s="125">
        <v>801033.65899999999</v>
      </c>
      <c r="C60" s="125">
        <v>855846.91228000005</v>
      </c>
      <c r="D60" s="131">
        <f t="shared" si="3"/>
        <v>6.8428152380548168E-2</v>
      </c>
    </row>
    <row r="61" spans="1:4" x14ac:dyDescent="0.25">
      <c r="A61" s="124" t="s">
        <v>152</v>
      </c>
      <c r="B61" s="125">
        <v>1253996.5125800001</v>
      </c>
      <c r="C61" s="125">
        <v>676705.65015999996</v>
      </c>
      <c r="D61" s="131">
        <f t="shared" si="3"/>
        <v>-0.46036081969021525</v>
      </c>
    </row>
    <row r="62" spans="1:4" x14ac:dyDescent="0.25">
      <c r="A62" s="119"/>
      <c r="B62" s="120"/>
      <c r="C62" s="120"/>
      <c r="D62" s="119"/>
    </row>
    <row r="63" spans="1:4" ht="19.2" x14ac:dyDescent="0.35">
      <c r="A63" s="155" t="s">
        <v>73</v>
      </c>
      <c r="B63" s="155"/>
      <c r="C63" s="155"/>
      <c r="D63" s="155"/>
    </row>
    <row r="64" spans="1:4" ht="15.6" x14ac:dyDescent="0.3">
      <c r="A64" s="154" t="s">
        <v>74</v>
      </c>
      <c r="B64" s="154"/>
      <c r="C64" s="154"/>
      <c r="D64" s="154"/>
    </row>
    <row r="65" spans="1:4" x14ac:dyDescent="0.25">
      <c r="A65" s="119"/>
      <c r="B65" s="120"/>
      <c r="C65" s="120"/>
      <c r="D65" s="119"/>
    </row>
    <row r="66" spans="1:4" x14ac:dyDescent="0.25">
      <c r="A66" s="121" t="s">
        <v>75</v>
      </c>
      <c r="B66" s="122" t="s">
        <v>156</v>
      </c>
      <c r="C66" s="122" t="s">
        <v>157</v>
      </c>
      <c r="D66" s="123" t="s">
        <v>65</v>
      </c>
    </row>
    <row r="67" spans="1:4" x14ac:dyDescent="0.25">
      <c r="A67" s="124" t="s">
        <v>178</v>
      </c>
      <c r="B67" s="130">
        <v>8671163.9579799995</v>
      </c>
      <c r="C67" s="130">
        <v>7929511.4668300003</v>
      </c>
      <c r="D67" s="131">
        <f t="shared" ref="D67:D76" si="4">(C67-B67)/B67</f>
        <v>-8.5530903895256485E-2</v>
      </c>
    </row>
    <row r="68" spans="1:4" x14ac:dyDescent="0.25">
      <c r="A68" s="124" t="s">
        <v>179</v>
      </c>
      <c r="B68" s="130">
        <v>1653457.60983</v>
      </c>
      <c r="C68" s="130">
        <v>1661765.1434599999</v>
      </c>
      <c r="D68" s="131">
        <f t="shared" si="4"/>
        <v>5.0243402556017745E-3</v>
      </c>
    </row>
    <row r="69" spans="1:4" x14ac:dyDescent="0.25">
      <c r="A69" s="124" t="s">
        <v>180</v>
      </c>
      <c r="B69" s="130">
        <v>1472734.43187</v>
      </c>
      <c r="C69" s="130">
        <v>1566674.3208099999</v>
      </c>
      <c r="D69" s="131">
        <f t="shared" si="4"/>
        <v>6.3786034268731057E-2</v>
      </c>
    </row>
    <row r="70" spans="1:4" x14ac:dyDescent="0.25">
      <c r="A70" s="124" t="s">
        <v>181</v>
      </c>
      <c r="B70" s="130">
        <v>1176580.19065</v>
      </c>
      <c r="C70" s="130">
        <v>1167486.94973</v>
      </c>
      <c r="D70" s="131">
        <f t="shared" si="4"/>
        <v>-7.7285347758374746E-3</v>
      </c>
    </row>
    <row r="71" spans="1:4" x14ac:dyDescent="0.25">
      <c r="A71" s="124" t="s">
        <v>182</v>
      </c>
      <c r="B71" s="130">
        <v>1111226.4365600001</v>
      </c>
      <c r="C71" s="130">
        <v>1117372.1376400001</v>
      </c>
      <c r="D71" s="131">
        <f t="shared" si="4"/>
        <v>5.5305569394345439E-3</v>
      </c>
    </row>
    <row r="72" spans="1:4" x14ac:dyDescent="0.25">
      <c r="A72" s="124" t="s">
        <v>183</v>
      </c>
      <c r="B72" s="130">
        <v>935955.96446000005</v>
      </c>
      <c r="C72" s="130">
        <v>862841.06105000002</v>
      </c>
      <c r="D72" s="131">
        <f t="shared" si="4"/>
        <v>-7.8117888219435286E-2</v>
      </c>
    </row>
    <row r="73" spans="1:4" x14ac:dyDescent="0.25">
      <c r="A73" s="124" t="s">
        <v>184</v>
      </c>
      <c r="B73" s="130">
        <v>521620.08526000002</v>
      </c>
      <c r="C73" s="130">
        <v>520913.12355000002</v>
      </c>
      <c r="D73" s="131">
        <f t="shared" si="4"/>
        <v>-1.3553191872349398E-3</v>
      </c>
    </row>
    <row r="74" spans="1:4" x14ac:dyDescent="0.25">
      <c r="A74" s="124" t="s">
        <v>185</v>
      </c>
      <c r="B74" s="130">
        <v>479473.35517</v>
      </c>
      <c r="C74" s="130">
        <v>470986.86817999999</v>
      </c>
      <c r="D74" s="131">
        <f t="shared" si="4"/>
        <v>-1.7699600819301154E-2</v>
      </c>
    </row>
    <row r="75" spans="1:4" x14ac:dyDescent="0.25">
      <c r="A75" s="124" t="s">
        <v>186</v>
      </c>
      <c r="B75" s="130">
        <v>323355.10444999998</v>
      </c>
      <c r="C75" s="130">
        <v>384998.31475999998</v>
      </c>
      <c r="D75" s="131">
        <f t="shared" si="4"/>
        <v>0.19063626787290075</v>
      </c>
    </row>
    <row r="76" spans="1:4" x14ac:dyDescent="0.25">
      <c r="A76" s="124" t="s">
        <v>187</v>
      </c>
      <c r="B76" s="130">
        <v>304001.45986</v>
      </c>
      <c r="C76" s="130">
        <v>306770.09941999998</v>
      </c>
      <c r="D76" s="131">
        <f t="shared" si="4"/>
        <v>9.107323238760125E-3</v>
      </c>
    </row>
    <row r="77" spans="1:4" x14ac:dyDescent="0.25">
      <c r="A77" s="119"/>
      <c r="B77" s="120"/>
      <c r="C77" s="120"/>
      <c r="D77" s="119"/>
    </row>
    <row r="78" spans="1:4" ht="19.2" x14ac:dyDescent="0.35">
      <c r="A78" s="155" t="s">
        <v>76</v>
      </c>
      <c r="B78" s="155"/>
      <c r="C78" s="155"/>
      <c r="D78" s="155"/>
    </row>
    <row r="79" spans="1:4" ht="15.6" x14ac:dyDescent="0.3">
      <c r="A79" s="154" t="s">
        <v>77</v>
      </c>
      <c r="B79" s="154"/>
      <c r="C79" s="154"/>
      <c r="D79" s="154"/>
    </row>
    <row r="80" spans="1:4" x14ac:dyDescent="0.25">
      <c r="A80" s="119"/>
      <c r="B80" s="120"/>
      <c r="C80" s="120"/>
      <c r="D80" s="119"/>
    </row>
    <row r="81" spans="1:4" x14ac:dyDescent="0.25">
      <c r="A81" s="121" t="s">
        <v>75</v>
      </c>
      <c r="B81" s="122" t="s">
        <v>156</v>
      </c>
      <c r="C81" s="122" t="s">
        <v>157</v>
      </c>
      <c r="D81" s="123" t="s">
        <v>65</v>
      </c>
    </row>
    <row r="82" spans="1:4" x14ac:dyDescent="0.25">
      <c r="A82" s="124" t="s">
        <v>188</v>
      </c>
      <c r="B82" s="130">
        <v>2641.29988</v>
      </c>
      <c r="C82" s="130">
        <v>18847.944589999999</v>
      </c>
      <c r="D82" s="131">
        <f t="shared" ref="D82:D91" si="5">(C82-B82)/B82</f>
        <v>6.1358594049532904</v>
      </c>
    </row>
    <row r="83" spans="1:4" x14ac:dyDescent="0.25">
      <c r="A83" s="124" t="s">
        <v>189</v>
      </c>
      <c r="B83" s="130">
        <v>432.58832999999998</v>
      </c>
      <c r="C83" s="130">
        <v>1698.08204</v>
      </c>
      <c r="D83" s="131">
        <f t="shared" si="5"/>
        <v>2.9253995594379534</v>
      </c>
    </row>
    <row r="84" spans="1:4" x14ac:dyDescent="0.25">
      <c r="A84" s="124" t="s">
        <v>190</v>
      </c>
      <c r="B84" s="130">
        <v>94.713999999999999</v>
      </c>
      <c r="C84" s="130">
        <v>320.85613999999998</v>
      </c>
      <c r="D84" s="131">
        <f t="shared" si="5"/>
        <v>2.387631606731845</v>
      </c>
    </row>
    <row r="85" spans="1:4" x14ac:dyDescent="0.25">
      <c r="A85" s="124" t="s">
        <v>191</v>
      </c>
      <c r="B85" s="130">
        <v>3415.0384100000001</v>
      </c>
      <c r="C85" s="130">
        <v>11092.775149999999</v>
      </c>
      <c r="D85" s="131">
        <f t="shared" si="5"/>
        <v>2.2482138758726284</v>
      </c>
    </row>
    <row r="86" spans="1:4" x14ac:dyDescent="0.25">
      <c r="A86" s="124" t="s">
        <v>192</v>
      </c>
      <c r="B86" s="130">
        <v>6786.0969599999999</v>
      </c>
      <c r="C86" s="130">
        <v>18635.77103</v>
      </c>
      <c r="D86" s="131">
        <f t="shared" si="5"/>
        <v>1.7461692840297998</v>
      </c>
    </row>
    <row r="87" spans="1:4" x14ac:dyDescent="0.25">
      <c r="A87" s="124" t="s">
        <v>193</v>
      </c>
      <c r="B87" s="130">
        <v>2.8860000000000001</v>
      </c>
      <c r="C87" s="130">
        <v>7.8448000000000002</v>
      </c>
      <c r="D87" s="131">
        <f t="shared" si="5"/>
        <v>1.7182259182259181</v>
      </c>
    </row>
    <row r="88" spans="1:4" x14ac:dyDescent="0.25">
      <c r="A88" s="124" t="s">
        <v>194</v>
      </c>
      <c r="B88" s="130">
        <v>444.35606999999999</v>
      </c>
      <c r="C88" s="130">
        <v>1171.29919</v>
      </c>
      <c r="D88" s="131">
        <f t="shared" si="5"/>
        <v>1.6359473158541527</v>
      </c>
    </row>
    <row r="89" spans="1:4" x14ac:dyDescent="0.25">
      <c r="A89" s="124" t="s">
        <v>195</v>
      </c>
      <c r="B89" s="130">
        <v>4577.4984999999997</v>
      </c>
      <c r="C89" s="130">
        <v>10154.90295</v>
      </c>
      <c r="D89" s="131">
        <f t="shared" si="5"/>
        <v>1.2184393834318024</v>
      </c>
    </row>
    <row r="90" spans="1:4" x14ac:dyDescent="0.25">
      <c r="A90" s="124" t="s">
        <v>196</v>
      </c>
      <c r="B90" s="130">
        <v>880.04949999999997</v>
      </c>
      <c r="C90" s="130">
        <v>1824.78709</v>
      </c>
      <c r="D90" s="131">
        <f t="shared" si="5"/>
        <v>1.0735050585222765</v>
      </c>
    </row>
    <row r="91" spans="1:4" x14ac:dyDescent="0.25">
      <c r="A91" s="124" t="s">
        <v>197</v>
      </c>
      <c r="B91" s="130">
        <v>81128.839250000005</v>
      </c>
      <c r="C91" s="130">
        <v>159506.41844000001</v>
      </c>
      <c r="D91" s="131">
        <f t="shared" si="5"/>
        <v>0.96608776748892045</v>
      </c>
    </row>
    <row r="92" spans="1:4" x14ac:dyDescent="0.25">
      <c r="A92" s="119" t="s">
        <v>116</v>
      </c>
      <c r="B92" s="120"/>
      <c r="C92" s="120"/>
      <c r="D92" s="119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showGridLines="0" zoomScale="80" zoomScaleNormal="80" workbookViewId="0">
      <selection activeCell="E52" sqref="E52"/>
    </sheetView>
  </sheetViews>
  <sheetFormatPr defaultColWidth="9.109375" defaultRowHeight="13.2" x14ac:dyDescent="0.25"/>
  <cols>
    <col min="1" max="1" width="44.6640625" style="17" customWidth="1"/>
    <col min="2" max="2" width="16" style="19" customWidth="1"/>
    <col min="3" max="3" width="16" style="17" customWidth="1"/>
    <col min="4" max="4" width="10.33203125" style="17" customWidth="1"/>
    <col min="5" max="5" width="14" style="17" bestFit="1" customWidth="1"/>
    <col min="6" max="7" width="17.88671875" style="17" customWidth="1"/>
    <col min="8" max="8" width="10.5546875" style="17" bestFit="1" customWidth="1"/>
    <col min="9" max="9" width="14" style="17" bestFit="1" customWidth="1"/>
    <col min="10" max="11" width="17.6640625" style="17" customWidth="1"/>
    <col min="12" max="12" width="10.5546875" style="17" bestFit="1" customWidth="1"/>
    <col min="13" max="13" width="10.6640625" style="17" bestFit="1" customWidth="1"/>
    <col min="14" max="16384" width="9.109375" style="17"/>
  </cols>
  <sheetData>
    <row r="1" spans="1:13" ht="24.6" x14ac:dyDescent="0.4">
      <c r="B1" s="153" t="s">
        <v>117</v>
      </c>
      <c r="C1" s="153"/>
      <c r="D1" s="153"/>
      <c r="E1" s="153"/>
      <c r="F1" s="153"/>
      <c r="G1" s="153"/>
      <c r="H1" s="153"/>
      <c r="I1" s="153"/>
      <c r="J1" s="153"/>
    </row>
    <row r="2" spans="1:13" x14ac:dyDescent="0.25">
      <c r="D2" s="18"/>
    </row>
    <row r="3" spans="1:13" x14ac:dyDescent="0.25">
      <c r="D3" s="18"/>
    </row>
    <row r="4" spans="1:13" x14ac:dyDescent="0.25">
      <c r="B4" s="20"/>
      <c r="C4" s="18"/>
      <c r="D4" s="18"/>
      <c r="E4" s="18"/>
      <c r="F4" s="18"/>
      <c r="G4" s="18"/>
      <c r="H4" s="18"/>
      <c r="I4" s="18"/>
    </row>
    <row r="5" spans="1:13" ht="24.6" x14ac:dyDescent="0.25">
      <c r="A5" s="157" t="s">
        <v>112</v>
      </c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9"/>
    </row>
    <row r="6" spans="1:13" ht="17.399999999999999" x14ac:dyDescent="0.25">
      <c r="A6" s="85"/>
      <c r="B6" s="156" t="str">
        <f>SEKTOR_USD!B6</f>
        <v>1 - 30 KASıM</v>
      </c>
      <c r="C6" s="156"/>
      <c r="D6" s="156"/>
      <c r="E6" s="156"/>
      <c r="F6" s="156" t="str">
        <f>SEKTOR_USD!F6</f>
        <v>1 OCAK  -  30 KASıM</v>
      </c>
      <c r="G6" s="156"/>
      <c r="H6" s="156"/>
      <c r="I6" s="156"/>
      <c r="J6" s="156" t="s">
        <v>104</v>
      </c>
      <c r="K6" s="156"/>
      <c r="L6" s="156"/>
      <c r="M6" s="156"/>
    </row>
    <row r="7" spans="1:13" ht="28.2" x14ac:dyDescent="0.3">
      <c r="A7" s="86" t="s">
        <v>1</v>
      </c>
      <c r="B7" s="87">
        <f>SEKTOR_USD!B7</f>
        <v>2023</v>
      </c>
      <c r="C7" s="88">
        <f>SEKTOR_USD!C7</f>
        <v>2024</v>
      </c>
      <c r="D7" s="7" t="s">
        <v>118</v>
      </c>
      <c r="E7" s="7" t="s">
        <v>119</v>
      </c>
      <c r="F7" s="5"/>
      <c r="G7" s="6"/>
      <c r="H7" s="7" t="s">
        <v>118</v>
      </c>
      <c r="I7" s="7" t="s">
        <v>119</v>
      </c>
      <c r="J7" s="5"/>
      <c r="K7" s="5"/>
      <c r="L7" s="7" t="s">
        <v>118</v>
      </c>
      <c r="M7" s="7" t="s">
        <v>119</v>
      </c>
    </row>
    <row r="8" spans="1:13" ht="16.8" x14ac:dyDescent="0.3">
      <c r="A8" s="89" t="s">
        <v>2</v>
      </c>
      <c r="B8" s="90">
        <f>SEKTOR_USD!B8*$B$52</f>
        <v>94575683.615520552</v>
      </c>
      <c r="C8" s="90">
        <f>SEKTOR_USD!C8*$C$52</f>
        <v>115697644.14522772</v>
      </c>
      <c r="D8" s="91">
        <f t="shared" ref="D8:D42" si="0">(C8-B8)/B8*100</f>
        <v>22.33339450717002</v>
      </c>
      <c r="E8" s="91">
        <f t="shared" ref="E8:E43" si="1">C8/C$43*100</f>
        <v>17.206484803152684</v>
      </c>
      <c r="F8" s="90">
        <f>SEKTOR_USD!F8*$B$53</f>
        <v>738367685.67300785</v>
      </c>
      <c r="G8" s="90">
        <f>SEKTOR_USD!G8*$C$53</f>
        <v>1072949396.963201</v>
      </c>
      <c r="H8" s="91">
        <f t="shared" ref="H8:H42" si="2">(G8-F8)/F8*100</f>
        <v>45.31369909359298</v>
      </c>
      <c r="I8" s="91">
        <f t="shared" ref="I8:I43" si="3">G8/G$43*100</f>
        <v>15.935979561550964</v>
      </c>
      <c r="J8" s="90">
        <f>SEKTOR_USD!J8*$B$54</f>
        <v>804552833.92209065</v>
      </c>
      <c r="K8" s="90">
        <f>SEKTOR_USD!K8*$C$54</f>
        <v>1171904409.7984931</v>
      </c>
      <c r="L8" s="91">
        <f t="shared" ref="L8:L42" si="4">(K8-J8)/J8*100</f>
        <v>45.659099115419338</v>
      </c>
      <c r="M8" s="91">
        <f t="shared" ref="M8:M43" si="5">K8/K$43*100</f>
        <v>16.039139492136751</v>
      </c>
    </row>
    <row r="9" spans="1:13" s="21" customFormat="1" ht="15.6" x14ac:dyDescent="0.3">
      <c r="A9" s="92" t="s">
        <v>3</v>
      </c>
      <c r="B9" s="90">
        <f>SEKTOR_USD!B9*$B$52</f>
        <v>66108201.759711526</v>
      </c>
      <c r="C9" s="90">
        <f>SEKTOR_USD!C9*$C$52</f>
        <v>79987105.733158603</v>
      </c>
      <c r="D9" s="93">
        <f t="shared" si="0"/>
        <v>20.994224020634803</v>
      </c>
      <c r="E9" s="93">
        <f t="shared" si="1"/>
        <v>11.895634776436628</v>
      </c>
      <c r="F9" s="90">
        <f>SEKTOR_USD!F9*$B$53</f>
        <v>494313981.43117559</v>
      </c>
      <c r="G9" s="90">
        <f>SEKTOR_USD!G9*$C$53</f>
        <v>722631946.06702459</v>
      </c>
      <c r="H9" s="93">
        <f t="shared" si="2"/>
        <v>46.188854293541404</v>
      </c>
      <c r="I9" s="93">
        <f t="shared" si="3"/>
        <v>10.732890065124723</v>
      </c>
      <c r="J9" s="90">
        <f>SEKTOR_USD!J9*$B$54</f>
        <v>539192226.73215592</v>
      </c>
      <c r="K9" s="90">
        <f>SEKTOR_USD!K9*$C$54</f>
        <v>793054157.23091125</v>
      </c>
      <c r="L9" s="93">
        <f t="shared" si="4"/>
        <v>47.081897310967989</v>
      </c>
      <c r="M9" s="93">
        <f t="shared" si="5"/>
        <v>10.854047605156381</v>
      </c>
    </row>
    <row r="10" spans="1:13" ht="13.8" x14ac:dyDescent="0.25">
      <c r="A10" s="94" t="str">
        <f>SEKTOR_USD!A10</f>
        <v xml:space="preserve"> Hububat, Bakliyat, Yağlı Tohumlar ve Mamulleri </v>
      </c>
      <c r="B10" s="95">
        <f>SEKTOR_USD!B10*$B$52</f>
        <v>33350474.114783674</v>
      </c>
      <c r="C10" s="95">
        <f>SEKTOR_USD!C10*$C$52</f>
        <v>36656951.870956928</v>
      </c>
      <c r="D10" s="96">
        <f t="shared" si="0"/>
        <v>9.9143350849922403</v>
      </c>
      <c r="E10" s="96">
        <f t="shared" si="1"/>
        <v>5.451600073254701</v>
      </c>
      <c r="F10" s="95">
        <f>SEKTOR_USD!F10*$B$53</f>
        <v>260906259.02344367</v>
      </c>
      <c r="G10" s="95">
        <f>SEKTOR_USD!G10*$C$53</f>
        <v>352524708.50720102</v>
      </c>
      <c r="H10" s="96">
        <f t="shared" si="2"/>
        <v>35.11546630835138</v>
      </c>
      <c r="I10" s="96">
        <f t="shared" si="3"/>
        <v>5.2358727873027009</v>
      </c>
      <c r="J10" s="95">
        <f>SEKTOR_USD!J10*$B$54</f>
        <v>282273878.99352378</v>
      </c>
      <c r="K10" s="95">
        <f>SEKTOR_USD!K10*$C$54</f>
        <v>385434234.07042569</v>
      </c>
      <c r="L10" s="96">
        <f t="shared" si="4"/>
        <v>36.546192458448736</v>
      </c>
      <c r="M10" s="96">
        <f t="shared" si="5"/>
        <v>5.2752028182600954</v>
      </c>
    </row>
    <row r="11" spans="1:13" ht="13.8" x14ac:dyDescent="0.25">
      <c r="A11" s="94" t="str">
        <f>SEKTOR_USD!A11</f>
        <v xml:space="preserve"> Yaş Meyve ve Sebze  </v>
      </c>
      <c r="B11" s="95">
        <f>SEKTOR_USD!B11*$B$52</f>
        <v>11326498.209196154</v>
      </c>
      <c r="C11" s="95">
        <f>SEKTOR_USD!C11*$C$52</f>
        <v>12439528.157365154</v>
      </c>
      <c r="D11" s="96">
        <f t="shared" si="0"/>
        <v>9.8267790062891169</v>
      </c>
      <c r="E11" s="96">
        <f t="shared" si="1"/>
        <v>1.8499992266862604</v>
      </c>
      <c r="F11" s="95">
        <f>SEKTOR_USD!F11*$B$53</f>
        <v>69872356.636219785</v>
      </c>
      <c r="G11" s="95">
        <f>SEKTOR_USD!G11*$C$53</f>
        <v>99770012.007586062</v>
      </c>
      <c r="H11" s="96">
        <f t="shared" si="2"/>
        <v>42.788960914863729</v>
      </c>
      <c r="I11" s="96">
        <f t="shared" si="3"/>
        <v>1.4818339771741498</v>
      </c>
      <c r="J11" s="95">
        <f>SEKTOR_USD!J11*$B$54</f>
        <v>78210196.893085733</v>
      </c>
      <c r="K11" s="95">
        <f>SEKTOR_USD!K11*$C$54</f>
        <v>114609417.36214699</v>
      </c>
      <c r="L11" s="96">
        <f t="shared" si="4"/>
        <v>46.540249117157217</v>
      </c>
      <c r="M11" s="96">
        <f t="shared" si="5"/>
        <v>1.5685890562525289</v>
      </c>
    </row>
    <row r="12" spans="1:13" ht="13.8" x14ac:dyDescent="0.25">
      <c r="A12" s="94" t="str">
        <f>SEKTOR_USD!A12</f>
        <v xml:space="preserve"> Meyve Sebze Mamulleri </v>
      </c>
      <c r="B12" s="95">
        <f>SEKTOR_USD!B12*$B$52</f>
        <v>6588864.1345501021</v>
      </c>
      <c r="C12" s="95">
        <f>SEKTOR_USD!C12*$C$52</f>
        <v>8455340.0650545098</v>
      </c>
      <c r="D12" s="96">
        <f t="shared" si="0"/>
        <v>28.327734377115878</v>
      </c>
      <c r="E12" s="96">
        <f t="shared" si="1"/>
        <v>1.2574731439840598</v>
      </c>
      <c r="F12" s="95">
        <f>SEKTOR_USD!F12*$B$53</f>
        <v>50451900.353451163</v>
      </c>
      <c r="G12" s="95">
        <f>SEKTOR_USD!G12*$C$53</f>
        <v>81159536.408449456</v>
      </c>
      <c r="H12" s="96">
        <f t="shared" si="2"/>
        <v>60.865172252917397</v>
      </c>
      <c r="I12" s="96">
        <f t="shared" si="3"/>
        <v>1.2054219118726623</v>
      </c>
      <c r="J12" s="95">
        <f>SEKTOR_USD!J12*$B$54</f>
        <v>55045498.858192362</v>
      </c>
      <c r="K12" s="95">
        <f>SEKTOR_USD!K12*$C$54</f>
        <v>88051436.221169025</v>
      </c>
      <c r="L12" s="96">
        <f t="shared" si="4"/>
        <v>59.961192191220235</v>
      </c>
      <c r="M12" s="96">
        <f t="shared" si="5"/>
        <v>1.2051061982752924</v>
      </c>
    </row>
    <row r="13" spans="1:13" ht="13.8" x14ac:dyDescent="0.25">
      <c r="A13" s="94" t="str">
        <f>SEKTOR_USD!A13</f>
        <v xml:space="preserve"> Kuru Meyve ve Mamulleri  </v>
      </c>
      <c r="B13" s="95">
        <f>SEKTOR_USD!B13*$B$52</f>
        <v>5185849.0193720767</v>
      </c>
      <c r="C13" s="95">
        <f>SEKTOR_USD!C13*$C$52</f>
        <v>6662407.0528889401</v>
      </c>
      <c r="D13" s="96">
        <f t="shared" si="0"/>
        <v>28.472831121790946</v>
      </c>
      <c r="E13" s="96">
        <f t="shared" si="1"/>
        <v>0.99082921311738159</v>
      </c>
      <c r="F13" s="95">
        <f>SEKTOR_USD!F13*$B$53</f>
        <v>33488390.622805666</v>
      </c>
      <c r="G13" s="95">
        <f>SEKTOR_USD!G13*$C$53</f>
        <v>54830836.632031344</v>
      </c>
      <c r="H13" s="96">
        <f t="shared" si="2"/>
        <v>63.730879902874236</v>
      </c>
      <c r="I13" s="96">
        <f t="shared" si="3"/>
        <v>0.81437493173851849</v>
      </c>
      <c r="J13" s="95">
        <f>SEKTOR_USD!J13*$B$54</f>
        <v>36260639.084426314</v>
      </c>
      <c r="K13" s="95">
        <f>SEKTOR_USD!K13*$C$54</f>
        <v>59802718.245475583</v>
      </c>
      <c r="L13" s="96">
        <f t="shared" si="4"/>
        <v>64.924611798032046</v>
      </c>
      <c r="M13" s="96">
        <f t="shared" si="5"/>
        <v>0.8184832584707693</v>
      </c>
    </row>
    <row r="14" spans="1:13" ht="13.8" x14ac:dyDescent="0.25">
      <c r="A14" s="94" t="str">
        <f>SEKTOR_USD!A14</f>
        <v xml:space="preserve"> Fındık ve Mamulleri </v>
      </c>
      <c r="B14" s="95">
        <f>SEKTOR_USD!B14*$B$52</f>
        <v>6069939.2579975165</v>
      </c>
      <c r="C14" s="95">
        <f>SEKTOR_USD!C14*$C$52</f>
        <v>10087730.599210368</v>
      </c>
      <c r="D14" s="96">
        <f t="shared" si="0"/>
        <v>66.191623514504954</v>
      </c>
      <c r="E14" s="96">
        <f t="shared" si="1"/>
        <v>1.5002412930356206</v>
      </c>
      <c r="F14" s="95">
        <f>SEKTOR_USD!F14*$B$53</f>
        <v>37803156.554257438</v>
      </c>
      <c r="G14" s="95">
        <f>SEKTOR_USD!G14*$C$53</f>
        <v>76912839.866383165</v>
      </c>
      <c r="H14" s="96">
        <f t="shared" si="2"/>
        <v>103.45613138414269</v>
      </c>
      <c r="I14" s="96">
        <f t="shared" si="3"/>
        <v>1.1423478568519683</v>
      </c>
      <c r="J14" s="95">
        <f>SEKTOR_USD!J14*$B$54</f>
        <v>41820505.11134804</v>
      </c>
      <c r="K14" s="95">
        <f>SEKTOR_USD!K14*$C$54</f>
        <v>83931135.594749078</v>
      </c>
      <c r="L14" s="96">
        <f t="shared" si="4"/>
        <v>100.69373952151111</v>
      </c>
      <c r="M14" s="96">
        <f t="shared" si="5"/>
        <v>1.1487141615663843</v>
      </c>
    </row>
    <row r="15" spans="1:13" ht="13.8" x14ac:dyDescent="0.25">
      <c r="A15" s="94" t="str">
        <f>SEKTOR_USD!A15</f>
        <v xml:space="preserve"> Zeytin ve Zeytinyağı </v>
      </c>
      <c r="B15" s="95">
        <f>SEKTOR_USD!B15*$B$52</f>
        <v>1367292.6286814355</v>
      </c>
      <c r="C15" s="95">
        <f>SEKTOR_USD!C15*$C$52</f>
        <v>2580831.3767459881</v>
      </c>
      <c r="D15" s="96">
        <f t="shared" si="0"/>
        <v>88.754866559533994</v>
      </c>
      <c r="E15" s="96">
        <f t="shared" si="1"/>
        <v>0.38381970688822498</v>
      </c>
      <c r="F15" s="95">
        <f>SEKTOR_USD!F15*$B$53</f>
        <v>19022941.895559743</v>
      </c>
      <c r="G15" s="95">
        <f>SEKTOR_USD!G15*$C$53</f>
        <v>24257148.236204986</v>
      </c>
      <c r="H15" s="96">
        <f t="shared" si="2"/>
        <v>27.515230658760458</v>
      </c>
      <c r="I15" s="96">
        <f t="shared" si="3"/>
        <v>0.36027926350279932</v>
      </c>
      <c r="J15" s="95">
        <f>SEKTOR_USD!J15*$B$54</f>
        <v>21075320.568517774</v>
      </c>
      <c r="K15" s="95">
        <f>SEKTOR_USD!K15*$C$54</f>
        <v>25784606.49641706</v>
      </c>
      <c r="L15" s="96">
        <f t="shared" si="4"/>
        <v>22.345026319238993</v>
      </c>
      <c r="M15" s="96">
        <f t="shared" si="5"/>
        <v>0.35289815183560924</v>
      </c>
    </row>
    <row r="16" spans="1:13" ht="13.8" x14ac:dyDescent="0.25">
      <c r="A16" s="94" t="str">
        <f>SEKTOR_USD!A16</f>
        <v xml:space="preserve"> Tütün </v>
      </c>
      <c r="B16" s="95">
        <f>SEKTOR_USD!B16*$B$52</f>
        <v>1951899.0616102035</v>
      </c>
      <c r="C16" s="95">
        <f>SEKTOR_USD!C16*$C$52</f>
        <v>2747699.5517470692</v>
      </c>
      <c r="D16" s="96">
        <f t="shared" si="0"/>
        <v>40.770575988718214</v>
      </c>
      <c r="E16" s="96">
        <f t="shared" si="1"/>
        <v>0.40863624259643599</v>
      </c>
      <c r="F16" s="95">
        <f>SEKTOR_USD!F16*$B$53</f>
        <v>19898286.038359176</v>
      </c>
      <c r="G16" s="95">
        <f>SEKTOR_USD!G16*$C$53</f>
        <v>29030941.351308856</v>
      </c>
      <c r="H16" s="96">
        <f t="shared" si="2"/>
        <v>45.896693289784288</v>
      </c>
      <c r="I16" s="96">
        <f t="shared" si="3"/>
        <v>0.4311820197079711</v>
      </c>
      <c r="J16" s="95">
        <f>SEKTOR_USD!J16*$B$54</f>
        <v>21387258.819729697</v>
      </c>
      <c r="K16" s="95">
        <f>SEKTOR_USD!K16*$C$54</f>
        <v>30951814.320232619</v>
      </c>
      <c r="L16" s="96">
        <f t="shared" si="4"/>
        <v>44.720810558853117</v>
      </c>
      <c r="M16" s="96">
        <f t="shared" si="5"/>
        <v>0.42361856757778471</v>
      </c>
    </row>
    <row r="17" spans="1:13" ht="13.8" x14ac:dyDescent="0.25">
      <c r="A17" s="94" t="str">
        <f>SEKTOR_USD!A17</f>
        <v xml:space="preserve"> Süs Bitkileri ve Mamulleri</v>
      </c>
      <c r="B17" s="95">
        <f>SEKTOR_USD!B17*$B$52</f>
        <v>267385.33352036553</v>
      </c>
      <c r="C17" s="95">
        <f>SEKTOR_USD!C17*$C$52</f>
        <v>356617.05918965879</v>
      </c>
      <c r="D17" s="96">
        <f t="shared" si="0"/>
        <v>33.371959671264797</v>
      </c>
      <c r="E17" s="96">
        <f t="shared" si="1"/>
        <v>5.3035876873945551E-2</v>
      </c>
      <c r="F17" s="95">
        <f>SEKTOR_USD!F17*$B$53</f>
        <v>2870690.3070789641</v>
      </c>
      <c r="G17" s="95">
        <f>SEKTOR_USD!G17*$C$53</f>
        <v>4145923.0578597328</v>
      </c>
      <c r="H17" s="96">
        <f t="shared" si="2"/>
        <v>44.422512161486559</v>
      </c>
      <c r="I17" s="96">
        <f t="shared" si="3"/>
        <v>6.1577316973953779E-2</v>
      </c>
      <c r="J17" s="95">
        <f>SEKTOR_USD!J17*$B$54</f>
        <v>3118928.4033321333</v>
      </c>
      <c r="K17" s="95">
        <f>SEKTOR_USD!K17*$C$54</f>
        <v>4488794.9202952953</v>
      </c>
      <c r="L17" s="96">
        <f t="shared" si="4"/>
        <v>43.921063256843397</v>
      </c>
      <c r="M17" s="96">
        <f t="shared" si="5"/>
        <v>6.14353929179179E-2</v>
      </c>
    </row>
    <row r="18" spans="1:13" s="21" customFormat="1" ht="15.6" x14ac:dyDescent="0.3">
      <c r="A18" s="92" t="s">
        <v>12</v>
      </c>
      <c r="B18" s="90">
        <f>SEKTOR_USD!B18*$B$52</f>
        <v>8790795.5596130285</v>
      </c>
      <c r="C18" s="90">
        <f>SEKTOR_USD!C18*$C$52</f>
        <v>12562732.111216573</v>
      </c>
      <c r="D18" s="93">
        <f t="shared" si="0"/>
        <v>42.907795159435892</v>
      </c>
      <c r="E18" s="93">
        <f t="shared" si="1"/>
        <v>1.8683220454030511</v>
      </c>
      <c r="F18" s="90">
        <f>SEKTOR_USD!F18*$B$53</f>
        <v>74025132.401022926</v>
      </c>
      <c r="G18" s="90">
        <f>SEKTOR_USD!G18*$C$53</f>
        <v>115422125.83078842</v>
      </c>
      <c r="H18" s="93">
        <f t="shared" si="2"/>
        <v>55.922890087520386</v>
      </c>
      <c r="I18" s="93">
        <f t="shared" si="3"/>
        <v>1.7143069779396991</v>
      </c>
      <c r="J18" s="90">
        <f>SEKTOR_USD!J18*$B$54</f>
        <v>80856769.401445821</v>
      </c>
      <c r="K18" s="90">
        <f>SEKTOR_USD!K18*$C$54</f>
        <v>124266766.47613879</v>
      </c>
      <c r="L18" s="93">
        <f t="shared" si="4"/>
        <v>53.687523501176074</v>
      </c>
      <c r="M18" s="93">
        <f t="shared" si="5"/>
        <v>1.7007632918544</v>
      </c>
    </row>
    <row r="19" spans="1:13" ht="13.8" x14ac:dyDescent="0.25">
      <c r="A19" s="94" t="str">
        <f>SEKTOR_USD!A19</f>
        <v xml:space="preserve"> Su Ürünleri ve Hayvansal Mamuller</v>
      </c>
      <c r="B19" s="95">
        <f>SEKTOR_USD!B19*$B$52</f>
        <v>8790795.5596130285</v>
      </c>
      <c r="C19" s="95">
        <f>SEKTOR_USD!C19*$C$52</f>
        <v>12562732.111216573</v>
      </c>
      <c r="D19" s="96">
        <f t="shared" si="0"/>
        <v>42.907795159435892</v>
      </c>
      <c r="E19" s="96">
        <f t="shared" si="1"/>
        <v>1.8683220454030511</v>
      </c>
      <c r="F19" s="95">
        <f>SEKTOR_USD!F19*$B$53</f>
        <v>74025132.401022926</v>
      </c>
      <c r="G19" s="95">
        <f>SEKTOR_USD!G19*$C$53</f>
        <v>115422125.83078842</v>
      </c>
      <c r="H19" s="96">
        <f t="shared" si="2"/>
        <v>55.922890087520386</v>
      </c>
      <c r="I19" s="96">
        <f t="shared" si="3"/>
        <v>1.7143069779396991</v>
      </c>
      <c r="J19" s="95">
        <f>SEKTOR_USD!J19*$B$54</f>
        <v>80856769.401445821</v>
      </c>
      <c r="K19" s="95">
        <f>SEKTOR_USD!K19*$C$54</f>
        <v>124266766.47613879</v>
      </c>
      <c r="L19" s="96">
        <f t="shared" si="4"/>
        <v>53.687523501176074</v>
      </c>
      <c r="M19" s="96">
        <f t="shared" si="5"/>
        <v>1.7007632918544</v>
      </c>
    </row>
    <row r="20" spans="1:13" s="21" customFormat="1" ht="15.6" x14ac:dyDescent="0.3">
      <c r="A20" s="92" t="s">
        <v>110</v>
      </c>
      <c r="B20" s="90">
        <f>SEKTOR_USD!B20*$B$52</f>
        <v>19676686.296196006</v>
      </c>
      <c r="C20" s="90">
        <f>SEKTOR_USD!C20*$C$52</f>
        <v>23147806.300852537</v>
      </c>
      <c r="D20" s="93">
        <f t="shared" si="0"/>
        <v>17.640775242361741</v>
      </c>
      <c r="E20" s="93">
        <f t="shared" si="1"/>
        <v>3.4425279813130047</v>
      </c>
      <c r="F20" s="90">
        <f>SEKTOR_USD!F20*$B$53</f>
        <v>170028571.84080932</v>
      </c>
      <c r="G20" s="90">
        <f>SEKTOR_USD!G20*$C$53</f>
        <v>234895325.06538796</v>
      </c>
      <c r="H20" s="93">
        <f t="shared" si="2"/>
        <v>38.150501719976035</v>
      </c>
      <c r="I20" s="93">
        <f t="shared" si="3"/>
        <v>3.4887825184865418</v>
      </c>
      <c r="J20" s="90">
        <f>SEKTOR_USD!J20*$B$54</f>
        <v>184503837.78848886</v>
      </c>
      <c r="K20" s="90">
        <f>SEKTOR_USD!K20*$C$54</f>
        <v>254583486.09144324</v>
      </c>
      <c r="L20" s="93">
        <f t="shared" si="4"/>
        <v>37.982759135499464</v>
      </c>
      <c r="M20" s="93">
        <f t="shared" si="5"/>
        <v>3.4843285951259717</v>
      </c>
    </row>
    <row r="21" spans="1:13" ht="13.8" x14ac:dyDescent="0.25">
      <c r="A21" s="94" t="str">
        <f>SEKTOR_USD!A21</f>
        <v xml:space="preserve"> Mobilya, Kağıt ve Orman Ürünleri</v>
      </c>
      <c r="B21" s="95">
        <f>SEKTOR_USD!B21*$B$52</f>
        <v>19676686.296196006</v>
      </c>
      <c r="C21" s="95">
        <f>SEKTOR_USD!C21*$C$52</f>
        <v>23147806.300852537</v>
      </c>
      <c r="D21" s="96">
        <f t="shared" si="0"/>
        <v>17.640775242361741</v>
      </c>
      <c r="E21" s="96">
        <f t="shared" si="1"/>
        <v>3.4425279813130047</v>
      </c>
      <c r="F21" s="95">
        <f>SEKTOR_USD!F21*$B$53</f>
        <v>170028571.84080932</v>
      </c>
      <c r="G21" s="95">
        <f>SEKTOR_USD!G21*$C$53</f>
        <v>234895325.06538796</v>
      </c>
      <c r="H21" s="96">
        <f t="shared" si="2"/>
        <v>38.150501719976035</v>
      </c>
      <c r="I21" s="96">
        <f t="shared" si="3"/>
        <v>3.4887825184865418</v>
      </c>
      <c r="J21" s="95">
        <f>SEKTOR_USD!J21*$B$54</f>
        <v>184503837.78848886</v>
      </c>
      <c r="K21" s="95">
        <f>SEKTOR_USD!K21*$C$54</f>
        <v>254583486.09144324</v>
      </c>
      <c r="L21" s="96">
        <f t="shared" si="4"/>
        <v>37.982759135499464</v>
      </c>
      <c r="M21" s="96">
        <f t="shared" si="5"/>
        <v>3.4843285951259717</v>
      </c>
    </row>
    <row r="22" spans="1:13" ht="16.8" x14ac:dyDescent="0.3">
      <c r="A22" s="89" t="s">
        <v>14</v>
      </c>
      <c r="B22" s="90">
        <f>SEKTOR_USD!B22*$B$52</f>
        <v>461801829.60878974</v>
      </c>
      <c r="C22" s="90">
        <f>SEKTOR_USD!C22*$C$52</f>
        <v>539937867.23384094</v>
      </c>
      <c r="D22" s="93">
        <f t="shared" si="0"/>
        <v>16.919819848103085</v>
      </c>
      <c r="E22" s="93">
        <f t="shared" si="1"/>
        <v>80.299238379859148</v>
      </c>
      <c r="F22" s="90">
        <f>SEKTOR_USD!F22*$B$53</f>
        <v>3838507945.0528669</v>
      </c>
      <c r="G22" s="90">
        <f>SEKTOR_USD!G22*$C$53</f>
        <v>5480941942.3549576</v>
      </c>
      <c r="H22" s="93">
        <f t="shared" si="2"/>
        <v>42.788344346633096</v>
      </c>
      <c r="I22" s="93">
        <f t="shared" si="3"/>
        <v>81.40568326766271</v>
      </c>
      <c r="J22" s="90">
        <f>SEKTOR_USD!J22*$B$54</f>
        <v>4143961432.021513</v>
      </c>
      <c r="K22" s="90">
        <f>SEKTOR_USD!K22*$C$54</f>
        <v>5940875871.4888897</v>
      </c>
      <c r="L22" s="93">
        <f t="shared" si="4"/>
        <v>43.362238499184187</v>
      </c>
      <c r="M22" s="93">
        <f t="shared" si="5"/>
        <v>81.309137512900165</v>
      </c>
    </row>
    <row r="23" spans="1:13" s="21" customFormat="1" ht="15.6" x14ac:dyDescent="0.3">
      <c r="A23" s="92" t="s">
        <v>15</v>
      </c>
      <c r="B23" s="90">
        <f>SEKTOR_USD!B23*$B$52</f>
        <v>34138596.658584602</v>
      </c>
      <c r="C23" s="90">
        <f>SEKTOR_USD!C23*$C$52</f>
        <v>42472840.289706737</v>
      </c>
      <c r="D23" s="93">
        <f t="shared" si="0"/>
        <v>24.412964933713464</v>
      </c>
      <c r="E23" s="93">
        <f t="shared" si="1"/>
        <v>6.3165355387377984</v>
      </c>
      <c r="F23" s="90">
        <f>SEKTOR_USD!F23*$B$53</f>
        <v>303267380.85311043</v>
      </c>
      <c r="G23" s="90">
        <f>SEKTOR_USD!G23*$C$53</f>
        <v>416759385.63988954</v>
      </c>
      <c r="H23" s="93">
        <f t="shared" si="2"/>
        <v>37.42308337531022</v>
      </c>
      <c r="I23" s="93">
        <f t="shared" si="3"/>
        <v>6.1899182481851929</v>
      </c>
      <c r="J23" s="90">
        <f>SEKTOR_USD!J23*$B$54</f>
        <v>326622520.13674748</v>
      </c>
      <c r="K23" s="90">
        <f>SEKTOR_USD!K23*$C$54</f>
        <v>449661996.74460274</v>
      </c>
      <c r="L23" s="93">
        <f t="shared" si="4"/>
        <v>37.670236748017913</v>
      </c>
      <c r="M23" s="93">
        <f t="shared" si="5"/>
        <v>6.1542489556290239</v>
      </c>
    </row>
    <row r="24" spans="1:13" ht="13.8" x14ac:dyDescent="0.25">
      <c r="A24" s="94" t="str">
        <f>SEKTOR_USD!A24</f>
        <v xml:space="preserve"> Tekstil ve Hammaddeleri</v>
      </c>
      <c r="B24" s="95">
        <f>SEKTOR_USD!B24*$B$52</f>
        <v>22946651.30684536</v>
      </c>
      <c r="C24" s="95">
        <f>SEKTOR_USD!C24*$C$52</f>
        <v>29495385.918201428</v>
      </c>
      <c r="D24" s="96">
        <f t="shared" si="0"/>
        <v>28.538955526824406</v>
      </c>
      <c r="E24" s="96">
        <f t="shared" si="1"/>
        <v>4.3865362455229411</v>
      </c>
      <c r="F24" s="95">
        <f>SEKTOR_USD!F24*$B$53</f>
        <v>204581572.92151991</v>
      </c>
      <c r="G24" s="95">
        <f>SEKTOR_USD!G24*$C$53</f>
        <v>284833022.18009251</v>
      </c>
      <c r="H24" s="96">
        <f t="shared" si="2"/>
        <v>39.227115185666349</v>
      </c>
      <c r="I24" s="96">
        <f t="shared" si="3"/>
        <v>4.2304821017317975</v>
      </c>
      <c r="J24" s="95">
        <f>SEKTOR_USD!J24*$B$54</f>
        <v>219440903.73079708</v>
      </c>
      <c r="K24" s="95">
        <f>SEKTOR_USD!K24*$C$54</f>
        <v>306931326.54547828</v>
      </c>
      <c r="L24" s="96">
        <f t="shared" si="4"/>
        <v>39.86969672801365</v>
      </c>
      <c r="M24" s="96">
        <f t="shared" si="5"/>
        <v>4.2007814970301105</v>
      </c>
    </row>
    <row r="25" spans="1:13" ht="13.8" x14ac:dyDescent="0.25">
      <c r="A25" s="94" t="str">
        <f>SEKTOR_USD!A25</f>
        <v xml:space="preserve"> Deri ve Deri Mamulleri </v>
      </c>
      <c r="B25" s="95">
        <f>SEKTOR_USD!B25*$B$52</f>
        <v>3547706.7035815422</v>
      </c>
      <c r="C25" s="95">
        <f>SEKTOR_USD!C25*$C$52</f>
        <v>4021190.5019189459</v>
      </c>
      <c r="D25" s="96">
        <f t="shared" si="0"/>
        <v>13.346193411631354</v>
      </c>
      <c r="E25" s="96">
        <f t="shared" si="1"/>
        <v>0.59802905904462378</v>
      </c>
      <c r="F25" s="95">
        <f>SEKTOR_USD!F25*$B$53</f>
        <v>40574318.200263843</v>
      </c>
      <c r="G25" s="95">
        <f>SEKTOR_USD!G25*$C$53</f>
        <v>46297867.152786873</v>
      </c>
      <c r="H25" s="96">
        <f t="shared" si="2"/>
        <v>14.106334268571425</v>
      </c>
      <c r="I25" s="96">
        <f t="shared" si="3"/>
        <v>0.68763901333877886</v>
      </c>
      <c r="J25" s="95">
        <f>SEKTOR_USD!J25*$B$54</f>
        <v>44068180.389398664</v>
      </c>
      <c r="K25" s="95">
        <f>SEKTOR_USD!K25*$C$54</f>
        <v>49614541.301767655</v>
      </c>
      <c r="L25" s="96">
        <f t="shared" si="4"/>
        <v>12.585863231383296</v>
      </c>
      <c r="M25" s="96">
        <f t="shared" si="5"/>
        <v>0.67904390675879744</v>
      </c>
    </row>
    <row r="26" spans="1:13" ht="13.8" x14ac:dyDescent="0.25">
      <c r="A26" s="94" t="str">
        <f>SEKTOR_USD!A26</f>
        <v xml:space="preserve"> Halı </v>
      </c>
      <c r="B26" s="95">
        <f>SEKTOR_USD!B26*$B$52</f>
        <v>7644238.6481576972</v>
      </c>
      <c r="C26" s="95">
        <f>SEKTOR_USD!C26*$C$52</f>
        <v>8956263.8695863634</v>
      </c>
      <c r="D26" s="96">
        <f t="shared" si="0"/>
        <v>17.16358269040791</v>
      </c>
      <c r="E26" s="96">
        <f t="shared" si="1"/>
        <v>1.3319702341702326</v>
      </c>
      <c r="F26" s="95">
        <f>SEKTOR_USD!F26*$B$53</f>
        <v>58111489.731326707</v>
      </c>
      <c r="G26" s="95">
        <f>SEKTOR_USD!G26*$C$53</f>
        <v>85628496.307010144</v>
      </c>
      <c r="H26" s="96">
        <f t="shared" si="2"/>
        <v>47.352092852731644</v>
      </c>
      <c r="I26" s="96">
        <f t="shared" si="3"/>
        <v>1.2717971331146167</v>
      </c>
      <c r="J26" s="95">
        <f>SEKTOR_USD!J26*$B$54</f>
        <v>63113436.016551748</v>
      </c>
      <c r="K26" s="95">
        <f>SEKTOR_USD!K26*$C$54</f>
        <v>93116128.897356793</v>
      </c>
      <c r="L26" s="96">
        <f t="shared" si="4"/>
        <v>47.537726947613372</v>
      </c>
      <c r="M26" s="96">
        <f t="shared" si="5"/>
        <v>1.2744235518401168</v>
      </c>
    </row>
    <row r="27" spans="1:13" s="21" customFormat="1" ht="15.6" x14ac:dyDescent="0.3">
      <c r="A27" s="92" t="s">
        <v>19</v>
      </c>
      <c r="B27" s="90">
        <f>SEKTOR_USD!B27*$B$52</f>
        <v>81649940.316802546</v>
      </c>
      <c r="C27" s="90">
        <f>SEKTOR_USD!C27*$C$52</f>
        <v>87371723.074595898</v>
      </c>
      <c r="D27" s="93">
        <f t="shared" si="0"/>
        <v>7.0076998655391298</v>
      </c>
      <c r="E27" s="93">
        <f t="shared" si="1"/>
        <v>12.993870673989083</v>
      </c>
      <c r="F27" s="90">
        <f>SEKTOR_USD!F27*$B$53</f>
        <v>647088367.65885508</v>
      </c>
      <c r="G27" s="90">
        <f>SEKTOR_USD!G27*$C$53</f>
        <v>919847125.9226166</v>
      </c>
      <c r="H27" s="93">
        <f t="shared" si="2"/>
        <v>42.1517016679799</v>
      </c>
      <c r="I27" s="93">
        <f t="shared" si="3"/>
        <v>13.662028274532842</v>
      </c>
      <c r="J27" s="90">
        <f>SEKTOR_USD!J27*$B$54</f>
        <v>698254058.65951729</v>
      </c>
      <c r="K27" s="90">
        <f>SEKTOR_USD!K27*$C$54</f>
        <v>998735816.80482578</v>
      </c>
      <c r="L27" s="93">
        <f t="shared" si="4"/>
        <v>43.033299186568627</v>
      </c>
      <c r="M27" s="93">
        <f t="shared" si="5"/>
        <v>13.66908678522692</v>
      </c>
    </row>
    <row r="28" spans="1:13" ht="13.8" x14ac:dyDescent="0.25">
      <c r="A28" s="94" t="str">
        <f>SEKTOR_USD!A28</f>
        <v xml:space="preserve"> Kimyevi Maddeler ve Mamulleri  </v>
      </c>
      <c r="B28" s="95">
        <f>SEKTOR_USD!B28*$B$52</f>
        <v>81649940.316802546</v>
      </c>
      <c r="C28" s="95">
        <f>SEKTOR_USD!C28*$C$52</f>
        <v>87371723.074595898</v>
      </c>
      <c r="D28" s="96">
        <f t="shared" si="0"/>
        <v>7.0076998655391298</v>
      </c>
      <c r="E28" s="96">
        <f t="shared" si="1"/>
        <v>12.993870673989083</v>
      </c>
      <c r="F28" s="95">
        <f>SEKTOR_USD!F28*$B$53</f>
        <v>647088367.65885508</v>
      </c>
      <c r="G28" s="95">
        <f>SEKTOR_USD!G28*$C$53</f>
        <v>919847125.9226166</v>
      </c>
      <c r="H28" s="96">
        <f t="shared" si="2"/>
        <v>42.1517016679799</v>
      </c>
      <c r="I28" s="96">
        <f t="shared" si="3"/>
        <v>13.662028274532842</v>
      </c>
      <c r="J28" s="95">
        <f>SEKTOR_USD!J28*$B$54</f>
        <v>698254058.65951729</v>
      </c>
      <c r="K28" s="95">
        <f>SEKTOR_USD!K28*$C$54</f>
        <v>998735816.80482578</v>
      </c>
      <c r="L28" s="96">
        <f t="shared" si="4"/>
        <v>43.033299186568627</v>
      </c>
      <c r="M28" s="96">
        <f t="shared" si="5"/>
        <v>13.66908678522692</v>
      </c>
    </row>
    <row r="29" spans="1:13" s="21" customFormat="1" ht="15.6" x14ac:dyDescent="0.3">
      <c r="A29" s="92" t="s">
        <v>21</v>
      </c>
      <c r="B29" s="90">
        <f>SEKTOR_USD!B29*$B$52</f>
        <v>346013292.63340259</v>
      </c>
      <c r="C29" s="90">
        <f>SEKTOR_USD!C29*$C$52</f>
        <v>410093303.86953837</v>
      </c>
      <c r="D29" s="93">
        <f t="shared" si="0"/>
        <v>18.519522977987979</v>
      </c>
      <c r="E29" s="93">
        <f t="shared" si="1"/>
        <v>60.98883216713228</v>
      </c>
      <c r="F29" s="90">
        <f>SEKTOR_USD!F29*$B$53</f>
        <v>2888152196.5409012</v>
      </c>
      <c r="G29" s="90">
        <f>SEKTOR_USD!G29*$C$53</f>
        <v>4144335430.7924509</v>
      </c>
      <c r="H29" s="93">
        <f t="shared" si="2"/>
        <v>43.494357248764885</v>
      </c>
      <c r="I29" s="93">
        <f t="shared" si="3"/>
        <v>61.553736744944665</v>
      </c>
      <c r="J29" s="90">
        <f>SEKTOR_USD!J29*$B$54</f>
        <v>3119084853.2252483</v>
      </c>
      <c r="K29" s="90">
        <f>SEKTOR_USD!K29*$C$54</f>
        <v>4492478057.9394617</v>
      </c>
      <c r="L29" s="93">
        <f t="shared" si="4"/>
        <v>44.031928252739725</v>
      </c>
      <c r="M29" s="93">
        <f t="shared" si="5"/>
        <v>61.485801772044226</v>
      </c>
    </row>
    <row r="30" spans="1:13" ht="13.8" x14ac:dyDescent="0.25">
      <c r="A30" s="94" t="str">
        <f>SEKTOR_USD!A30</f>
        <v xml:space="preserve"> Hazırgiyim ve Konfeksiyon </v>
      </c>
      <c r="B30" s="95">
        <f>SEKTOR_USD!B30*$B$52</f>
        <v>40921731.75924664</v>
      </c>
      <c r="C30" s="95">
        <f>SEKTOR_USD!C30*$C$52</f>
        <v>51348090.287479684</v>
      </c>
      <c r="D30" s="96">
        <f t="shared" si="0"/>
        <v>25.478781273417422</v>
      </c>
      <c r="E30" s="96">
        <f t="shared" si="1"/>
        <v>7.6364574380910115</v>
      </c>
      <c r="F30" s="95">
        <f>SEKTOR_USD!F30*$B$53</f>
        <v>414215874.68399358</v>
      </c>
      <c r="G30" s="95">
        <f>SEKTOR_USD!G30*$C$53</f>
        <v>544500241.5307076</v>
      </c>
      <c r="H30" s="96">
        <f t="shared" si="2"/>
        <v>31.453252955625693</v>
      </c>
      <c r="I30" s="96">
        <f t="shared" si="3"/>
        <v>8.0871891487632954</v>
      </c>
      <c r="J30" s="95">
        <f>SEKTOR_USD!J30*$B$54</f>
        <v>446366228.59772521</v>
      </c>
      <c r="K30" s="95">
        <f>SEKTOR_USD!K30*$C$54</f>
        <v>586464866.24100292</v>
      </c>
      <c r="L30" s="96">
        <f t="shared" si="4"/>
        <v>31.38647788910966</v>
      </c>
      <c r="M30" s="96">
        <f t="shared" si="5"/>
        <v>8.0265862285595269</v>
      </c>
    </row>
    <row r="31" spans="1:13" ht="13.8" x14ac:dyDescent="0.25">
      <c r="A31" s="94" t="str">
        <f>SEKTOR_USD!A31</f>
        <v xml:space="preserve"> Otomotiv Endüstrisi</v>
      </c>
      <c r="B31" s="95">
        <f>SEKTOR_USD!B31*$B$52</f>
        <v>90720800.901235774</v>
      </c>
      <c r="C31" s="95">
        <f>SEKTOR_USD!C31*$C$52</f>
        <v>111706814.96214433</v>
      </c>
      <c r="D31" s="96">
        <f t="shared" si="0"/>
        <v>23.132527328275263</v>
      </c>
      <c r="E31" s="96">
        <f t="shared" si="1"/>
        <v>16.612971061381867</v>
      </c>
      <c r="F31" s="95">
        <f>SEKTOR_USD!F31*$B$53</f>
        <v>740733220.25788498</v>
      </c>
      <c r="G31" s="95">
        <f>SEKTOR_USD!G31*$C$53</f>
        <v>1102337999.7279794</v>
      </c>
      <c r="H31" s="96">
        <f t="shared" si="2"/>
        <v>48.817140851898387</v>
      </c>
      <c r="I31" s="96">
        <f t="shared" si="3"/>
        <v>16.372473746950199</v>
      </c>
      <c r="J31" s="95">
        <f>SEKTOR_USD!J31*$B$54</f>
        <v>800384139.39923453</v>
      </c>
      <c r="K31" s="95">
        <f>SEKTOR_USD!K31*$C$54</f>
        <v>1194918079.3130674</v>
      </c>
      <c r="L31" s="96">
        <f t="shared" si="4"/>
        <v>49.293073224810357</v>
      </c>
      <c r="M31" s="96">
        <f t="shared" si="5"/>
        <v>16.354113522854547</v>
      </c>
    </row>
    <row r="32" spans="1:13" ht="13.8" x14ac:dyDescent="0.25">
      <c r="A32" s="94" t="str">
        <f>SEKTOR_USD!A32</f>
        <v xml:space="preserve"> Gemi, Yat ve Hizmetleri</v>
      </c>
      <c r="B32" s="95">
        <f>SEKTOR_USD!B32*$B$52</f>
        <v>7426804.3108440666</v>
      </c>
      <c r="C32" s="95">
        <f>SEKTOR_USD!C32*$C$52</f>
        <v>5264199.3363162605</v>
      </c>
      <c r="D32" s="96">
        <f t="shared" si="0"/>
        <v>-29.118916885559127</v>
      </c>
      <c r="E32" s="96">
        <f t="shared" si="1"/>
        <v>0.78288859337010408</v>
      </c>
      <c r="F32" s="95">
        <f>SEKTOR_USD!F32*$B$53</f>
        <v>39987374.875663079</v>
      </c>
      <c r="G32" s="95">
        <f>SEKTOR_USD!G32*$C$53</f>
        <v>55264176.193064287</v>
      </c>
      <c r="H32" s="96">
        <f t="shared" si="2"/>
        <v>38.204061569190181</v>
      </c>
      <c r="I32" s="96">
        <f t="shared" si="3"/>
        <v>0.82081110702076177</v>
      </c>
      <c r="J32" s="95">
        <f>SEKTOR_USD!J32*$B$54</f>
        <v>43659410.691542991</v>
      </c>
      <c r="K32" s="95">
        <f>SEKTOR_USD!K32*$C$54</f>
        <v>61953029.134665661</v>
      </c>
      <c r="L32" s="96">
        <f t="shared" si="4"/>
        <v>41.900745230778433</v>
      </c>
      <c r="M32" s="96">
        <f t="shared" si="5"/>
        <v>0.84791324953045877</v>
      </c>
    </row>
    <row r="33" spans="1:13" ht="13.8" x14ac:dyDescent="0.25">
      <c r="A33" s="94" t="str">
        <f>SEKTOR_USD!A33</f>
        <v xml:space="preserve"> Elektrik ve Elektronik</v>
      </c>
      <c r="B33" s="95">
        <f>SEKTOR_USD!B33*$B$52</f>
        <v>39648502.949255809</v>
      </c>
      <c r="C33" s="95">
        <f>SEKTOR_USD!C33*$C$52</f>
        <v>50160635.202939101</v>
      </c>
      <c r="D33" s="96">
        <f t="shared" si="0"/>
        <v>26.513314429897285</v>
      </c>
      <c r="E33" s="96">
        <f t="shared" si="1"/>
        <v>7.45985982439261</v>
      </c>
      <c r="F33" s="95">
        <f>SEKTOR_USD!F33*$B$53</f>
        <v>343829776.1910851</v>
      </c>
      <c r="G33" s="95">
        <f>SEKTOR_USD!G33*$C$53</f>
        <v>496919972.13899946</v>
      </c>
      <c r="H33" s="96">
        <f t="shared" si="2"/>
        <v>44.524996538645837</v>
      </c>
      <c r="I33" s="96">
        <f t="shared" si="3"/>
        <v>7.3805032577926557</v>
      </c>
      <c r="J33" s="95">
        <f>SEKTOR_USD!J33*$B$54</f>
        <v>371858169.309461</v>
      </c>
      <c r="K33" s="95">
        <f>SEKTOR_USD!K33*$C$54</f>
        <v>538722565.82844794</v>
      </c>
      <c r="L33" s="96">
        <f t="shared" si="4"/>
        <v>44.873129136534338</v>
      </c>
      <c r="M33" s="96">
        <f t="shared" si="5"/>
        <v>7.3731665387026259</v>
      </c>
    </row>
    <row r="34" spans="1:13" ht="13.8" x14ac:dyDescent="0.25">
      <c r="A34" s="94" t="str">
        <f>SEKTOR_USD!A34</f>
        <v xml:space="preserve"> Makine ve Aksamları</v>
      </c>
      <c r="B34" s="95">
        <f>SEKTOR_USD!B34*$B$52</f>
        <v>29110144.082624417</v>
      </c>
      <c r="C34" s="95">
        <f>SEKTOR_USD!C34*$C$52</f>
        <v>32708052.860809501</v>
      </c>
      <c r="D34" s="96">
        <f t="shared" si="0"/>
        <v>12.359639196470496</v>
      </c>
      <c r="E34" s="96">
        <f t="shared" si="1"/>
        <v>4.8643221618566317</v>
      </c>
      <c r="F34" s="95">
        <f>SEKTOR_USD!F34*$B$53</f>
        <v>240654313.48902982</v>
      </c>
      <c r="G34" s="95">
        <f>SEKTOR_USD!G34*$C$53</f>
        <v>334233541.32621753</v>
      </c>
      <c r="H34" s="96">
        <f t="shared" si="2"/>
        <v>38.885331611333655</v>
      </c>
      <c r="I34" s="96">
        <f t="shared" si="3"/>
        <v>4.9642032498780368</v>
      </c>
      <c r="J34" s="95">
        <f>SEKTOR_USD!J34*$B$54</f>
        <v>260130535.92137676</v>
      </c>
      <c r="K34" s="95">
        <f>SEKTOR_USD!K34*$C$54</f>
        <v>363236319.76086622</v>
      </c>
      <c r="L34" s="96">
        <f t="shared" si="4"/>
        <v>39.636170922529715</v>
      </c>
      <c r="M34" s="96">
        <f t="shared" si="5"/>
        <v>4.9713935305155923</v>
      </c>
    </row>
    <row r="35" spans="1:13" ht="13.8" x14ac:dyDescent="0.25">
      <c r="A35" s="94" t="str">
        <f>SEKTOR_USD!A35</f>
        <v xml:space="preserve"> Demir ve Demir Dışı Metaller </v>
      </c>
      <c r="B35" s="95">
        <f>SEKTOR_USD!B35*$B$52</f>
        <v>27916963.545663718</v>
      </c>
      <c r="C35" s="95">
        <f>SEKTOR_USD!C35*$C$52</f>
        <v>36600414.941583693</v>
      </c>
      <c r="D35" s="96">
        <f t="shared" si="0"/>
        <v>31.104569742036851</v>
      </c>
      <c r="E35" s="96">
        <f t="shared" si="1"/>
        <v>5.4431919347548678</v>
      </c>
      <c r="F35" s="95">
        <f>SEKTOR_USD!F35*$B$53</f>
        <v>268087021.19245887</v>
      </c>
      <c r="G35" s="95">
        <f>SEKTOR_USD!G35*$C$53</f>
        <v>374622961.64028376</v>
      </c>
      <c r="H35" s="96">
        <f t="shared" si="2"/>
        <v>39.739312993948737</v>
      </c>
      <c r="I35" s="96">
        <f t="shared" si="3"/>
        <v>5.5640870640165021</v>
      </c>
      <c r="J35" s="95">
        <f>SEKTOR_USD!J35*$B$54</f>
        <v>288733097.14539641</v>
      </c>
      <c r="K35" s="95">
        <f>SEKTOR_USD!K35*$C$54</f>
        <v>401928015.58142799</v>
      </c>
      <c r="L35" s="96">
        <f t="shared" si="4"/>
        <v>39.203998279085539</v>
      </c>
      <c r="M35" s="96">
        <f t="shared" si="5"/>
        <v>5.5009431262543966</v>
      </c>
    </row>
    <row r="36" spans="1:13" ht="13.8" x14ac:dyDescent="0.25">
      <c r="A36" s="94" t="str">
        <f>SEKTOR_USD!A36</f>
        <v xml:space="preserve"> Çelik</v>
      </c>
      <c r="B36" s="95">
        <f>SEKTOR_USD!B36*$B$52</f>
        <v>33304777.442327995</v>
      </c>
      <c r="C36" s="95">
        <f>SEKTOR_USD!C36*$C$52</f>
        <v>43490367.402662374</v>
      </c>
      <c r="D36" s="96">
        <f t="shared" si="0"/>
        <v>30.582969599398137</v>
      </c>
      <c r="E36" s="96">
        <f t="shared" si="1"/>
        <v>6.4678615656004563</v>
      </c>
      <c r="F36" s="95">
        <f>SEKTOR_USD!F36*$B$53</f>
        <v>314546335.72055364</v>
      </c>
      <c r="G36" s="95">
        <f>SEKTOR_USD!G36*$C$53</f>
        <v>481043550.75322044</v>
      </c>
      <c r="H36" s="96">
        <f t="shared" si="2"/>
        <v>52.932492330981951</v>
      </c>
      <c r="I36" s="96">
        <f t="shared" si="3"/>
        <v>7.1446987292375947</v>
      </c>
      <c r="J36" s="95">
        <f>SEKTOR_USD!J36*$B$54</f>
        <v>339732984.76055586</v>
      </c>
      <c r="K36" s="95">
        <f>SEKTOR_USD!K36*$C$54</f>
        <v>520266428.45181024</v>
      </c>
      <c r="L36" s="96">
        <f t="shared" si="4"/>
        <v>53.139804431558069</v>
      </c>
      <c r="M36" s="96">
        <f t="shared" si="5"/>
        <v>7.1205686651944697</v>
      </c>
    </row>
    <row r="37" spans="1:13" ht="13.8" x14ac:dyDescent="0.25">
      <c r="A37" s="94" t="str">
        <f>SEKTOR_USD!A37</f>
        <v xml:space="preserve"> Çimento Cam Seramik ve Toprak Ürünleri</v>
      </c>
      <c r="B37" s="95">
        <f>SEKTOR_USD!B37*$B$52</f>
        <v>9885056.7668173481</v>
      </c>
      <c r="C37" s="95">
        <f>SEKTOR_USD!C37*$C$52</f>
        <v>11925696.147318028</v>
      </c>
      <c r="D37" s="96">
        <f t="shared" si="0"/>
        <v>20.643678925049777</v>
      </c>
      <c r="E37" s="96">
        <f t="shared" si="1"/>
        <v>1.7735824358555723</v>
      </c>
      <c r="F37" s="95">
        <f>SEKTOR_USD!F37*$B$53</f>
        <v>98864614.632532611</v>
      </c>
      <c r="G37" s="95">
        <f>SEKTOR_USD!G37*$C$53</f>
        <v>129863610.86439158</v>
      </c>
      <c r="H37" s="96">
        <f t="shared" si="2"/>
        <v>31.354996271495473</v>
      </c>
      <c r="I37" s="96">
        <f t="shared" si="3"/>
        <v>1.9287991161386804</v>
      </c>
      <c r="J37" s="95">
        <f>SEKTOR_USD!J37*$B$54</f>
        <v>107294636.23990107</v>
      </c>
      <c r="K37" s="95">
        <f>SEKTOR_USD!K37*$C$54</f>
        <v>140072254.74594277</v>
      </c>
      <c r="L37" s="96">
        <f t="shared" si="4"/>
        <v>30.549167837946651</v>
      </c>
      <c r="M37" s="96">
        <f t="shared" si="5"/>
        <v>1.9170833508806366</v>
      </c>
    </row>
    <row r="38" spans="1:13" ht="13.8" x14ac:dyDescent="0.25">
      <c r="A38" s="94" t="str">
        <f>SEKTOR_USD!A38</f>
        <v xml:space="preserve"> Mücevher</v>
      </c>
      <c r="B38" s="95">
        <f>SEKTOR_USD!B38*$B$52</f>
        <v>35922361.552316971</v>
      </c>
      <c r="C38" s="95">
        <f>SEKTOR_USD!C38*$C$52</f>
        <v>23321570.736667641</v>
      </c>
      <c r="D38" s="96">
        <f t="shared" si="0"/>
        <v>-35.077846419695049</v>
      </c>
      <c r="E38" s="96">
        <f t="shared" si="1"/>
        <v>3.4683701248265577</v>
      </c>
      <c r="F38" s="95">
        <f>SEKTOR_USD!F38*$B$53</f>
        <v>161959474.10267606</v>
      </c>
      <c r="G38" s="95">
        <f>SEKTOR_USD!G38*$C$53</f>
        <v>223663731.30544716</v>
      </c>
      <c r="H38" s="96">
        <f t="shared" si="2"/>
        <v>38.098578391068976</v>
      </c>
      <c r="I38" s="96">
        <f t="shared" si="3"/>
        <v>3.321965286370423</v>
      </c>
      <c r="J38" s="95">
        <f>SEKTOR_USD!J38*$B$54</f>
        <v>171798988.42158255</v>
      </c>
      <c r="K38" s="95">
        <f>SEKTOR_USD!K38*$C$54</f>
        <v>244107601.28563622</v>
      </c>
      <c r="L38" s="96">
        <f t="shared" si="4"/>
        <v>42.08907952741459</v>
      </c>
      <c r="M38" s="96">
        <f t="shared" si="5"/>
        <v>3.340951561727159</v>
      </c>
    </row>
    <row r="39" spans="1:13" ht="13.8" x14ac:dyDescent="0.25">
      <c r="A39" s="94" t="str">
        <f>SEKTOR_USD!A39</f>
        <v xml:space="preserve"> Savunma ve Havacılık Sanayii</v>
      </c>
      <c r="B39" s="95">
        <f>SEKTOR_USD!B39*$B$52</f>
        <v>13801226.489224477</v>
      </c>
      <c r="C39" s="95">
        <f>SEKTOR_USD!C39*$C$52</f>
        <v>21960021.680823117</v>
      </c>
      <c r="D39" s="96">
        <f t="shared" si="0"/>
        <v>59.116450251495742</v>
      </c>
      <c r="E39" s="96">
        <f t="shared" si="1"/>
        <v>3.2658813592927611</v>
      </c>
      <c r="F39" s="95">
        <f>SEKTOR_USD!F39*$B$53</f>
        <v>112355719.75856467</v>
      </c>
      <c r="G39" s="95">
        <f>SEKTOR_USD!G39*$C$53</f>
        <v>188253338.10204995</v>
      </c>
      <c r="H39" s="96">
        <f t="shared" si="2"/>
        <v>67.551183425799508</v>
      </c>
      <c r="I39" s="96">
        <f t="shared" si="3"/>
        <v>2.7960324660967237</v>
      </c>
      <c r="J39" s="95">
        <f>SEKTOR_USD!J39*$B$54</f>
        <v>125317291.05841583</v>
      </c>
      <c r="K39" s="95">
        <f>SEKTOR_USD!K39*$C$54</f>
        <v>209804270.22528681</v>
      </c>
      <c r="L39" s="96">
        <f t="shared" si="4"/>
        <v>67.418453154631251</v>
      </c>
      <c r="M39" s="96">
        <f t="shared" si="5"/>
        <v>2.8714628326792861</v>
      </c>
    </row>
    <row r="40" spans="1:13" ht="13.8" x14ac:dyDescent="0.25">
      <c r="A40" s="94" t="str">
        <f>SEKTOR_USD!A40</f>
        <v xml:space="preserve"> İklimlendirme Sanayii</v>
      </c>
      <c r="B40" s="95">
        <f>SEKTOR_USD!B40*$B$52</f>
        <v>17354922.833845425</v>
      </c>
      <c r="C40" s="95">
        <f>SEKTOR_USD!C40*$C$52</f>
        <v>21607440.310794633</v>
      </c>
      <c r="D40" s="96">
        <f t="shared" si="0"/>
        <v>24.503234717102764</v>
      </c>
      <c r="E40" s="96">
        <f t="shared" si="1"/>
        <v>3.2134456677098382</v>
      </c>
      <c r="F40" s="95">
        <f>SEKTOR_USD!F40*$B$53</f>
        <v>152918471.63645777</v>
      </c>
      <c r="G40" s="95">
        <f>SEKTOR_USD!G40*$C$53</f>
        <v>213632307.21008995</v>
      </c>
      <c r="H40" s="96">
        <f t="shared" si="2"/>
        <v>39.703402031097205</v>
      </c>
      <c r="I40" s="96">
        <f t="shared" si="3"/>
        <v>3.1729735726798056</v>
      </c>
      <c r="J40" s="95">
        <f>SEKTOR_USD!J40*$B$54</f>
        <v>163809371.68005669</v>
      </c>
      <c r="K40" s="95">
        <f>SEKTOR_USD!K40*$C$54</f>
        <v>231004627.3713077</v>
      </c>
      <c r="L40" s="96">
        <f t="shared" si="4"/>
        <v>41.020397674495101</v>
      </c>
      <c r="M40" s="96">
        <f t="shared" si="5"/>
        <v>3.1616191651455288</v>
      </c>
    </row>
    <row r="41" spans="1:13" ht="16.8" x14ac:dyDescent="0.3">
      <c r="A41" s="89" t="s">
        <v>31</v>
      </c>
      <c r="B41" s="90">
        <f>SEKTOR_USD!B41*$B$52</f>
        <v>13775523.161660768</v>
      </c>
      <c r="C41" s="90">
        <f>SEKTOR_USD!C41*$C$52</f>
        <v>16771697.117281707</v>
      </c>
      <c r="D41" s="93">
        <f t="shared" si="0"/>
        <v>21.749983071130941</v>
      </c>
      <c r="E41" s="93">
        <f t="shared" si="1"/>
        <v>2.4942768169881595</v>
      </c>
      <c r="F41" s="90">
        <f>SEKTOR_USD!F41*$B$53</f>
        <v>121931366.90100203</v>
      </c>
      <c r="G41" s="90">
        <f>SEKTOR_USD!G41*$C$53</f>
        <v>178982487.60319456</v>
      </c>
      <c r="H41" s="93">
        <f t="shared" si="2"/>
        <v>46.789535910405419</v>
      </c>
      <c r="I41" s="93">
        <f t="shared" si="3"/>
        <v>2.658337170786333</v>
      </c>
      <c r="J41" s="90">
        <f>SEKTOR_USD!J41*$B$54</f>
        <v>131709445.75336115</v>
      </c>
      <c r="K41" s="90">
        <f>SEKTOR_USD!K41*$C$54</f>
        <v>193748914.82705811</v>
      </c>
      <c r="L41" s="93">
        <f t="shared" si="4"/>
        <v>47.103280041032093</v>
      </c>
      <c r="M41" s="93">
        <f t="shared" si="5"/>
        <v>2.6517229949630856</v>
      </c>
    </row>
    <row r="42" spans="1:13" ht="13.8" x14ac:dyDescent="0.25">
      <c r="A42" s="94" t="str">
        <f>SEKTOR_USD!A42</f>
        <v xml:space="preserve"> Madencilik Ürünleri</v>
      </c>
      <c r="B42" s="95">
        <f>SEKTOR_USD!B42*$B$52</f>
        <v>13775523.161660768</v>
      </c>
      <c r="C42" s="95">
        <f>SEKTOR_USD!C42*$C$52</f>
        <v>16771697.117281707</v>
      </c>
      <c r="D42" s="96">
        <f t="shared" si="0"/>
        <v>21.749983071130941</v>
      </c>
      <c r="E42" s="96">
        <f t="shared" si="1"/>
        <v>2.4942768169881595</v>
      </c>
      <c r="F42" s="95">
        <f>SEKTOR_USD!F42*$B$53</f>
        <v>121931366.90100203</v>
      </c>
      <c r="G42" s="95">
        <f>SEKTOR_USD!G42*$C$53</f>
        <v>178982487.60319456</v>
      </c>
      <c r="H42" s="96">
        <f t="shared" si="2"/>
        <v>46.789535910405419</v>
      </c>
      <c r="I42" s="96">
        <f t="shared" si="3"/>
        <v>2.658337170786333</v>
      </c>
      <c r="J42" s="95">
        <f>SEKTOR_USD!J42*$B$54</f>
        <v>131709445.75336115</v>
      </c>
      <c r="K42" s="95">
        <f>SEKTOR_USD!K42*$C$54</f>
        <v>193748914.82705811</v>
      </c>
      <c r="L42" s="96">
        <f t="shared" si="4"/>
        <v>47.103280041032093</v>
      </c>
      <c r="M42" s="96">
        <f t="shared" si="5"/>
        <v>2.6517229949630856</v>
      </c>
    </row>
    <row r="43" spans="1:13" ht="17.399999999999999" x14ac:dyDescent="0.3">
      <c r="A43" s="97" t="s">
        <v>33</v>
      </c>
      <c r="B43" s="98">
        <f>SEKTOR_USD!B43*$B$52</f>
        <v>570153036.38597107</v>
      </c>
      <c r="C43" s="98">
        <f>SEKTOR_USD!C43*$C$52</f>
        <v>672407208.49635041</v>
      </c>
      <c r="D43" s="99">
        <f>(C43-B43)/B43*100</f>
        <v>17.934513294630129</v>
      </c>
      <c r="E43" s="100">
        <f t="shared" si="1"/>
        <v>100</v>
      </c>
      <c r="F43" s="98">
        <f>SEKTOR_USD!F43*$B$53</f>
        <v>4698806997.6268768</v>
      </c>
      <c r="G43" s="98">
        <f>SEKTOR_USD!G43*$C$53</f>
        <v>6732873826.9213524</v>
      </c>
      <c r="H43" s="99">
        <f>(G43-F43)/F43*100</f>
        <v>43.289005705528595</v>
      </c>
      <c r="I43" s="99">
        <f t="shared" si="3"/>
        <v>100</v>
      </c>
      <c r="J43" s="98">
        <f>SEKTOR_USD!J43*$B$54</f>
        <v>5080223711.6969652</v>
      </c>
      <c r="K43" s="98">
        <f>SEKTOR_USD!K43*$C$54</f>
        <v>7306529196.1144409</v>
      </c>
      <c r="L43" s="99">
        <f>(K43-J43)/J43*100</f>
        <v>43.822981245717919</v>
      </c>
      <c r="M43" s="99">
        <f t="shared" si="5"/>
        <v>100</v>
      </c>
    </row>
    <row r="44" spans="1:13" ht="13.8" hidden="1" x14ac:dyDescent="0.25">
      <c r="A44" s="41" t="s">
        <v>34</v>
      </c>
      <c r="B44" s="39" t="e">
        <f>SEKTOR_USD!#REF!*2.1157</f>
        <v>#REF!</v>
      </c>
      <c r="C44" s="39" t="e">
        <f>SEKTOR_USD!#REF!*2.7012</f>
        <v>#REF!</v>
      </c>
      <c r="D44" s="40"/>
      <c r="E44" s="40"/>
      <c r="F44" s="39" t="e">
        <f>SEKTOR_USD!#REF!*2.1642</f>
        <v>#REF!</v>
      </c>
      <c r="G44" s="39" t="e">
        <f>SEKTOR_USD!#REF!*2.5613</f>
        <v>#REF!</v>
      </c>
      <c r="H44" s="40" t="e">
        <f>(G44-F44)/F44*100</f>
        <v>#REF!</v>
      </c>
      <c r="I44" s="40" t="e">
        <f t="shared" ref="I44:I45" si="6">G44/G$45*100</f>
        <v>#REF!</v>
      </c>
      <c r="J44" s="39" t="e">
        <f>SEKTOR_USD!#REF!*2.0809</f>
        <v>#REF!</v>
      </c>
      <c r="K44" s="39" t="e">
        <f>SEKTOR_USD!#REF!*2.3856</f>
        <v>#REF!</v>
      </c>
      <c r="L44" s="40" t="e">
        <f>(K44-J44)/J44*100</f>
        <v>#REF!</v>
      </c>
      <c r="M44" s="40" t="e">
        <f t="shared" ref="M44:M45" si="7">K44/K$45*100</f>
        <v>#REF!</v>
      </c>
    </row>
    <row r="45" spans="1:13" s="22" customFormat="1" ht="17.399999999999999" hidden="1" x14ac:dyDescent="0.3">
      <c r="A45" s="42" t="s">
        <v>35</v>
      </c>
      <c r="B45" s="43" t="e">
        <f>SEKTOR_USD!#REF!*2.1157</f>
        <v>#REF!</v>
      </c>
      <c r="C45" s="43" t="e">
        <f>SEKTOR_USD!#REF!*2.7012</f>
        <v>#REF!</v>
      </c>
      <c r="D45" s="44" t="e">
        <f>(C45-B45)/B45*100</f>
        <v>#REF!</v>
      </c>
      <c r="E45" s="45" t="e">
        <f>C45/C$45*100</f>
        <v>#REF!</v>
      </c>
      <c r="F45" s="43" t="e">
        <f>SEKTOR_USD!#REF!*2.1642</f>
        <v>#REF!</v>
      </c>
      <c r="G45" s="43" t="e">
        <f>SEKTOR_USD!#REF!*2.5613</f>
        <v>#REF!</v>
      </c>
      <c r="H45" s="44" t="e">
        <f>(G45-F45)/F45*100</f>
        <v>#REF!</v>
      </c>
      <c r="I45" s="45" t="e">
        <f t="shared" si="6"/>
        <v>#REF!</v>
      </c>
      <c r="J45" s="43" t="e">
        <f>SEKTOR_USD!#REF!*2.0809</f>
        <v>#REF!</v>
      </c>
      <c r="K45" s="43" t="e">
        <f>SEKTOR_USD!#REF!*2.3856</f>
        <v>#REF!</v>
      </c>
      <c r="L45" s="44" t="e">
        <f>(K45-J45)/J45*100</f>
        <v>#REF!</v>
      </c>
      <c r="M45" s="45" t="e">
        <f t="shared" si="7"/>
        <v>#REF!</v>
      </c>
    </row>
    <row r="46" spans="1:13" s="22" customFormat="1" ht="17.399999999999999" hidden="1" x14ac:dyDescent="0.3">
      <c r="A46" s="23"/>
      <c r="B46" s="24"/>
      <c r="C46" s="24"/>
      <c r="D46" s="25"/>
      <c r="E46" s="26"/>
      <c r="F46" s="26"/>
      <c r="G46" s="26"/>
      <c r="H46" s="26"/>
      <c r="I46" s="26"/>
    </row>
    <row r="47" spans="1:13" hidden="1" x14ac:dyDescent="0.25">
      <c r="A47" s="1" t="s">
        <v>114</v>
      </c>
    </row>
    <row r="48" spans="1:13" hidden="1" x14ac:dyDescent="0.25">
      <c r="A48" s="1" t="s">
        <v>111</v>
      </c>
    </row>
    <row r="50" spans="1:3" x14ac:dyDescent="0.25">
      <c r="A50" s="27" t="s">
        <v>115</v>
      </c>
    </row>
    <row r="51" spans="1:3" x14ac:dyDescent="0.25">
      <c r="A51" s="80"/>
      <c r="B51" s="81">
        <v>2023</v>
      </c>
      <c r="C51" s="81">
        <v>2024</v>
      </c>
    </row>
    <row r="52" spans="1:3" x14ac:dyDescent="0.25">
      <c r="A52" s="83" t="s">
        <v>224</v>
      </c>
      <c r="B52" s="82">
        <v>28.646301000000001</v>
      </c>
      <c r="C52" s="82">
        <v>34.463389999999997</v>
      </c>
    </row>
    <row r="53" spans="1:3" x14ac:dyDescent="0.25">
      <c r="A53" s="81" t="s">
        <v>225</v>
      </c>
      <c r="B53" s="82">
        <v>23.279511454545457</v>
      </c>
      <c r="C53" s="82">
        <v>32.679715636363632</v>
      </c>
    </row>
    <row r="54" spans="1:3" x14ac:dyDescent="0.25">
      <c r="A54" s="81" t="s">
        <v>226</v>
      </c>
      <c r="B54" s="82">
        <v>22.894028916666667</v>
      </c>
      <c r="C54" s="82">
        <v>32.380414916666666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zoomScale="80" zoomScaleNormal="80" workbookViewId="0">
      <selection activeCell="I4" sqref="I4"/>
    </sheetView>
  </sheetViews>
  <sheetFormatPr defaultColWidth="9.109375" defaultRowHeight="13.2" x14ac:dyDescent="0.25"/>
  <cols>
    <col min="1" max="1" width="51" style="17" customWidth="1"/>
    <col min="2" max="2" width="14.44140625" style="17" customWidth="1"/>
    <col min="3" max="3" width="17.88671875" style="17" bestFit="1" customWidth="1"/>
    <col min="4" max="4" width="14.44140625" style="17" customWidth="1"/>
    <col min="5" max="5" width="17.88671875" style="17" bestFit="1" customWidth="1"/>
    <col min="6" max="6" width="19.88671875" style="17" bestFit="1" customWidth="1"/>
    <col min="7" max="7" width="19.88671875" style="17" customWidth="1"/>
    <col min="8" max="16384" width="9.109375" style="17"/>
  </cols>
  <sheetData>
    <row r="1" spans="1:7" x14ac:dyDescent="0.25">
      <c r="B1" s="18"/>
    </row>
    <row r="2" spans="1:7" x14ac:dyDescent="0.25">
      <c r="B2" s="18"/>
    </row>
    <row r="3" spans="1:7" x14ac:dyDescent="0.25">
      <c r="B3" s="18"/>
    </row>
    <row r="4" spans="1:7" x14ac:dyDescent="0.25">
      <c r="B4" s="18"/>
      <c r="C4" s="18"/>
    </row>
    <row r="5" spans="1:7" ht="24.6" x14ac:dyDescent="0.25">
      <c r="A5" s="157" t="s">
        <v>37</v>
      </c>
      <c r="B5" s="158"/>
      <c r="C5" s="158"/>
      <c r="D5" s="158"/>
      <c r="E5" s="158"/>
      <c r="F5" s="158"/>
      <c r="G5" s="159"/>
    </row>
    <row r="6" spans="1:7" ht="50.25" customHeight="1" x14ac:dyDescent="0.25">
      <c r="A6" s="85"/>
      <c r="B6" s="160" t="s">
        <v>122</v>
      </c>
      <c r="C6" s="160"/>
      <c r="D6" s="160" t="s">
        <v>123</v>
      </c>
      <c r="E6" s="160"/>
      <c r="F6" s="160" t="s">
        <v>120</v>
      </c>
      <c r="G6" s="160"/>
    </row>
    <row r="7" spans="1:7" ht="28.2" x14ac:dyDescent="0.3">
      <c r="A7" s="86" t="s">
        <v>1</v>
      </c>
      <c r="B7" s="101" t="s">
        <v>38</v>
      </c>
      <c r="C7" s="101" t="s">
        <v>39</v>
      </c>
      <c r="D7" s="101" t="s">
        <v>38</v>
      </c>
      <c r="E7" s="101" t="s">
        <v>39</v>
      </c>
      <c r="F7" s="101" t="s">
        <v>38</v>
      </c>
      <c r="G7" s="101" t="s">
        <v>39</v>
      </c>
    </row>
    <row r="8" spans="1:7" ht="16.8" x14ac:dyDescent="0.3">
      <c r="A8" s="89" t="s">
        <v>2</v>
      </c>
      <c r="B8" s="102">
        <f>SEKTOR_USD!D8</f>
        <v>1.6846932760862905</v>
      </c>
      <c r="C8" s="102">
        <f>SEKTOR_TL!D8</f>
        <v>22.33339450717002</v>
      </c>
      <c r="D8" s="102">
        <f>SEKTOR_USD!H8</f>
        <v>3.5147294484869405</v>
      </c>
      <c r="E8" s="102">
        <f>SEKTOR_TL!H8</f>
        <v>45.31369909359298</v>
      </c>
      <c r="F8" s="102">
        <f>SEKTOR_USD!L8</f>
        <v>2.9858213894472447</v>
      </c>
      <c r="G8" s="102">
        <f>SEKTOR_TL!L8</f>
        <v>45.659099115419338</v>
      </c>
    </row>
    <row r="9" spans="1:7" s="21" customFormat="1" ht="15.6" x14ac:dyDescent="0.3">
      <c r="A9" s="92" t="s">
        <v>3</v>
      </c>
      <c r="B9" s="102">
        <f>SEKTOR_USD!D9</f>
        <v>0.57156189674130065</v>
      </c>
      <c r="C9" s="102">
        <f>SEKTOR_TL!D9</f>
        <v>20.994224020634803</v>
      </c>
      <c r="D9" s="102">
        <f>SEKTOR_USD!H9</f>
        <v>4.1381493621851595</v>
      </c>
      <c r="E9" s="102">
        <f>SEKTOR_TL!H9</f>
        <v>46.188854293541404</v>
      </c>
      <c r="F9" s="102">
        <f>SEKTOR_USD!L9</f>
        <v>3.9917869743633894</v>
      </c>
      <c r="G9" s="102">
        <f>SEKTOR_TL!L9</f>
        <v>47.081897310967989</v>
      </c>
    </row>
    <row r="10" spans="1:7" ht="13.8" x14ac:dyDescent="0.25">
      <c r="A10" s="94" t="s">
        <v>4</v>
      </c>
      <c r="B10" s="103">
        <f>SEKTOR_USD!D10</f>
        <v>-8.6381482767786615</v>
      </c>
      <c r="C10" s="103">
        <f>SEKTOR_TL!D10</f>
        <v>9.9143350849922403</v>
      </c>
      <c r="D10" s="103">
        <f>SEKTOR_USD!H10</f>
        <v>-3.7500178823001251</v>
      </c>
      <c r="E10" s="103">
        <f>SEKTOR_TL!H10</f>
        <v>35.11546630835138</v>
      </c>
      <c r="F10" s="103">
        <f>SEKTOR_USD!L10</f>
        <v>-3.4573063177330479</v>
      </c>
      <c r="G10" s="103">
        <f>SEKTOR_TL!L10</f>
        <v>36.546192458448736</v>
      </c>
    </row>
    <row r="11" spans="1:7" ht="13.8" x14ac:dyDescent="0.25">
      <c r="A11" s="94" t="s">
        <v>5</v>
      </c>
      <c r="B11" s="103">
        <f>SEKTOR_USD!D11</f>
        <v>-8.7109257309092634</v>
      </c>
      <c r="C11" s="103">
        <f>SEKTOR_TL!D11</f>
        <v>9.8267790062891169</v>
      </c>
      <c r="D11" s="103">
        <f>SEKTOR_USD!H11</f>
        <v>1.716223243431235</v>
      </c>
      <c r="E11" s="103">
        <f>SEKTOR_TL!H11</f>
        <v>42.788960914863729</v>
      </c>
      <c r="F11" s="103">
        <f>SEKTOR_USD!L11</f>
        <v>3.6088237095726838</v>
      </c>
      <c r="G11" s="103">
        <f>SEKTOR_TL!L11</f>
        <v>46.540249117157217</v>
      </c>
    </row>
    <row r="12" spans="1:7" ht="13.8" x14ac:dyDescent="0.25">
      <c r="A12" s="94" t="s">
        <v>6</v>
      </c>
      <c r="B12" s="103">
        <f>SEKTOR_USD!D12</f>
        <v>6.6672461883438938</v>
      </c>
      <c r="C12" s="103">
        <f>SEKTOR_TL!D12</f>
        <v>28.327734377115878</v>
      </c>
      <c r="D12" s="103">
        <f>SEKTOR_USD!H12</f>
        <v>14.592876565064278</v>
      </c>
      <c r="E12" s="103">
        <f>SEKTOR_TL!H12</f>
        <v>60.865172252917397</v>
      </c>
      <c r="F12" s="103">
        <f>SEKTOR_USD!L12</f>
        <v>13.097876262397909</v>
      </c>
      <c r="G12" s="103">
        <f>SEKTOR_TL!L12</f>
        <v>59.961192191220235</v>
      </c>
    </row>
    <row r="13" spans="1:7" ht="13.8" x14ac:dyDescent="0.25">
      <c r="A13" s="94" t="s">
        <v>7</v>
      </c>
      <c r="B13" s="103">
        <f>SEKTOR_USD!D13</f>
        <v>6.7878519970609963</v>
      </c>
      <c r="C13" s="103">
        <f>SEKTOR_TL!D13</f>
        <v>28.472831121790946</v>
      </c>
      <c r="D13" s="103">
        <f>SEKTOR_USD!H13</f>
        <v>16.634273583473956</v>
      </c>
      <c r="E13" s="103">
        <f>SEKTOR_TL!H13</f>
        <v>63.730879902874236</v>
      </c>
      <c r="F13" s="103">
        <f>SEKTOR_USD!L13</f>
        <v>16.607178792842376</v>
      </c>
      <c r="G13" s="103">
        <f>SEKTOR_TL!L13</f>
        <v>64.924611798032046</v>
      </c>
    </row>
    <row r="14" spans="1:7" ht="13.8" x14ac:dyDescent="0.25">
      <c r="A14" s="94" t="s">
        <v>8</v>
      </c>
      <c r="B14" s="103">
        <f>SEKTOR_USD!D14</f>
        <v>38.140074753968975</v>
      </c>
      <c r="C14" s="103">
        <f>SEKTOR_TL!D14</f>
        <v>66.191623514504954</v>
      </c>
      <c r="D14" s="103">
        <f>SEKTOR_USD!H14</f>
        <v>44.932697510512476</v>
      </c>
      <c r="E14" s="103">
        <f>SEKTOR_TL!H14</f>
        <v>103.45613138414269</v>
      </c>
      <c r="F14" s="103">
        <f>SEKTOR_USD!L14</f>
        <v>41.897140225787858</v>
      </c>
      <c r="G14" s="103">
        <f>SEKTOR_TL!L14</f>
        <v>100.69373952151111</v>
      </c>
    </row>
    <row r="15" spans="1:7" ht="13.8" x14ac:dyDescent="0.25">
      <c r="A15" s="94" t="s">
        <v>9</v>
      </c>
      <c r="B15" s="103">
        <f>SEKTOR_USD!D15</f>
        <v>56.894859231179709</v>
      </c>
      <c r="C15" s="103">
        <f>SEKTOR_TL!D15</f>
        <v>88.754866559533994</v>
      </c>
      <c r="D15" s="103">
        <f>SEKTOR_USD!H15</f>
        <v>-9.1640727299812852</v>
      </c>
      <c r="E15" s="103">
        <f>SEKTOR_TL!H15</f>
        <v>27.515230658760458</v>
      </c>
      <c r="F15" s="103">
        <f>SEKTOR_USD!L15</f>
        <v>-13.498002494053839</v>
      </c>
      <c r="G15" s="103">
        <f>SEKTOR_TL!L15</f>
        <v>22.345026319238993</v>
      </c>
    </row>
    <row r="16" spans="1:7" ht="13.8" x14ac:dyDescent="0.25">
      <c r="A16" s="94" t="s">
        <v>10</v>
      </c>
      <c r="B16" s="103">
        <f>SEKTOR_USD!D16</f>
        <v>17.009855725632189</v>
      </c>
      <c r="C16" s="103">
        <f>SEKTOR_TL!D16</f>
        <v>40.770575988718214</v>
      </c>
      <c r="D16" s="103">
        <f>SEKTOR_USD!H16</f>
        <v>3.9300274339157775</v>
      </c>
      <c r="E16" s="103">
        <f>SEKTOR_TL!H16</f>
        <v>45.896693289784288</v>
      </c>
      <c r="F16" s="103">
        <f>SEKTOR_USD!L16</f>
        <v>2.3224202131038307</v>
      </c>
      <c r="G16" s="103">
        <f>SEKTOR_TL!L16</f>
        <v>44.720810558853117</v>
      </c>
    </row>
    <row r="17" spans="1:7" ht="13.8" x14ac:dyDescent="0.25">
      <c r="A17" s="104" t="s">
        <v>11</v>
      </c>
      <c r="B17" s="103">
        <f>SEKTOR_USD!D17</f>
        <v>10.860054733527754</v>
      </c>
      <c r="C17" s="103">
        <f>SEKTOR_TL!D17</f>
        <v>33.371959671264797</v>
      </c>
      <c r="D17" s="103">
        <f>SEKTOR_USD!H17</f>
        <v>2.8798892734693906</v>
      </c>
      <c r="E17" s="103">
        <f>SEKTOR_TL!H17</f>
        <v>44.422512161486559</v>
      </c>
      <c r="F17" s="103">
        <f>SEKTOR_USD!L17</f>
        <v>1.7569723056153972</v>
      </c>
      <c r="G17" s="103">
        <f>SEKTOR_TL!L17</f>
        <v>43.921063256843397</v>
      </c>
    </row>
    <row r="18" spans="1:7" s="21" customFormat="1" ht="15.6" x14ac:dyDescent="0.3">
      <c r="A18" s="92" t="s">
        <v>12</v>
      </c>
      <c r="B18" s="102">
        <f>SEKTOR_USD!D18</f>
        <v>18.786332841416474</v>
      </c>
      <c r="C18" s="102">
        <f>SEKTOR_TL!D18</f>
        <v>42.907795159435892</v>
      </c>
      <c r="D18" s="102">
        <f>SEKTOR_USD!H18</f>
        <v>11.072224318233465</v>
      </c>
      <c r="E18" s="102">
        <f>SEKTOR_TL!H18</f>
        <v>55.922890087520386</v>
      </c>
      <c r="F18" s="102">
        <f>SEKTOR_USD!L18</f>
        <v>8.6621841079552304</v>
      </c>
      <c r="G18" s="102">
        <f>SEKTOR_TL!L18</f>
        <v>53.687523501176074</v>
      </c>
    </row>
    <row r="19" spans="1:7" ht="13.8" x14ac:dyDescent="0.25">
      <c r="A19" s="94" t="s">
        <v>13</v>
      </c>
      <c r="B19" s="103">
        <f>SEKTOR_USD!D19</f>
        <v>18.786332841416474</v>
      </c>
      <c r="C19" s="103">
        <f>SEKTOR_TL!D19</f>
        <v>42.907795159435892</v>
      </c>
      <c r="D19" s="103">
        <f>SEKTOR_USD!H19</f>
        <v>11.072224318233465</v>
      </c>
      <c r="E19" s="103">
        <f>SEKTOR_TL!H19</f>
        <v>55.922890087520386</v>
      </c>
      <c r="F19" s="103">
        <f>SEKTOR_USD!L19</f>
        <v>8.6621841079552304</v>
      </c>
      <c r="G19" s="103">
        <f>SEKTOR_TL!L19</f>
        <v>53.687523501176074</v>
      </c>
    </row>
    <row r="20" spans="1:7" s="21" customFormat="1" ht="15.6" x14ac:dyDescent="0.3">
      <c r="A20" s="92" t="s">
        <v>110</v>
      </c>
      <c r="B20" s="102">
        <f>SEKTOR_USD!D20</f>
        <v>-2.2158569581796024</v>
      </c>
      <c r="C20" s="102">
        <f>SEKTOR_TL!D20</f>
        <v>17.640775242361741</v>
      </c>
      <c r="D20" s="102">
        <f>SEKTOR_USD!H20</f>
        <v>-1.5879996317114158</v>
      </c>
      <c r="E20" s="102">
        <f>SEKTOR_TL!H20</f>
        <v>38.150501719976035</v>
      </c>
      <c r="F20" s="102">
        <f>SEKTOR_USD!L20</f>
        <v>-2.4416059590514085</v>
      </c>
      <c r="G20" s="102">
        <f>SEKTOR_TL!L20</f>
        <v>37.982759135499464</v>
      </c>
    </row>
    <row r="21" spans="1:7" ht="13.8" x14ac:dyDescent="0.25">
      <c r="A21" s="94" t="s">
        <v>109</v>
      </c>
      <c r="B21" s="103">
        <f>SEKTOR_USD!D21</f>
        <v>-2.2158569581796024</v>
      </c>
      <c r="C21" s="103">
        <f>SEKTOR_TL!D21</f>
        <v>17.640775242361741</v>
      </c>
      <c r="D21" s="103">
        <f>SEKTOR_USD!H21</f>
        <v>-1.5879996317114158</v>
      </c>
      <c r="E21" s="103">
        <f>SEKTOR_TL!H21</f>
        <v>38.150501719976035</v>
      </c>
      <c r="F21" s="103">
        <f>SEKTOR_USD!L21</f>
        <v>-2.4416059590514085</v>
      </c>
      <c r="G21" s="103">
        <f>SEKTOR_TL!L21</f>
        <v>37.982759135499464</v>
      </c>
    </row>
    <row r="22" spans="1:7" ht="16.8" x14ac:dyDescent="0.3">
      <c r="A22" s="89" t="s">
        <v>14</v>
      </c>
      <c r="B22" s="102">
        <f>SEKTOR_USD!D22</f>
        <v>-2.8151220110808626</v>
      </c>
      <c r="C22" s="102">
        <f>SEKTOR_TL!D22</f>
        <v>16.919819848103085</v>
      </c>
      <c r="D22" s="102">
        <f>SEKTOR_USD!H22</f>
        <v>1.7157840288631729</v>
      </c>
      <c r="E22" s="102">
        <f>SEKTOR_TL!H22</f>
        <v>42.788344346633096</v>
      </c>
      <c r="F22" s="102">
        <f>SEKTOR_USD!L22</f>
        <v>1.3618646396350413</v>
      </c>
      <c r="G22" s="102">
        <f>SEKTOR_TL!L22</f>
        <v>43.362238499184187</v>
      </c>
    </row>
    <row r="23" spans="1:7" s="21" customFormat="1" ht="15.6" x14ac:dyDescent="0.3">
      <c r="A23" s="92" t="s">
        <v>15</v>
      </c>
      <c r="B23" s="102">
        <f>SEKTOR_USD!D23</f>
        <v>3.4132522016435942</v>
      </c>
      <c r="C23" s="102">
        <f>SEKTOR_TL!D23</f>
        <v>24.412964933713464</v>
      </c>
      <c r="D23" s="102">
        <f>SEKTOR_USD!H23</f>
        <v>-2.1061786720471143</v>
      </c>
      <c r="E23" s="102">
        <f>SEKTOR_TL!H23</f>
        <v>37.42308337531022</v>
      </c>
      <c r="F23" s="102">
        <f>SEKTOR_USD!L23</f>
        <v>-2.6625696679637878</v>
      </c>
      <c r="G23" s="102">
        <f>SEKTOR_TL!L23</f>
        <v>37.670236748017913</v>
      </c>
    </row>
    <row r="24" spans="1:7" ht="13.8" x14ac:dyDescent="0.25">
      <c r="A24" s="94" t="s">
        <v>16</v>
      </c>
      <c r="B24" s="103">
        <f>SEKTOR_USD!D24</f>
        <v>6.8428152380548166</v>
      </c>
      <c r="C24" s="103">
        <f>SEKTOR_TL!D24</f>
        <v>28.538955526824406</v>
      </c>
      <c r="D24" s="103">
        <f>SEKTOR_USD!H24</f>
        <v>-0.82107020718584289</v>
      </c>
      <c r="E24" s="103">
        <f>SEKTOR_TL!H24</f>
        <v>39.227115185666349</v>
      </c>
      <c r="F24" s="103">
        <f>SEKTOR_USD!L24</f>
        <v>-1.1074784033007219</v>
      </c>
      <c r="G24" s="103">
        <f>SEKTOR_TL!L24</f>
        <v>39.86969672801365</v>
      </c>
    </row>
    <row r="25" spans="1:7" ht="13.8" x14ac:dyDescent="0.25">
      <c r="A25" s="94" t="s">
        <v>17</v>
      </c>
      <c r="B25" s="103">
        <f>SEKTOR_USD!D25</f>
        <v>-5.7855546516518261</v>
      </c>
      <c r="C25" s="103">
        <f>SEKTOR_TL!D25</f>
        <v>13.346193411631354</v>
      </c>
      <c r="D25" s="103">
        <f>SEKTOR_USD!H25</f>
        <v>-18.715947678393572</v>
      </c>
      <c r="E25" s="103">
        <f>SEKTOR_TL!H25</f>
        <v>14.106334268571425</v>
      </c>
      <c r="F25" s="103">
        <f>SEKTOR_USD!L25</f>
        <v>-20.398054964376989</v>
      </c>
      <c r="G25" s="103">
        <f>SEKTOR_TL!L25</f>
        <v>12.585863231383296</v>
      </c>
    </row>
    <row r="26" spans="1:7" ht="13.8" x14ac:dyDescent="0.25">
      <c r="A26" s="94" t="s">
        <v>18</v>
      </c>
      <c r="B26" s="103">
        <f>SEKTOR_USD!D26</f>
        <v>-2.6125039937216008</v>
      </c>
      <c r="C26" s="103">
        <f>SEKTOR_TL!D26</f>
        <v>17.16358269040791</v>
      </c>
      <c r="D26" s="103">
        <f>SEKTOR_USD!H26</f>
        <v>4.9667864796056636</v>
      </c>
      <c r="E26" s="103">
        <f>SEKTOR_TL!H26</f>
        <v>47.352092852731644</v>
      </c>
      <c r="F26" s="103">
        <f>SEKTOR_USD!L26</f>
        <v>4.314073668628728</v>
      </c>
      <c r="G26" s="103">
        <f>SEKTOR_TL!L26</f>
        <v>47.537726947613372</v>
      </c>
    </row>
    <row r="27" spans="1:7" s="21" customFormat="1" ht="15.6" x14ac:dyDescent="0.3">
      <c r="A27" s="92" t="s">
        <v>19</v>
      </c>
      <c r="B27" s="102">
        <f>SEKTOR_USD!D27</f>
        <v>-11.054171407226802</v>
      </c>
      <c r="C27" s="102">
        <f>SEKTOR_TL!D27</f>
        <v>7.0076998655391298</v>
      </c>
      <c r="D27" s="102">
        <f>SEKTOR_USD!H27</f>
        <v>1.2622693564873848</v>
      </c>
      <c r="E27" s="102">
        <f>SEKTOR_TL!H27</f>
        <v>42.1517016679799</v>
      </c>
      <c r="F27" s="102">
        <f>SEKTOR_USD!L27</f>
        <v>1.1292936193368228</v>
      </c>
      <c r="G27" s="102">
        <f>SEKTOR_TL!L27</f>
        <v>43.033299186568627</v>
      </c>
    </row>
    <row r="28" spans="1:7" ht="13.8" x14ac:dyDescent="0.25">
      <c r="A28" s="94" t="s">
        <v>20</v>
      </c>
      <c r="B28" s="103">
        <f>SEKTOR_USD!D28</f>
        <v>-11.054171407226802</v>
      </c>
      <c r="C28" s="103">
        <f>SEKTOR_TL!D28</f>
        <v>7.0076998655391298</v>
      </c>
      <c r="D28" s="103">
        <f>SEKTOR_USD!H28</f>
        <v>1.2622693564873848</v>
      </c>
      <c r="E28" s="103">
        <f>SEKTOR_TL!H28</f>
        <v>42.1517016679799</v>
      </c>
      <c r="F28" s="103">
        <f>SEKTOR_USD!L28</f>
        <v>1.1292936193368228</v>
      </c>
      <c r="G28" s="103">
        <f>SEKTOR_TL!L28</f>
        <v>43.033299186568627</v>
      </c>
    </row>
    <row r="29" spans="1:7" s="21" customFormat="1" ht="15.6" x14ac:dyDescent="0.3">
      <c r="A29" s="92" t="s">
        <v>21</v>
      </c>
      <c r="B29" s="102">
        <f>SEKTOR_USD!D29</f>
        <v>-1.4854333945714437</v>
      </c>
      <c r="C29" s="102">
        <f>SEKTOR_TL!D29</f>
        <v>18.519522977987979</v>
      </c>
      <c r="D29" s="102">
        <f>SEKTOR_USD!H29</f>
        <v>2.2187148262152121</v>
      </c>
      <c r="E29" s="102">
        <f>SEKTOR_TL!H29</f>
        <v>43.494357248764885</v>
      </c>
      <c r="F29" s="102">
        <f>SEKTOR_USD!L29</f>
        <v>1.8353575402835733</v>
      </c>
      <c r="G29" s="102">
        <f>SEKTOR_TL!L29</f>
        <v>44.031928252739725</v>
      </c>
    </row>
    <row r="30" spans="1:7" ht="13.8" x14ac:dyDescent="0.25">
      <c r="A30" s="94" t="s">
        <v>22</v>
      </c>
      <c r="B30" s="103">
        <f>SEKTOR_USD!D30</f>
        <v>4.299168986901142</v>
      </c>
      <c r="C30" s="103">
        <f>SEKTOR_TL!D30</f>
        <v>25.478781273417422</v>
      </c>
      <c r="D30" s="103">
        <f>SEKTOR_USD!H30</f>
        <v>-6.3588085658672062</v>
      </c>
      <c r="E30" s="103">
        <f>SEKTOR_TL!H30</f>
        <v>31.453252955625693</v>
      </c>
      <c r="F30" s="103">
        <f>SEKTOR_USD!L30</f>
        <v>-7.1053959069555122</v>
      </c>
      <c r="G30" s="103">
        <f>SEKTOR_TL!L30</f>
        <v>31.38647788910966</v>
      </c>
    </row>
    <row r="31" spans="1:7" ht="13.8" x14ac:dyDescent="0.25">
      <c r="A31" s="94" t="s">
        <v>23</v>
      </c>
      <c r="B31" s="103">
        <f>SEKTOR_USD!D31</f>
        <v>2.3489401575555728</v>
      </c>
      <c r="C31" s="103">
        <f>SEKTOR_TL!D31</f>
        <v>23.132527328275263</v>
      </c>
      <c r="D31" s="103">
        <f>SEKTOR_USD!H31</f>
        <v>6.0104186230907626</v>
      </c>
      <c r="E31" s="103">
        <f>SEKTOR_TL!H31</f>
        <v>48.817140851898387</v>
      </c>
      <c r="F31" s="103">
        <f>SEKTOR_USD!L31</f>
        <v>5.5551617934206847</v>
      </c>
      <c r="G31" s="103">
        <f>SEKTOR_TL!L31</f>
        <v>49.293073224810357</v>
      </c>
    </row>
    <row r="32" spans="1:7" ht="13.8" x14ac:dyDescent="0.25">
      <c r="A32" s="94" t="s">
        <v>24</v>
      </c>
      <c r="B32" s="103">
        <f>SEKTOR_USD!D32</f>
        <v>-41.082962468222348</v>
      </c>
      <c r="C32" s="103">
        <f>SEKTOR_TL!D32</f>
        <v>-29.118916885559127</v>
      </c>
      <c r="D32" s="103">
        <f>SEKTOR_USD!H32</f>
        <v>-1.5498460829731593</v>
      </c>
      <c r="E32" s="103">
        <f>SEKTOR_TL!H32</f>
        <v>38.204061569190181</v>
      </c>
      <c r="F32" s="103">
        <f>SEKTOR_USD!L32</f>
        <v>0.32854035288624889</v>
      </c>
      <c r="G32" s="103">
        <f>SEKTOR_TL!L32</f>
        <v>41.900745230778433</v>
      </c>
    </row>
    <row r="33" spans="1:7" ht="13.8" x14ac:dyDescent="0.25">
      <c r="A33" s="94" t="s">
        <v>105</v>
      </c>
      <c r="B33" s="103">
        <f>SEKTOR_USD!D33</f>
        <v>5.1590828895962204</v>
      </c>
      <c r="C33" s="103">
        <f>SEKTOR_TL!D33</f>
        <v>26.513314429897285</v>
      </c>
      <c r="D33" s="103">
        <f>SEKTOR_USD!H33</f>
        <v>2.9528943833833954</v>
      </c>
      <c r="E33" s="103">
        <f>SEKTOR_TL!H33</f>
        <v>44.524996538645837</v>
      </c>
      <c r="F33" s="103">
        <f>SEKTOR_USD!L33</f>
        <v>2.4301145070452148</v>
      </c>
      <c r="G33" s="103">
        <f>SEKTOR_TL!L33</f>
        <v>44.873129136534338</v>
      </c>
    </row>
    <row r="34" spans="1:7" ht="13.8" x14ac:dyDescent="0.25">
      <c r="A34" s="94" t="s">
        <v>25</v>
      </c>
      <c r="B34" s="103">
        <f>SEKTOR_USD!D34</f>
        <v>-6.6055879971908578</v>
      </c>
      <c r="C34" s="103">
        <f>SEKTOR_TL!D34</f>
        <v>12.359639196470496</v>
      </c>
      <c r="D34" s="103">
        <f>SEKTOR_USD!H34</f>
        <v>-1.0645409497770013</v>
      </c>
      <c r="E34" s="103">
        <f>SEKTOR_TL!H34</f>
        <v>38.885331611333655</v>
      </c>
      <c r="F34" s="103">
        <f>SEKTOR_USD!L34</f>
        <v>-1.272588904734886</v>
      </c>
      <c r="G34" s="103">
        <f>SEKTOR_TL!L34</f>
        <v>39.636170922529715</v>
      </c>
    </row>
    <row r="35" spans="1:7" ht="13.8" x14ac:dyDescent="0.25">
      <c r="A35" s="94" t="s">
        <v>26</v>
      </c>
      <c r="B35" s="103">
        <f>SEKTOR_USD!D35</f>
        <v>8.9753784321821062</v>
      </c>
      <c r="C35" s="103">
        <f>SEKTOR_TL!D35</f>
        <v>31.104569742036851</v>
      </c>
      <c r="D35" s="103">
        <f>SEKTOR_USD!H35</f>
        <v>-0.45620428002841978</v>
      </c>
      <c r="E35" s="103">
        <f>SEKTOR_TL!H35</f>
        <v>39.739312993948737</v>
      </c>
      <c r="F35" s="103">
        <f>SEKTOR_USD!L35</f>
        <v>-1.5781493189997129</v>
      </c>
      <c r="G35" s="103">
        <f>SEKTOR_TL!L35</f>
        <v>39.203998279085539</v>
      </c>
    </row>
    <row r="36" spans="1:7" ht="13.8" x14ac:dyDescent="0.25">
      <c r="A36" s="94" t="s">
        <v>27</v>
      </c>
      <c r="B36" s="103">
        <f>SEKTOR_USD!D36</f>
        <v>8.5418193804558715</v>
      </c>
      <c r="C36" s="103">
        <f>SEKTOR_TL!D36</f>
        <v>30.582969599398137</v>
      </c>
      <c r="D36" s="103">
        <f>SEKTOR_USD!H36</f>
        <v>8.9420038597200211</v>
      </c>
      <c r="E36" s="103">
        <f>SEKTOR_TL!H36</f>
        <v>52.932492330981951</v>
      </c>
      <c r="F36" s="103">
        <f>SEKTOR_USD!L36</f>
        <v>8.2749285323143535</v>
      </c>
      <c r="G36" s="103">
        <f>SEKTOR_TL!L36</f>
        <v>53.139804431558069</v>
      </c>
    </row>
    <row r="37" spans="1:7" ht="13.8" x14ac:dyDescent="0.25">
      <c r="A37" s="94" t="s">
        <v>106</v>
      </c>
      <c r="B37" s="103">
        <f>SEKTOR_USD!D37</f>
        <v>0.28018544415777974</v>
      </c>
      <c r="C37" s="103">
        <f>SEKTOR_TL!D37</f>
        <v>20.643678925049777</v>
      </c>
      <c r="D37" s="103">
        <f>SEKTOR_USD!H37</f>
        <v>-6.4288020636426273</v>
      </c>
      <c r="E37" s="103">
        <f>SEKTOR_TL!H37</f>
        <v>31.354996271495473</v>
      </c>
      <c r="F37" s="103">
        <f>SEKTOR_USD!L37</f>
        <v>-7.6974019258059734</v>
      </c>
      <c r="G37" s="103">
        <f>SEKTOR_TL!L37</f>
        <v>30.549167837946651</v>
      </c>
    </row>
    <row r="38" spans="1:7" ht="13.8" x14ac:dyDescent="0.25">
      <c r="A38" s="104" t="s">
        <v>28</v>
      </c>
      <c r="B38" s="103">
        <f>SEKTOR_USD!D38</f>
        <v>-46.036081969021524</v>
      </c>
      <c r="C38" s="103">
        <f>SEKTOR_TL!D38</f>
        <v>-35.077846419695049</v>
      </c>
      <c r="D38" s="103">
        <f>SEKTOR_USD!H38</f>
        <v>-1.6249873993988757</v>
      </c>
      <c r="E38" s="103">
        <f>SEKTOR_TL!H38</f>
        <v>38.098578391068976</v>
      </c>
      <c r="F38" s="103">
        <f>SEKTOR_USD!L38</f>
        <v>0.46169895645215608</v>
      </c>
      <c r="G38" s="103">
        <f>SEKTOR_TL!L38</f>
        <v>42.08907952741459</v>
      </c>
    </row>
    <row r="39" spans="1:7" ht="13.8" x14ac:dyDescent="0.25">
      <c r="A39" s="104" t="s">
        <v>107</v>
      </c>
      <c r="B39" s="103">
        <f>SEKTOR_USD!D39</f>
        <v>32.259122737370674</v>
      </c>
      <c r="C39" s="103">
        <f>SEKTOR_TL!D39</f>
        <v>59.116450251495742</v>
      </c>
      <c r="D39" s="103">
        <f>SEKTOR_USD!H39</f>
        <v>19.355680361041465</v>
      </c>
      <c r="E39" s="103">
        <f>SEKTOR_TL!H39</f>
        <v>67.551183425799508</v>
      </c>
      <c r="F39" s="103">
        <f>SEKTOR_USD!L39</f>
        <v>18.370407469142467</v>
      </c>
      <c r="G39" s="103">
        <f>SEKTOR_TL!L39</f>
        <v>67.418453154631251</v>
      </c>
    </row>
    <row r="40" spans="1:7" ht="13.8" x14ac:dyDescent="0.25">
      <c r="A40" s="104" t="s">
        <v>29</v>
      </c>
      <c r="B40" s="103">
        <f>SEKTOR_USD!D40</f>
        <v>3.4882853131910778</v>
      </c>
      <c r="C40" s="103">
        <f>SEKTOR_TL!D40</f>
        <v>24.503234717102764</v>
      </c>
      <c r="D40" s="103">
        <f>SEKTOR_USD!H40</f>
        <v>-0.48178558190840259</v>
      </c>
      <c r="E40" s="103">
        <f>SEKTOR_TL!H40</f>
        <v>39.703402031097205</v>
      </c>
      <c r="F40" s="103">
        <f>SEKTOR_USD!L40</f>
        <v>-0.29389461164825764</v>
      </c>
      <c r="G40" s="103">
        <f>SEKTOR_TL!L40</f>
        <v>41.020397674495101</v>
      </c>
    </row>
    <row r="41" spans="1:7" ht="13.8" x14ac:dyDescent="0.25">
      <c r="A41" s="94" t="s">
        <v>30</v>
      </c>
      <c r="B41" s="103" t="e">
        <f>SEKTOR_USD!#REF!</f>
        <v>#REF!</v>
      </c>
      <c r="C41" s="103" t="e">
        <f>SEKTOR_TL!#REF!</f>
        <v>#REF!</v>
      </c>
      <c r="D41" s="103" t="e">
        <f>SEKTOR_USD!#REF!</f>
        <v>#REF!</v>
      </c>
      <c r="E41" s="103" t="e">
        <f>SEKTOR_TL!#REF!</f>
        <v>#REF!</v>
      </c>
      <c r="F41" s="103" t="e">
        <f>SEKTOR_USD!#REF!</f>
        <v>#REF!</v>
      </c>
      <c r="G41" s="103" t="e">
        <f>SEKTOR_TL!#REF!</f>
        <v>#REF!</v>
      </c>
    </row>
    <row r="42" spans="1:7" ht="16.8" x14ac:dyDescent="0.3">
      <c r="A42" s="89" t="s">
        <v>31</v>
      </c>
      <c r="B42" s="102">
        <f>SEKTOR_USD!D41</f>
        <v>1.1997560832095169</v>
      </c>
      <c r="C42" s="102">
        <f>SEKTOR_TL!D41</f>
        <v>21.749983071130941</v>
      </c>
      <c r="D42" s="102">
        <f>SEKTOR_USD!H41</f>
        <v>4.5660470445248791</v>
      </c>
      <c r="E42" s="102">
        <f>SEKTOR_TL!H41</f>
        <v>46.789535910405419</v>
      </c>
      <c r="F42" s="102">
        <f>SEKTOR_USD!L41</f>
        <v>4.0069052747824623</v>
      </c>
      <c r="G42" s="102">
        <f>SEKTOR_TL!L41</f>
        <v>47.103280041032093</v>
      </c>
    </row>
    <row r="43" spans="1:7" ht="13.8" x14ac:dyDescent="0.25">
      <c r="A43" s="94" t="s">
        <v>32</v>
      </c>
      <c r="B43" s="103">
        <f>SEKTOR_USD!D42</f>
        <v>1.1997560832095169</v>
      </c>
      <c r="C43" s="103">
        <f>SEKTOR_TL!D42</f>
        <v>21.749983071130941</v>
      </c>
      <c r="D43" s="103">
        <f>SEKTOR_USD!H42</f>
        <v>4.5660470445248791</v>
      </c>
      <c r="E43" s="103">
        <f>SEKTOR_TL!H42</f>
        <v>46.789535910405419</v>
      </c>
      <c r="F43" s="103">
        <f>SEKTOR_USD!L42</f>
        <v>4.0069052747824623</v>
      </c>
      <c r="G43" s="103">
        <f>SEKTOR_TL!L42</f>
        <v>47.103280041032093</v>
      </c>
    </row>
    <row r="44" spans="1:7" ht="17.399999999999999" x14ac:dyDescent="0.3">
      <c r="A44" s="105" t="s">
        <v>40</v>
      </c>
      <c r="B44" s="106">
        <f>SEKTOR_USD!D43</f>
        <v>-1.9716990659805411</v>
      </c>
      <c r="C44" s="106">
        <f>SEKTOR_TL!D43</f>
        <v>17.934513294630129</v>
      </c>
      <c r="D44" s="106">
        <f>SEKTOR_USD!H43</f>
        <v>2.0724319253426398</v>
      </c>
      <c r="E44" s="106">
        <f>SEKTOR_TL!H43</f>
        <v>43.289005705528595</v>
      </c>
      <c r="F44" s="106">
        <f>SEKTOR_USD!L43</f>
        <v>1.6876250657887664</v>
      </c>
      <c r="G44" s="106">
        <f>SEKTOR_TL!L43</f>
        <v>43.822981245717919</v>
      </c>
    </row>
    <row r="45" spans="1:7" ht="13.8" hidden="1" x14ac:dyDescent="0.25">
      <c r="A45" s="41" t="s">
        <v>34</v>
      </c>
      <c r="B45" s="46"/>
      <c r="C45" s="46"/>
      <c r="D45" s="40" t="e">
        <f>SEKTOR_USD!#REF!</f>
        <v>#REF!</v>
      </c>
      <c r="E45" s="40" t="e">
        <f>SEKTOR_TL!H44</f>
        <v>#REF!</v>
      </c>
      <c r="F45" s="40" t="e">
        <f>SEKTOR_USD!#REF!</f>
        <v>#REF!</v>
      </c>
      <c r="G45" s="40" t="e">
        <f>SEKTOR_TL!L44</f>
        <v>#REF!</v>
      </c>
    </row>
    <row r="46" spans="1:7" s="22" customFormat="1" ht="17.399999999999999" hidden="1" x14ac:dyDescent="0.3">
      <c r="A46" s="42" t="s">
        <v>40</v>
      </c>
      <c r="B46" s="47" t="e">
        <f>SEKTOR_USD!#REF!</f>
        <v>#REF!</v>
      </c>
      <c r="C46" s="47" t="e">
        <f>SEKTOR_TL!D45</f>
        <v>#REF!</v>
      </c>
      <c r="D46" s="47" t="e">
        <f>SEKTOR_USD!#REF!</f>
        <v>#REF!</v>
      </c>
      <c r="E46" s="47" t="e">
        <f>SEKTOR_TL!H45</f>
        <v>#REF!</v>
      </c>
      <c r="F46" s="47" t="e">
        <f>SEKTOR_USD!#REF!</f>
        <v>#REF!</v>
      </c>
      <c r="G46" s="47" t="e">
        <f>SEKTOR_TL!L45</f>
        <v>#REF!</v>
      </c>
    </row>
    <row r="47" spans="1:7" s="22" customFormat="1" ht="17.399999999999999" x14ac:dyDescent="0.3">
      <c r="A47" s="23"/>
      <c r="B47" s="25"/>
      <c r="C47" s="25"/>
      <c r="D47" s="25"/>
      <c r="E47" s="25"/>
    </row>
    <row r="48" spans="1:7" x14ac:dyDescent="0.25">
      <c r="A48" s="21" t="s">
        <v>36</v>
      </c>
    </row>
    <row r="49" spans="1:1" x14ac:dyDescent="0.25">
      <c r="A49" s="28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"/>
  <sheetViews>
    <sheetView showGridLines="0" zoomScale="80" zoomScaleNormal="80" workbookViewId="0">
      <selection activeCell="O3" sqref="O3"/>
    </sheetView>
  </sheetViews>
  <sheetFormatPr defaultColWidth="9.109375" defaultRowHeight="13.2" x14ac:dyDescent="0.25"/>
  <cols>
    <col min="1" max="1" width="32.33203125" customWidth="1"/>
    <col min="2" max="3" width="12.6640625" bestFit="1" customWidth="1"/>
    <col min="4" max="4" width="10.33203125" bestFit="1" customWidth="1"/>
    <col min="5" max="5" width="13.5546875" bestFit="1" customWidth="1"/>
    <col min="6" max="7" width="14.109375" bestFit="1" customWidth="1"/>
    <col min="8" max="8" width="10.33203125" bestFit="1" customWidth="1"/>
    <col min="9" max="9" width="13.5546875" bestFit="1" customWidth="1"/>
    <col min="10" max="11" width="14.109375" bestFit="1" customWidth="1"/>
    <col min="12" max="12" width="10.33203125" customWidth="1"/>
    <col min="13" max="13" width="13.5546875" bestFit="1" customWidth="1"/>
  </cols>
  <sheetData>
    <row r="2" spans="1:13" ht="24.6" x14ac:dyDescent="0.4">
      <c r="C2" s="153" t="s">
        <v>124</v>
      </c>
      <c r="D2" s="153"/>
      <c r="E2" s="153"/>
      <c r="F2" s="153"/>
      <c r="G2" s="153"/>
      <c r="H2" s="153"/>
      <c r="I2" s="153"/>
      <c r="J2" s="153"/>
      <c r="K2" s="153"/>
    </row>
    <row r="6" spans="1:13" ht="22.5" customHeight="1" x14ac:dyDescent="0.25">
      <c r="A6" s="161" t="s">
        <v>113</v>
      </c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3"/>
    </row>
    <row r="7" spans="1:13" ht="24" customHeight="1" x14ac:dyDescent="0.25">
      <c r="A7" s="49"/>
      <c r="B7" s="149" t="s">
        <v>126</v>
      </c>
      <c r="C7" s="149"/>
      <c r="D7" s="149"/>
      <c r="E7" s="149"/>
      <c r="F7" s="149" t="s">
        <v>127</v>
      </c>
      <c r="G7" s="149"/>
      <c r="H7" s="149"/>
      <c r="I7" s="149"/>
      <c r="J7" s="149" t="s">
        <v>104</v>
      </c>
      <c r="K7" s="149"/>
      <c r="L7" s="149"/>
      <c r="M7" s="149"/>
    </row>
    <row r="8" spans="1:13" ht="64.8" x14ac:dyDescent="0.3">
      <c r="A8" s="50" t="s">
        <v>41</v>
      </c>
      <c r="B8" s="70">
        <v>2023</v>
      </c>
      <c r="C8" s="71">
        <v>2024</v>
      </c>
      <c r="D8" s="7" t="s">
        <v>118</v>
      </c>
      <c r="E8" s="7" t="s">
        <v>119</v>
      </c>
      <c r="F8" s="5">
        <v>2023</v>
      </c>
      <c r="G8" s="6">
        <v>2024</v>
      </c>
      <c r="H8" s="7" t="s">
        <v>118</v>
      </c>
      <c r="I8" s="7" t="s">
        <v>119</v>
      </c>
      <c r="J8" s="5" t="s">
        <v>128</v>
      </c>
      <c r="K8" s="5" t="s">
        <v>129</v>
      </c>
      <c r="L8" s="7" t="s">
        <v>118</v>
      </c>
      <c r="M8" s="7" t="s">
        <v>119</v>
      </c>
    </row>
    <row r="9" spans="1:13" ht="22.5" customHeight="1" x14ac:dyDescent="0.3">
      <c r="A9" s="51" t="s">
        <v>198</v>
      </c>
      <c r="B9" s="74">
        <v>6364335.6878000004</v>
      </c>
      <c r="C9" s="74">
        <v>5707165.2869999995</v>
      </c>
      <c r="D9" s="63">
        <f>(C9-B9)/B9*100</f>
        <v>-10.325828696618752</v>
      </c>
      <c r="E9" s="76">
        <f t="shared" ref="E9:E23" si="0">C9/C$23*100</f>
        <v>29.251361465945742</v>
      </c>
      <c r="F9" s="74">
        <v>61831558.327529997</v>
      </c>
      <c r="G9" s="74">
        <v>62218680.303240001</v>
      </c>
      <c r="H9" s="63">
        <f t="shared" ref="H9:H22" si="1">(G9-F9)/F9*100</f>
        <v>0.6260912488399013</v>
      </c>
      <c r="I9" s="65">
        <f t="shared" ref="I9:I23" si="2">G9/G$23*100</f>
        <v>30.199419027423474</v>
      </c>
      <c r="J9" s="74">
        <v>67830818.097949997</v>
      </c>
      <c r="K9" s="74">
        <v>67999683.966220006</v>
      </c>
      <c r="L9" s="63">
        <f t="shared" ref="L9:L23" si="3">(K9-J9)/J9*100</f>
        <v>0.24895154297882968</v>
      </c>
      <c r="M9" s="76">
        <f t="shared" ref="M9:M23" si="4">K9/K$23*100</f>
        <v>30.135484604637469</v>
      </c>
    </row>
    <row r="10" spans="1:13" ht="22.5" customHeight="1" x14ac:dyDescent="0.3">
      <c r="A10" s="51" t="s">
        <v>199</v>
      </c>
      <c r="B10" s="74">
        <v>3232063.8148400001</v>
      </c>
      <c r="C10" s="74">
        <v>3335221.4809300001</v>
      </c>
      <c r="D10" s="63">
        <f t="shared" ref="D10:D23" si="5">(C10-B10)/B10*100</f>
        <v>3.1916964515475281</v>
      </c>
      <c r="E10" s="76">
        <f t="shared" si="0"/>
        <v>17.094260320424869</v>
      </c>
      <c r="F10" s="74">
        <v>33178969.766169999</v>
      </c>
      <c r="G10" s="74">
        <v>34993082.635540001</v>
      </c>
      <c r="H10" s="63">
        <f t="shared" si="1"/>
        <v>5.4676588277304239</v>
      </c>
      <c r="I10" s="65">
        <f t="shared" si="2"/>
        <v>16.984782711903613</v>
      </c>
      <c r="J10" s="74">
        <v>36495014.3279</v>
      </c>
      <c r="K10" s="74">
        <v>38340895.328390002</v>
      </c>
      <c r="L10" s="63">
        <f t="shared" si="3"/>
        <v>5.0578990979566445</v>
      </c>
      <c r="M10" s="76">
        <f t="shared" si="4"/>
        <v>16.991571041281439</v>
      </c>
    </row>
    <row r="11" spans="1:13" ht="22.5" customHeight="1" x14ac:dyDescent="0.3">
      <c r="A11" s="51" t="s">
        <v>200</v>
      </c>
      <c r="B11" s="74">
        <v>2268854.2587600001</v>
      </c>
      <c r="C11" s="74">
        <v>2330583.4743300001</v>
      </c>
      <c r="D11" s="63">
        <f t="shared" si="5"/>
        <v>2.7207219384702546</v>
      </c>
      <c r="E11" s="76">
        <f t="shared" si="0"/>
        <v>11.945113941149209</v>
      </c>
      <c r="F11" s="74">
        <v>23716406.306189999</v>
      </c>
      <c r="G11" s="74">
        <v>24444676.50124</v>
      </c>
      <c r="H11" s="63">
        <f t="shared" si="1"/>
        <v>3.0707443010028128</v>
      </c>
      <c r="I11" s="65">
        <f t="shared" si="2"/>
        <v>11.864845494196645</v>
      </c>
      <c r="J11" s="74">
        <v>26082160.736809999</v>
      </c>
      <c r="K11" s="74">
        <v>26835706.81103</v>
      </c>
      <c r="L11" s="63">
        <f t="shared" si="3"/>
        <v>2.8891244165845316</v>
      </c>
      <c r="M11" s="76">
        <f t="shared" si="4"/>
        <v>11.892805705686785</v>
      </c>
    </row>
    <row r="12" spans="1:13" ht="22.5" customHeight="1" x14ac:dyDescent="0.3">
      <c r="A12" s="51" t="s">
        <v>201</v>
      </c>
      <c r="B12" s="74">
        <v>1669072.30972</v>
      </c>
      <c r="C12" s="74">
        <v>1762664.02009</v>
      </c>
      <c r="D12" s="63">
        <f t="shared" si="5"/>
        <v>5.6074089675420193</v>
      </c>
      <c r="E12" s="76">
        <f t="shared" si="0"/>
        <v>9.034313849664688</v>
      </c>
      <c r="F12" s="74">
        <v>20512918.870510001</v>
      </c>
      <c r="G12" s="74">
        <v>19026307.41485</v>
      </c>
      <c r="H12" s="63">
        <f t="shared" si="1"/>
        <v>-7.247196096491165</v>
      </c>
      <c r="I12" s="65">
        <f t="shared" si="2"/>
        <v>9.2349022410188972</v>
      </c>
      <c r="J12" s="74">
        <v>22453885.56529</v>
      </c>
      <c r="K12" s="74">
        <v>20667417.43149</v>
      </c>
      <c r="L12" s="63">
        <f t="shared" si="3"/>
        <v>-7.9561647742677764</v>
      </c>
      <c r="M12" s="76">
        <f t="shared" si="4"/>
        <v>9.1591990358908237</v>
      </c>
    </row>
    <row r="13" spans="1:13" ht="22.5" customHeight="1" x14ac:dyDescent="0.3">
      <c r="A13" s="52" t="s">
        <v>202</v>
      </c>
      <c r="B13" s="74">
        <v>1528646.88328</v>
      </c>
      <c r="C13" s="74">
        <v>1664259.15222</v>
      </c>
      <c r="D13" s="63">
        <f t="shared" si="5"/>
        <v>8.8713927607020935</v>
      </c>
      <c r="E13" s="76">
        <f t="shared" si="0"/>
        <v>8.5299520140909557</v>
      </c>
      <c r="F13" s="74">
        <v>16667069.6538</v>
      </c>
      <c r="G13" s="74">
        <v>16887881.170699999</v>
      </c>
      <c r="H13" s="63">
        <f t="shared" si="1"/>
        <v>1.3248370678624686</v>
      </c>
      <c r="I13" s="65">
        <f t="shared" si="2"/>
        <v>8.1969626722016145</v>
      </c>
      <c r="J13" s="74">
        <v>18327944.37652</v>
      </c>
      <c r="K13" s="74">
        <v>18469271.276459999</v>
      </c>
      <c r="L13" s="63">
        <f t="shared" si="3"/>
        <v>0.77110065939011374</v>
      </c>
      <c r="M13" s="76">
        <f t="shared" si="4"/>
        <v>8.1850445141351553</v>
      </c>
    </row>
    <row r="14" spans="1:13" ht="22.5" customHeight="1" x14ac:dyDescent="0.3">
      <c r="A14" s="51" t="s">
        <v>203</v>
      </c>
      <c r="B14" s="74">
        <v>1589625.02783</v>
      </c>
      <c r="C14" s="74">
        <v>1539999.57115</v>
      </c>
      <c r="D14" s="63">
        <f t="shared" si="5"/>
        <v>-3.1218341313953681</v>
      </c>
      <c r="E14" s="76">
        <f t="shared" si="0"/>
        <v>7.8930750815505659</v>
      </c>
      <c r="F14" s="74">
        <v>14441531.865970001</v>
      </c>
      <c r="G14" s="74">
        <v>15722188.05665</v>
      </c>
      <c r="H14" s="63">
        <f t="shared" si="1"/>
        <v>8.8678694377134253</v>
      </c>
      <c r="I14" s="65">
        <f t="shared" si="2"/>
        <v>7.6311638697036308</v>
      </c>
      <c r="J14" s="74">
        <v>15950413.179889999</v>
      </c>
      <c r="K14" s="74">
        <v>17391100.89353</v>
      </c>
      <c r="L14" s="63">
        <f t="shared" si="3"/>
        <v>9.0322908716646566</v>
      </c>
      <c r="M14" s="76">
        <f t="shared" si="4"/>
        <v>7.7072307202930599</v>
      </c>
    </row>
    <row r="15" spans="1:13" ht="22.5" customHeight="1" x14ac:dyDescent="0.3">
      <c r="A15" s="51" t="s">
        <v>204</v>
      </c>
      <c r="B15" s="74">
        <v>1131704.5267399999</v>
      </c>
      <c r="C15" s="74">
        <v>1063069.23306</v>
      </c>
      <c r="D15" s="63">
        <f t="shared" si="5"/>
        <v>-6.064771506897781</v>
      </c>
      <c r="E15" s="76">
        <f t="shared" si="0"/>
        <v>5.4486283182293578</v>
      </c>
      <c r="F15" s="74">
        <v>10569384.269440001</v>
      </c>
      <c r="G15" s="74">
        <v>10948967.935900001</v>
      </c>
      <c r="H15" s="63">
        <f t="shared" si="1"/>
        <v>3.5913507994738803</v>
      </c>
      <c r="I15" s="65">
        <f t="shared" si="2"/>
        <v>5.3143600764680547</v>
      </c>
      <c r="J15" s="74">
        <v>11743758.35193</v>
      </c>
      <c r="K15" s="74">
        <v>11992931.477259999</v>
      </c>
      <c r="L15" s="63">
        <f t="shared" si="3"/>
        <v>2.1217494252089195</v>
      </c>
      <c r="M15" s="76">
        <f t="shared" si="4"/>
        <v>5.3149188469313877</v>
      </c>
    </row>
    <row r="16" spans="1:13" ht="22.5" customHeight="1" x14ac:dyDescent="0.3">
      <c r="A16" s="51" t="s">
        <v>205</v>
      </c>
      <c r="B16" s="74">
        <v>1118831.9524300001</v>
      </c>
      <c r="C16" s="74">
        <v>1022262.21967</v>
      </c>
      <c r="D16" s="63">
        <f t="shared" si="5"/>
        <v>-8.6312991464231494</v>
      </c>
      <c r="E16" s="76">
        <f t="shared" si="0"/>
        <v>5.2394770778166189</v>
      </c>
      <c r="F16" s="74">
        <v>10635050.05871</v>
      </c>
      <c r="G16" s="74">
        <v>10624846.985029999</v>
      </c>
      <c r="H16" s="63">
        <f t="shared" si="1"/>
        <v>-9.5938181989507085E-2</v>
      </c>
      <c r="I16" s="65">
        <f t="shared" si="2"/>
        <v>5.1570397288942349</v>
      </c>
      <c r="J16" s="74">
        <v>11698035.438349999</v>
      </c>
      <c r="K16" s="74">
        <v>11686932.12627</v>
      </c>
      <c r="L16" s="63">
        <f t="shared" si="3"/>
        <v>-9.4916040719104797E-2</v>
      </c>
      <c r="M16" s="76">
        <f t="shared" si="4"/>
        <v>5.1793088235764397</v>
      </c>
    </row>
    <row r="17" spans="1:13" ht="22.5" customHeight="1" x14ac:dyDescent="0.3">
      <c r="A17" s="51" t="s">
        <v>206</v>
      </c>
      <c r="B17" s="74">
        <v>254157.57631999999</v>
      </c>
      <c r="C17" s="74">
        <v>311378.66914000001</v>
      </c>
      <c r="D17" s="63">
        <f t="shared" si="5"/>
        <v>22.51402206792968</v>
      </c>
      <c r="E17" s="76">
        <f t="shared" si="0"/>
        <v>1.5959324017733267</v>
      </c>
      <c r="F17" s="74">
        <v>2924926.4874999998</v>
      </c>
      <c r="G17" s="74">
        <v>3209087.0986600001</v>
      </c>
      <c r="H17" s="63">
        <f t="shared" si="1"/>
        <v>9.7151368547001926</v>
      </c>
      <c r="I17" s="65">
        <f t="shared" si="2"/>
        <v>1.5576120469865595</v>
      </c>
      <c r="J17" s="74">
        <v>3203690.4973599999</v>
      </c>
      <c r="K17" s="74">
        <v>3465243.5816600001</v>
      </c>
      <c r="L17" s="63">
        <f t="shared" si="3"/>
        <v>8.1641183664755665</v>
      </c>
      <c r="M17" s="76">
        <f t="shared" si="4"/>
        <v>1.5356952932062085</v>
      </c>
    </row>
    <row r="18" spans="1:13" ht="22.5" customHeight="1" x14ac:dyDescent="0.3">
      <c r="A18" s="51" t="s">
        <v>207</v>
      </c>
      <c r="B18" s="74">
        <v>246978.26027</v>
      </c>
      <c r="C18" s="74">
        <v>210392.29840999999</v>
      </c>
      <c r="D18" s="63">
        <f t="shared" si="5"/>
        <v>-14.813434113595155</v>
      </c>
      <c r="E18" s="76">
        <f t="shared" si="0"/>
        <v>1.0783393963480337</v>
      </c>
      <c r="F18" s="74">
        <v>2317369.0651099999</v>
      </c>
      <c r="G18" s="74">
        <v>2397885.63851</v>
      </c>
      <c r="H18" s="63">
        <f t="shared" si="1"/>
        <v>3.4744821018044525</v>
      </c>
      <c r="I18" s="65">
        <f t="shared" si="2"/>
        <v>1.1638747852617732</v>
      </c>
      <c r="J18" s="74">
        <v>2525278.4240799998</v>
      </c>
      <c r="K18" s="74">
        <v>2737005.4395599999</v>
      </c>
      <c r="L18" s="63">
        <f t="shared" si="3"/>
        <v>8.3843038241272616</v>
      </c>
      <c r="M18" s="76">
        <f t="shared" si="4"/>
        <v>1.2129613032855153</v>
      </c>
    </row>
    <row r="19" spans="1:13" ht="22.5" customHeight="1" x14ac:dyDescent="0.3">
      <c r="A19" s="51" t="s">
        <v>208</v>
      </c>
      <c r="B19" s="74">
        <v>223286.16365999999</v>
      </c>
      <c r="C19" s="74">
        <v>202049.61035999999</v>
      </c>
      <c r="D19" s="63">
        <f t="shared" si="5"/>
        <v>-9.5109132388234787</v>
      </c>
      <c r="E19" s="76">
        <f t="shared" si="0"/>
        <v>1.0355799927779201</v>
      </c>
      <c r="F19" s="74">
        <v>2402257.5480499999</v>
      </c>
      <c r="G19" s="74">
        <v>2383158.7011699998</v>
      </c>
      <c r="H19" s="63">
        <f t="shared" si="1"/>
        <v>-0.79503743865861987</v>
      </c>
      <c r="I19" s="65">
        <f t="shared" si="2"/>
        <v>1.1567266916417593</v>
      </c>
      <c r="J19" s="74">
        <v>2633626.2144599999</v>
      </c>
      <c r="K19" s="74">
        <v>2653598.8796700002</v>
      </c>
      <c r="L19" s="63">
        <f t="shared" si="3"/>
        <v>0.75837129431427097</v>
      </c>
      <c r="M19" s="76">
        <f t="shared" si="4"/>
        <v>1.175997938827241</v>
      </c>
    </row>
    <row r="20" spans="1:13" ht="22.5" customHeight="1" x14ac:dyDescent="0.3">
      <c r="A20" s="51" t="s">
        <v>209</v>
      </c>
      <c r="B20" s="74">
        <v>165164.12985</v>
      </c>
      <c r="C20" s="74">
        <v>220119.31039999999</v>
      </c>
      <c r="D20" s="63">
        <f t="shared" si="5"/>
        <v>33.273072427959747</v>
      </c>
      <c r="E20" s="76">
        <f t="shared" si="0"/>
        <v>1.1281939790339754</v>
      </c>
      <c r="F20" s="74">
        <v>1475662.5657599999</v>
      </c>
      <c r="G20" s="74">
        <v>1807446.39778</v>
      </c>
      <c r="H20" s="63">
        <f t="shared" si="1"/>
        <v>22.483719497832748</v>
      </c>
      <c r="I20" s="65">
        <f t="shared" si="2"/>
        <v>0.87729008185541546</v>
      </c>
      <c r="J20" s="74">
        <v>1641886.82715</v>
      </c>
      <c r="K20" s="74">
        <v>1939926.9602600001</v>
      </c>
      <c r="L20" s="63">
        <f t="shared" si="3"/>
        <v>18.152294554146611</v>
      </c>
      <c r="M20" s="76">
        <f t="shared" si="4"/>
        <v>0.85971927566718853</v>
      </c>
    </row>
    <row r="21" spans="1:13" ht="22.5" customHeight="1" x14ac:dyDescent="0.3">
      <c r="A21" s="51" t="s">
        <v>210</v>
      </c>
      <c r="B21" s="74">
        <v>107916.76922</v>
      </c>
      <c r="C21" s="74">
        <v>139028.13983999999</v>
      </c>
      <c r="D21" s="63">
        <f t="shared" si="5"/>
        <v>28.82904190411417</v>
      </c>
      <c r="E21" s="76">
        <f t="shared" si="0"/>
        <v>0.71257133233223846</v>
      </c>
      <c r="F21" s="74">
        <v>1119848.9248599999</v>
      </c>
      <c r="G21" s="74">
        <v>1290330.8903399999</v>
      </c>
      <c r="H21" s="63">
        <f t="shared" si="1"/>
        <v>15.22365755731856</v>
      </c>
      <c r="I21" s="65">
        <f t="shared" si="2"/>
        <v>0.6262949174024327</v>
      </c>
      <c r="J21" s="74">
        <v>1247357.1948299999</v>
      </c>
      <c r="K21" s="74">
        <v>1388810.0848000001</v>
      </c>
      <c r="L21" s="63">
        <f t="shared" si="3"/>
        <v>11.34020716409773</v>
      </c>
      <c r="M21" s="76">
        <f t="shared" si="4"/>
        <v>0.61548028590907244</v>
      </c>
    </row>
    <row r="22" spans="1:13" ht="22.5" customHeight="1" x14ac:dyDescent="0.3">
      <c r="A22" s="51" t="s">
        <v>211</v>
      </c>
      <c r="B22" s="74">
        <v>2561.88256</v>
      </c>
      <c r="C22" s="74">
        <v>2575.5830999999998</v>
      </c>
      <c r="D22" s="63">
        <f t="shared" si="5"/>
        <v>0.53478407690943564</v>
      </c>
      <c r="E22" s="76">
        <f t="shared" si="0"/>
        <v>1.3200828862498841E-2</v>
      </c>
      <c r="F22" s="74">
        <v>50070.651180000001</v>
      </c>
      <c r="G22" s="74">
        <v>71543.907099999997</v>
      </c>
      <c r="H22" s="63">
        <f t="shared" si="1"/>
        <v>42.885913032777125</v>
      </c>
      <c r="I22" s="65">
        <f t="shared" si="2"/>
        <v>3.4725655041890145E-2</v>
      </c>
      <c r="J22" s="74">
        <v>79333.440119999999</v>
      </c>
      <c r="K22" s="74">
        <v>78034.4709</v>
      </c>
      <c r="L22" s="63">
        <f t="shared" si="3"/>
        <v>-1.6373539557028842</v>
      </c>
      <c r="M22" s="76">
        <f t="shared" si="4"/>
        <v>3.458261067222284E-2</v>
      </c>
    </row>
    <row r="23" spans="1:13" ht="24" customHeight="1" x14ac:dyDescent="0.25">
      <c r="A23" s="67" t="s">
        <v>42</v>
      </c>
      <c r="B23" s="75">
        <f>SUM(B9:B22)</f>
        <v>19903199.243279997</v>
      </c>
      <c r="C23" s="75">
        <f>SUM(C9:C22)</f>
        <v>19510768.049699999</v>
      </c>
      <c r="D23" s="73">
        <f t="shared" si="5"/>
        <v>-1.9716990659805411</v>
      </c>
      <c r="E23" s="77">
        <f t="shared" si="0"/>
        <v>100</v>
      </c>
      <c r="F23" s="66">
        <f>SUM(F9:F22)</f>
        <v>201843024.36078</v>
      </c>
      <c r="G23" s="66">
        <f>SUM(G9:G22)</f>
        <v>206026083.63671002</v>
      </c>
      <c r="H23" s="73">
        <f>(G23-F23)/F23*100</f>
        <v>2.0724319253426846</v>
      </c>
      <c r="I23" s="69">
        <f t="shared" si="2"/>
        <v>100</v>
      </c>
      <c r="J23" s="75">
        <f>SUM(J9:J22)</f>
        <v>221913202.67264</v>
      </c>
      <c r="K23" s="75">
        <f>SUM(K9:K22)</f>
        <v>225646558.72749999</v>
      </c>
      <c r="L23" s="73">
        <f t="shared" si="3"/>
        <v>1.6823496799184749</v>
      </c>
      <c r="M23" s="77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K3" sqref="K3"/>
    </sheetView>
  </sheetViews>
  <sheetFormatPr defaultColWidth="9.109375" defaultRowHeight="13.2" x14ac:dyDescent="0.25"/>
  <cols>
    <col min="1" max="2" width="0" hidden="1" customWidth="1"/>
    <col min="10" max="10" width="11.5546875" bestFit="1" customWidth="1"/>
    <col min="11" max="11" width="12.109375" customWidth="1"/>
  </cols>
  <sheetData>
    <row r="7" spans="9:9" x14ac:dyDescent="0.25">
      <c r="I7" s="29"/>
    </row>
    <row r="8" spans="9:9" x14ac:dyDescent="0.25">
      <c r="I8" s="29"/>
    </row>
    <row r="9" spans="9:9" x14ac:dyDescent="0.25">
      <c r="I9" s="29"/>
    </row>
    <row r="10" spans="9:9" x14ac:dyDescent="0.25">
      <c r="I10" s="29"/>
    </row>
    <row r="17" spans="3:14" ht="12.75" customHeight="1" x14ac:dyDescent="0.25"/>
    <row r="21" spans="3:14" x14ac:dyDescent="0.25">
      <c r="C21" s="1"/>
    </row>
    <row r="22" spans="3:14" x14ac:dyDescent="0.25">
      <c r="C22" s="64"/>
    </row>
    <row r="24" spans="3:14" x14ac:dyDescent="0.25">
      <c r="H24" s="29"/>
      <c r="I24" s="29"/>
    </row>
    <row r="25" spans="3:14" x14ac:dyDescent="0.25">
      <c r="H25" s="29"/>
      <c r="I25" s="29"/>
    </row>
    <row r="26" spans="3:14" x14ac:dyDescent="0.25">
      <c r="H26" s="164"/>
      <c r="I26" s="164"/>
      <c r="N26" t="s">
        <v>43</v>
      </c>
    </row>
    <row r="27" spans="3:14" x14ac:dyDescent="0.25">
      <c r="H27" s="164"/>
      <c r="I27" s="164"/>
    </row>
    <row r="28" spans="3:14" ht="12.75" customHeight="1" x14ac:dyDescent="0.25"/>
    <row r="29" spans="3:14" ht="12.75" customHeight="1" x14ac:dyDescent="0.25"/>
    <row r="30" spans="3:14" ht="9.75" customHeight="1" x14ac:dyDescent="0.25"/>
    <row r="37" spans="8:9" x14ac:dyDescent="0.25">
      <c r="H37" s="29"/>
      <c r="I37" s="29"/>
    </row>
    <row r="38" spans="8:9" x14ac:dyDescent="0.25">
      <c r="H38" s="29"/>
      <c r="I38" s="29"/>
    </row>
    <row r="39" spans="8:9" x14ac:dyDescent="0.25">
      <c r="H39" s="164"/>
      <c r="I39" s="164"/>
    </row>
    <row r="40" spans="8:9" x14ac:dyDescent="0.25">
      <c r="H40" s="164"/>
      <c r="I40" s="164"/>
    </row>
    <row r="41" spans="8:9" ht="12.75" customHeight="1" x14ac:dyDescent="0.25"/>
    <row r="42" spans="8:9" ht="13.5" customHeight="1" x14ac:dyDescent="0.25"/>
    <row r="43" spans="8:9" ht="12.75" customHeight="1" x14ac:dyDescent="0.25"/>
    <row r="49" spans="3:9" x14ac:dyDescent="0.25">
      <c r="H49" s="29"/>
      <c r="I49" s="29"/>
    </row>
    <row r="50" spans="3:9" x14ac:dyDescent="0.25">
      <c r="H50" s="29"/>
      <c r="I50" s="29"/>
    </row>
    <row r="51" spans="3:9" x14ac:dyDescent="0.25">
      <c r="H51" s="164"/>
      <c r="I51" s="164"/>
    </row>
    <row r="52" spans="3:9" x14ac:dyDescent="0.25">
      <c r="H52" s="164"/>
      <c r="I52" s="164"/>
    </row>
    <row r="55" spans="3:9" ht="15.75" customHeight="1" x14ac:dyDescent="0.25"/>
    <row r="56" spans="3:9" ht="12.75" customHeight="1" x14ac:dyDescent="0.25"/>
    <row r="57" spans="3:9" ht="12.75" customHeight="1" x14ac:dyDescent="0.25"/>
    <row r="58" spans="3:9" ht="12.75" customHeight="1" x14ac:dyDescent="0.25"/>
    <row r="60" spans="3:9" x14ac:dyDescent="0.25">
      <c r="C60" s="3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M30" sqref="M30"/>
    </sheetView>
  </sheetViews>
  <sheetFormatPr defaultColWidth="9.109375" defaultRowHeight="13.2" x14ac:dyDescent="0.25"/>
  <cols>
    <col min="1" max="1" width="3.109375" bestFit="1" customWidth="1"/>
    <col min="2" max="2" width="28" customWidth="1"/>
    <col min="3" max="3" width="11.6640625" customWidth="1"/>
    <col min="4" max="9" width="11.6640625" bestFit="1" customWidth="1"/>
    <col min="10" max="10" width="12.33203125" customWidth="1"/>
    <col min="11" max="14" width="11.6640625" bestFit="1" customWidth="1"/>
    <col min="15" max="15" width="12.6640625" bestFit="1" customWidth="1"/>
    <col min="16" max="16" width="6.6640625" bestFit="1" customWidth="1"/>
  </cols>
  <sheetData>
    <row r="1" spans="1:16" x14ac:dyDescent="0.25"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3" spans="1:16" ht="15.6" x14ac:dyDescent="0.3">
      <c r="A3" s="36"/>
      <c r="B3" s="72" t="s">
        <v>121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1:16" s="38" customFormat="1" x14ac:dyDescent="0.25">
      <c r="A4" s="48"/>
      <c r="B4" s="61" t="s">
        <v>103</v>
      </c>
      <c r="C4" s="61" t="s">
        <v>44</v>
      </c>
      <c r="D4" s="61" t="s">
        <v>45</v>
      </c>
      <c r="E4" s="61" t="s">
        <v>46</v>
      </c>
      <c r="F4" s="61" t="s">
        <v>47</v>
      </c>
      <c r="G4" s="61" t="s">
        <v>48</v>
      </c>
      <c r="H4" s="61" t="s">
        <v>49</v>
      </c>
      <c r="I4" s="61" t="s">
        <v>0</v>
      </c>
      <c r="J4" s="61" t="s">
        <v>102</v>
      </c>
      <c r="K4" s="61" t="s">
        <v>50</v>
      </c>
      <c r="L4" s="61" t="s">
        <v>51</v>
      </c>
      <c r="M4" s="61" t="s">
        <v>52</v>
      </c>
      <c r="N4" s="61" t="s">
        <v>53</v>
      </c>
      <c r="O4" s="62" t="s">
        <v>101</v>
      </c>
      <c r="P4" s="62" t="s">
        <v>100</v>
      </c>
    </row>
    <row r="5" spans="1:16" x14ac:dyDescent="0.25">
      <c r="A5" s="53" t="s">
        <v>99</v>
      </c>
      <c r="B5" s="54" t="s">
        <v>168</v>
      </c>
      <c r="C5" s="78">
        <v>1548907.19893</v>
      </c>
      <c r="D5" s="78">
        <v>1528930.9569300001</v>
      </c>
      <c r="E5" s="78">
        <v>1559035.87047</v>
      </c>
      <c r="F5" s="78">
        <v>1281566.47597</v>
      </c>
      <c r="G5" s="78">
        <v>1706402.1917099999</v>
      </c>
      <c r="H5" s="78">
        <v>1294711.4994900001</v>
      </c>
      <c r="I5" s="55">
        <v>1557367.79736</v>
      </c>
      <c r="J5" s="55">
        <v>1496848.4642</v>
      </c>
      <c r="K5" s="55">
        <v>1517720.9645799999</v>
      </c>
      <c r="L5" s="55">
        <v>1637236.5318799999</v>
      </c>
      <c r="M5" s="55">
        <v>1528626.8797599999</v>
      </c>
      <c r="N5" s="55">
        <v>0</v>
      </c>
      <c r="O5" s="78">
        <v>16657354.831280001</v>
      </c>
      <c r="P5" s="56">
        <f t="shared" ref="P5:P24" si="0">O5/O$26*100</f>
        <v>8.0850708498892097</v>
      </c>
    </row>
    <row r="6" spans="1:16" x14ac:dyDescent="0.25">
      <c r="A6" s="53" t="s">
        <v>98</v>
      </c>
      <c r="B6" s="54" t="s">
        <v>170</v>
      </c>
      <c r="C6" s="78">
        <v>1002522.22733</v>
      </c>
      <c r="D6" s="78">
        <v>1103086.5737699999</v>
      </c>
      <c r="E6" s="78">
        <v>1060814.86344</v>
      </c>
      <c r="F6" s="78">
        <v>994979.84961999999</v>
      </c>
      <c r="G6" s="78">
        <v>1336237.23382</v>
      </c>
      <c r="H6" s="78">
        <v>1019027.48266</v>
      </c>
      <c r="I6" s="55">
        <v>1149603.82106</v>
      </c>
      <c r="J6" s="55">
        <v>1103441.1241599999</v>
      </c>
      <c r="K6" s="55">
        <v>1017470.79923</v>
      </c>
      <c r="L6" s="55">
        <v>1330747.3800299999</v>
      </c>
      <c r="M6" s="55">
        <v>1167124.73327</v>
      </c>
      <c r="N6" s="55">
        <v>0</v>
      </c>
      <c r="O6" s="78">
        <v>12285056.08839</v>
      </c>
      <c r="P6" s="56">
        <f t="shared" si="0"/>
        <v>5.9628644448983898</v>
      </c>
    </row>
    <row r="7" spans="1:16" x14ac:dyDescent="0.25">
      <c r="A7" s="53" t="s">
        <v>97</v>
      </c>
      <c r="B7" s="54" t="s">
        <v>171</v>
      </c>
      <c r="C7" s="78">
        <v>946916.66550999996</v>
      </c>
      <c r="D7" s="78">
        <v>997533.79055000003</v>
      </c>
      <c r="E7" s="78">
        <v>1009867.43833</v>
      </c>
      <c r="F7" s="78">
        <v>868064.22872999997</v>
      </c>
      <c r="G7" s="78">
        <v>1109579.5569199999</v>
      </c>
      <c r="H7" s="78">
        <v>943519.74907999998</v>
      </c>
      <c r="I7" s="55">
        <v>1247768.2311100001</v>
      </c>
      <c r="J7" s="55">
        <v>1098129.2574199999</v>
      </c>
      <c r="K7" s="55">
        <v>1228313.45267</v>
      </c>
      <c r="L7" s="55">
        <v>1159466.03733</v>
      </c>
      <c r="M7" s="55">
        <v>1033092.42636</v>
      </c>
      <c r="N7" s="55">
        <v>0</v>
      </c>
      <c r="O7" s="78">
        <v>11642250.834009999</v>
      </c>
      <c r="P7" s="56">
        <f t="shared" si="0"/>
        <v>5.6508625648289357</v>
      </c>
    </row>
    <row r="8" spans="1:16" x14ac:dyDescent="0.25">
      <c r="A8" s="53" t="s">
        <v>96</v>
      </c>
      <c r="B8" s="54" t="s">
        <v>169</v>
      </c>
      <c r="C8" s="78">
        <v>917131.16148999997</v>
      </c>
      <c r="D8" s="78">
        <v>1081361.2570100001</v>
      </c>
      <c r="E8" s="78">
        <v>1150605.7634699999</v>
      </c>
      <c r="F8" s="78">
        <v>755560.22187000001</v>
      </c>
      <c r="G8" s="78">
        <v>1059636.2880899999</v>
      </c>
      <c r="H8" s="78">
        <v>910528.72543999995</v>
      </c>
      <c r="I8" s="55">
        <v>966311.28677999997</v>
      </c>
      <c r="J8" s="55">
        <v>800526.48005999997</v>
      </c>
      <c r="K8" s="55">
        <v>974916.21059000003</v>
      </c>
      <c r="L8" s="55">
        <v>1081097.1526599999</v>
      </c>
      <c r="M8" s="55">
        <v>1179793.65426</v>
      </c>
      <c r="N8" s="55">
        <v>0</v>
      </c>
      <c r="O8" s="78">
        <v>10877468.201719999</v>
      </c>
      <c r="P8" s="56">
        <f t="shared" si="0"/>
        <v>5.2796558618764315</v>
      </c>
    </row>
    <row r="9" spans="1:16" x14ac:dyDescent="0.25">
      <c r="A9" s="53" t="s">
        <v>95</v>
      </c>
      <c r="B9" s="54" t="s">
        <v>172</v>
      </c>
      <c r="C9" s="78">
        <v>895266.22199999995</v>
      </c>
      <c r="D9" s="78">
        <v>862185.01630000002</v>
      </c>
      <c r="E9" s="78">
        <v>945254.72412999999</v>
      </c>
      <c r="F9" s="78">
        <v>705569.61367999995</v>
      </c>
      <c r="G9" s="78">
        <v>943250.85383000004</v>
      </c>
      <c r="H9" s="78">
        <v>660765.82796000002</v>
      </c>
      <c r="I9" s="55">
        <v>839562.73858</v>
      </c>
      <c r="J9" s="55">
        <v>920645.98929000006</v>
      </c>
      <c r="K9" s="55">
        <v>984445.93556000001</v>
      </c>
      <c r="L9" s="55">
        <v>1014780.86259</v>
      </c>
      <c r="M9" s="55">
        <v>913851.50575999997</v>
      </c>
      <c r="N9" s="55">
        <v>0</v>
      </c>
      <c r="O9" s="78">
        <v>9685579.2896800004</v>
      </c>
      <c r="P9" s="56">
        <f t="shared" si="0"/>
        <v>4.7011422625296229</v>
      </c>
    </row>
    <row r="10" spans="1:16" x14ac:dyDescent="0.25">
      <c r="A10" s="53" t="s">
        <v>94</v>
      </c>
      <c r="B10" s="54" t="s">
        <v>173</v>
      </c>
      <c r="C10" s="78">
        <v>703808.70880999998</v>
      </c>
      <c r="D10" s="78">
        <v>761157.21163999999</v>
      </c>
      <c r="E10" s="78">
        <v>811961.21863000002</v>
      </c>
      <c r="F10" s="78">
        <v>777408.81365000003</v>
      </c>
      <c r="G10" s="78">
        <v>887634.45863999997</v>
      </c>
      <c r="H10" s="78">
        <v>688441.33019000001</v>
      </c>
      <c r="I10" s="55">
        <v>727564.73075999995</v>
      </c>
      <c r="J10" s="55">
        <v>649993.03133999999</v>
      </c>
      <c r="K10" s="55">
        <v>765500.92559</v>
      </c>
      <c r="L10" s="55">
        <v>915580.43325999996</v>
      </c>
      <c r="M10" s="55">
        <v>820843.04136000003</v>
      </c>
      <c r="N10" s="55">
        <v>0</v>
      </c>
      <c r="O10" s="78">
        <v>8509893.9038699996</v>
      </c>
      <c r="P10" s="56">
        <f t="shared" si="0"/>
        <v>4.1304934567778657</v>
      </c>
    </row>
    <row r="11" spans="1:16" x14ac:dyDescent="0.25">
      <c r="A11" s="53" t="s">
        <v>93</v>
      </c>
      <c r="B11" s="54" t="s">
        <v>174</v>
      </c>
      <c r="C11" s="78">
        <v>695148.26908</v>
      </c>
      <c r="D11" s="78">
        <v>701411.48481000005</v>
      </c>
      <c r="E11" s="78">
        <v>806626.40974000003</v>
      </c>
      <c r="F11" s="78">
        <v>772360.64972999995</v>
      </c>
      <c r="G11" s="78">
        <v>967545.24291999999</v>
      </c>
      <c r="H11" s="78">
        <v>716853.74878000002</v>
      </c>
      <c r="I11" s="55">
        <v>806093.29235</v>
      </c>
      <c r="J11" s="55">
        <v>680665.75272999995</v>
      </c>
      <c r="K11" s="55">
        <v>740726.81423999998</v>
      </c>
      <c r="L11" s="55">
        <v>796234.16787999996</v>
      </c>
      <c r="M11" s="55">
        <v>813233.97335999995</v>
      </c>
      <c r="N11" s="55">
        <v>0</v>
      </c>
      <c r="O11" s="78">
        <v>8496899.8056199998</v>
      </c>
      <c r="P11" s="56">
        <f t="shared" si="0"/>
        <v>4.1241864406852278</v>
      </c>
    </row>
    <row r="12" spans="1:16" x14ac:dyDescent="0.25">
      <c r="A12" s="53" t="s">
        <v>92</v>
      </c>
      <c r="B12" s="54" t="s">
        <v>175</v>
      </c>
      <c r="C12" s="78">
        <v>549030.11117000005</v>
      </c>
      <c r="D12" s="78">
        <v>602252.22493000003</v>
      </c>
      <c r="E12" s="78">
        <v>714390.49182</v>
      </c>
      <c r="F12" s="78">
        <v>597340.76659000001</v>
      </c>
      <c r="G12" s="78">
        <v>713289.07810000004</v>
      </c>
      <c r="H12" s="78">
        <v>614308.89161000005</v>
      </c>
      <c r="I12" s="55">
        <v>676798.27439000004</v>
      </c>
      <c r="J12" s="55">
        <v>672300.2683</v>
      </c>
      <c r="K12" s="55">
        <v>745292.44944</v>
      </c>
      <c r="L12" s="55">
        <v>692531.56983000005</v>
      </c>
      <c r="M12" s="55">
        <v>677870.33914000005</v>
      </c>
      <c r="N12" s="55">
        <v>0</v>
      </c>
      <c r="O12" s="78">
        <v>7255404.4653200004</v>
      </c>
      <c r="P12" s="56">
        <f t="shared" si="0"/>
        <v>3.5215950996348617</v>
      </c>
    </row>
    <row r="13" spans="1:16" x14ac:dyDescent="0.25">
      <c r="A13" s="53" t="s">
        <v>91</v>
      </c>
      <c r="B13" s="54" t="s">
        <v>176</v>
      </c>
      <c r="C13" s="78">
        <v>602120.58625000005</v>
      </c>
      <c r="D13" s="78">
        <v>609622.21788999997</v>
      </c>
      <c r="E13" s="78">
        <v>824870.15578000003</v>
      </c>
      <c r="F13" s="78">
        <v>612987.14246999996</v>
      </c>
      <c r="G13" s="78">
        <v>769239.51676000003</v>
      </c>
      <c r="H13" s="78">
        <v>531309.88566000003</v>
      </c>
      <c r="I13" s="55">
        <v>659188.71019999997</v>
      </c>
      <c r="J13" s="55">
        <v>637212.55001999997</v>
      </c>
      <c r="K13" s="55">
        <v>582388.32094000001</v>
      </c>
      <c r="L13" s="55">
        <v>642340.36468</v>
      </c>
      <c r="M13" s="55">
        <v>657543.20539000002</v>
      </c>
      <c r="N13" s="55">
        <v>0</v>
      </c>
      <c r="O13" s="78">
        <v>7128822.6560399998</v>
      </c>
      <c r="P13" s="56">
        <f t="shared" si="0"/>
        <v>3.4601553988719211</v>
      </c>
    </row>
    <row r="14" spans="1:16" x14ac:dyDescent="0.25">
      <c r="A14" s="53" t="s">
        <v>90</v>
      </c>
      <c r="B14" s="54" t="s">
        <v>177</v>
      </c>
      <c r="C14" s="78">
        <v>475638.91003999999</v>
      </c>
      <c r="D14" s="78">
        <v>597526.88436999999</v>
      </c>
      <c r="E14" s="78">
        <v>790939.31756999996</v>
      </c>
      <c r="F14" s="78">
        <v>666526.68062999996</v>
      </c>
      <c r="G14" s="78">
        <v>690813.44068999996</v>
      </c>
      <c r="H14" s="78">
        <v>683725.98033000005</v>
      </c>
      <c r="I14" s="55">
        <v>529964.07799000002</v>
      </c>
      <c r="J14" s="55">
        <v>646281.68391999998</v>
      </c>
      <c r="K14" s="55">
        <v>657542.98765999998</v>
      </c>
      <c r="L14" s="55">
        <v>567583.24713999999</v>
      </c>
      <c r="M14" s="55">
        <v>586368.85933000001</v>
      </c>
      <c r="N14" s="55">
        <v>0</v>
      </c>
      <c r="O14" s="78">
        <v>6892912.0696700001</v>
      </c>
      <c r="P14" s="56">
        <f t="shared" si="0"/>
        <v>3.3456501953531346</v>
      </c>
    </row>
    <row r="15" spans="1:16" x14ac:dyDescent="0.25">
      <c r="A15" s="53" t="s">
        <v>89</v>
      </c>
      <c r="B15" s="54" t="s">
        <v>212</v>
      </c>
      <c r="C15" s="78">
        <v>456466.36336000002</v>
      </c>
      <c r="D15" s="78">
        <v>487580.91402999999</v>
      </c>
      <c r="E15" s="78">
        <v>568765.45353000006</v>
      </c>
      <c r="F15" s="78">
        <v>380053.24728000001</v>
      </c>
      <c r="G15" s="78">
        <v>524033.86300999997</v>
      </c>
      <c r="H15" s="78">
        <v>403169.28950999997</v>
      </c>
      <c r="I15" s="55">
        <v>582699.22068999999</v>
      </c>
      <c r="J15" s="55">
        <v>560808.50743</v>
      </c>
      <c r="K15" s="55">
        <v>596065.49323999998</v>
      </c>
      <c r="L15" s="55">
        <v>646443.86569999997</v>
      </c>
      <c r="M15" s="55">
        <v>514037.97223000001</v>
      </c>
      <c r="N15" s="55">
        <v>0</v>
      </c>
      <c r="O15" s="78">
        <v>5720124.19001</v>
      </c>
      <c r="P15" s="56">
        <f t="shared" si="0"/>
        <v>2.7764077679098205</v>
      </c>
    </row>
    <row r="16" spans="1:16" x14ac:dyDescent="0.25">
      <c r="A16" s="53" t="s">
        <v>88</v>
      </c>
      <c r="B16" s="54" t="s">
        <v>213</v>
      </c>
      <c r="C16" s="78">
        <v>406059.99916000001</v>
      </c>
      <c r="D16" s="78">
        <v>330751.52185999998</v>
      </c>
      <c r="E16" s="78">
        <v>325251.18926999997</v>
      </c>
      <c r="F16" s="78">
        <v>197658.44294000001</v>
      </c>
      <c r="G16" s="78">
        <v>470773.00394000002</v>
      </c>
      <c r="H16" s="78">
        <v>248114.71627</v>
      </c>
      <c r="I16" s="55">
        <v>698244.86956000002</v>
      </c>
      <c r="J16" s="55">
        <v>766776.95195000002</v>
      </c>
      <c r="K16" s="55">
        <v>390762.15266999998</v>
      </c>
      <c r="L16" s="55">
        <v>502167.66006000002</v>
      </c>
      <c r="M16" s="55">
        <v>519590.87278999999</v>
      </c>
      <c r="N16" s="55">
        <v>0</v>
      </c>
      <c r="O16" s="78">
        <v>4856151.3804700002</v>
      </c>
      <c r="P16" s="56">
        <f t="shared" si="0"/>
        <v>2.3570565895107491</v>
      </c>
    </row>
    <row r="17" spans="1:16" x14ac:dyDescent="0.25">
      <c r="A17" s="53" t="s">
        <v>87</v>
      </c>
      <c r="B17" s="54" t="s">
        <v>214</v>
      </c>
      <c r="C17" s="78">
        <v>311128.52438000002</v>
      </c>
      <c r="D17" s="78">
        <v>330473.89332999999</v>
      </c>
      <c r="E17" s="78">
        <v>385913.89195000002</v>
      </c>
      <c r="F17" s="78">
        <v>310606.08971999999</v>
      </c>
      <c r="G17" s="78">
        <v>376240.48998999997</v>
      </c>
      <c r="H17" s="78">
        <v>344225.15169999999</v>
      </c>
      <c r="I17" s="55">
        <v>429829.67998000002</v>
      </c>
      <c r="J17" s="55">
        <v>348791.82475999999</v>
      </c>
      <c r="K17" s="55">
        <v>342638.47781999997</v>
      </c>
      <c r="L17" s="55">
        <v>434582.33671</v>
      </c>
      <c r="M17" s="55">
        <v>383992.75066000002</v>
      </c>
      <c r="N17" s="55">
        <v>0</v>
      </c>
      <c r="O17" s="78">
        <v>3998423.111</v>
      </c>
      <c r="P17" s="56">
        <f t="shared" si="0"/>
        <v>1.9407363574655438</v>
      </c>
    </row>
    <row r="18" spans="1:16" x14ac:dyDescent="0.25">
      <c r="A18" s="53" t="s">
        <v>86</v>
      </c>
      <c r="B18" s="54" t="s">
        <v>215</v>
      </c>
      <c r="C18" s="78">
        <v>333684.09950999997</v>
      </c>
      <c r="D18" s="78">
        <v>352062.08948999998</v>
      </c>
      <c r="E18" s="78">
        <v>421585.10882999998</v>
      </c>
      <c r="F18" s="78">
        <v>318854.67666</v>
      </c>
      <c r="G18" s="78">
        <v>304442.65151</v>
      </c>
      <c r="H18" s="78">
        <v>242177.28787</v>
      </c>
      <c r="I18" s="55">
        <v>316725.76416000002</v>
      </c>
      <c r="J18" s="55">
        <v>328803.31173999998</v>
      </c>
      <c r="K18" s="55">
        <v>382884.96561000001</v>
      </c>
      <c r="L18" s="55">
        <v>366312.56164999999</v>
      </c>
      <c r="M18" s="55">
        <v>326092.53382999997</v>
      </c>
      <c r="N18" s="55">
        <v>0</v>
      </c>
      <c r="O18" s="78">
        <v>3693625.0508599998</v>
      </c>
      <c r="P18" s="56">
        <f t="shared" si="0"/>
        <v>1.7927948663883961</v>
      </c>
    </row>
    <row r="19" spans="1:16" x14ac:dyDescent="0.25">
      <c r="A19" s="53" t="s">
        <v>85</v>
      </c>
      <c r="B19" s="54" t="s">
        <v>216</v>
      </c>
      <c r="C19" s="78">
        <v>236379.11113</v>
      </c>
      <c r="D19" s="78">
        <v>277195.54096000001</v>
      </c>
      <c r="E19" s="78">
        <v>359059.58742</v>
      </c>
      <c r="F19" s="78">
        <v>230463.65164</v>
      </c>
      <c r="G19" s="78">
        <v>312534.83275</v>
      </c>
      <c r="H19" s="78">
        <v>225808.40061000001</v>
      </c>
      <c r="I19" s="55">
        <v>322366.82604000001</v>
      </c>
      <c r="J19" s="55">
        <v>311033.38380000001</v>
      </c>
      <c r="K19" s="55">
        <v>280587.75523000001</v>
      </c>
      <c r="L19" s="55">
        <v>313746.74884999997</v>
      </c>
      <c r="M19" s="55">
        <v>290346.95312000002</v>
      </c>
      <c r="N19" s="55">
        <v>0</v>
      </c>
      <c r="O19" s="78">
        <v>3159522.7915500002</v>
      </c>
      <c r="P19" s="56">
        <f t="shared" si="0"/>
        <v>1.5335547498545143</v>
      </c>
    </row>
    <row r="20" spans="1:16" x14ac:dyDescent="0.25">
      <c r="A20" s="53" t="s">
        <v>84</v>
      </c>
      <c r="B20" s="54" t="s">
        <v>217</v>
      </c>
      <c r="C20" s="78">
        <v>195640.20929999999</v>
      </c>
      <c r="D20" s="78">
        <v>200315.7689</v>
      </c>
      <c r="E20" s="78">
        <v>265382.05809000001</v>
      </c>
      <c r="F20" s="78">
        <v>225937.67383000001</v>
      </c>
      <c r="G20" s="78">
        <v>373052.31714</v>
      </c>
      <c r="H20" s="78">
        <v>323670.26312999998</v>
      </c>
      <c r="I20" s="55">
        <v>318501.71507999999</v>
      </c>
      <c r="J20" s="55">
        <v>286400.14724000002</v>
      </c>
      <c r="K20" s="55">
        <v>293466.09126999998</v>
      </c>
      <c r="L20" s="55">
        <v>285533.16512999998</v>
      </c>
      <c r="M20" s="55">
        <v>270860.64818000002</v>
      </c>
      <c r="N20" s="55">
        <v>0</v>
      </c>
      <c r="O20" s="78">
        <v>3038760.0572899999</v>
      </c>
      <c r="P20" s="56">
        <f t="shared" si="0"/>
        <v>1.4749394851616497</v>
      </c>
    </row>
    <row r="21" spans="1:16" x14ac:dyDescent="0.25">
      <c r="A21" s="53" t="s">
        <v>83</v>
      </c>
      <c r="B21" s="54" t="s">
        <v>218</v>
      </c>
      <c r="C21" s="78">
        <v>210247.33916999999</v>
      </c>
      <c r="D21" s="78">
        <v>240149.37237999999</v>
      </c>
      <c r="E21" s="78">
        <v>259110.82251</v>
      </c>
      <c r="F21" s="78">
        <v>258638.27666</v>
      </c>
      <c r="G21" s="78">
        <v>314356.25793999998</v>
      </c>
      <c r="H21" s="78">
        <v>212514.69349000001</v>
      </c>
      <c r="I21" s="55">
        <v>245705.9039</v>
      </c>
      <c r="J21" s="55">
        <v>255340.80569000001</v>
      </c>
      <c r="K21" s="55">
        <v>224056.76618999999</v>
      </c>
      <c r="L21" s="55">
        <v>256830.78130999999</v>
      </c>
      <c r="M21" s="55">
        <v>341662.23778999998</v>
      </c>
      <c r="N21" s="55">
        <v>0</v>
      </c>
      <c r="O21" s="78">
        <v>2818613.25703</v>
      </c>
      <c r="P21" s="56">
        <f t="shared" si="0"/>
        <v>1.3680856361858136</v>
      </c>
    </row>
    <row r="22" spans="1:16" x14ac:dyDescent="0.25">
      <c r="A22" s="53" t="s">
        <v>82</v>
      </c>
      <c r="B22" s="54" t="s">
        <v>219</v>
      </c>
      <c r="C22" s="78">
        <v>259408.87935</v>
      </c>
      <c r="D22" s="78">
        <v>231760.94993</v>
      </c>
      <c r="E22" s="78">
        <v>225508.6986</v>
      </c>
      <c r="F22" s="78">
        <v>255154.05111</v>
      </c>
      <c r="G22" s="78">
        <v>284123.88264999999</v>
      </c>
      <c r="H22" s="78">
        <v>227285.53223000001</v>
      </c>
      <c r="I22" s="55">
        <v>312843.86559</v>
      </c>
      <c r="J22" s="55">
        <v>270747.08159000002</v>
      </c>
      <c r="K22" s="55">
        <v>242883.31041000001</v>
      </c>
      <c r="L22" s="55">
        <v>288726.44072999997</v>
      </c>
      <c r="M22" s="55">
        <v>219852.14220999999</v>
      </c>
      <c r="N22" s="55">
        <v>0</v>
      </c>
      <c r="O22" s="78">
        <v>2818294.8344000001</v>
      </c>
      <c r="P22" s="56">
        <f t="shared" si="0"/>
        <v>1.3679310816632115</v>
      </c>
    </row>
    <row r="23" spans="1:16" x14ac:dyDescent="0.25">
      <c r="A23" s="53" t="s">
        <v>81</v>
      </c>
      <c r="B23" s="54" t="s">
        <v>220</v>
      </c>
      <c r="C23" s="78">
        <v>242820.80793000001</v>
      </c>
      <c r="D23" s="78">
        <v>235230.07341000001</v>
      </c>
      <c r="E23" s="78">
        <v>256249.68452000001</v>
      </c>
      <c r="F23" s="78">
        <v>249087.82324</v>
      </c>
      <c r="G23" s="78">
        <v>289531.23851</v>
      </c>
      <c r="H23" s="78">
        <v>195374.07167999999</v>
      </c>
      <c r="I23" s="55">
        <v>229260.48624999999</v>
      </c>
      <c r="J23" s="55">
        <v>231028.40744000001</v>
      </c>
      <c r="K23" s="55">
        <v>262712.95559999999</v>
      </c>
      <c r="L23" s="55">
        <v>308486.69305</v>
      </c>
      <c r="M23" s="55">
        <v>279214.44634999998</v>
      </c>
      <c r="N23" s="55">
        <v>0</v>
      </c>
      <c r="O23" s="78">
        <v>2778996.6879799999</v>
      </c>
      <c r="P23" s="56">
        <f t="shared" si="0"/>
        <v>1.3488567267435232</v>
      </c>
    </row>
    <row r="24" spans="1:16" x14ac:dyDescent="0.25">
      <c r="A24" s="53" t="s">
        <v>80</v>
      </c>
      <c r="B24" s="54" t="s">
        <v>221</v>
      </c>
      <c r="C24" s="78">
        <v>200691.36548000001</v>
      </c>
      <c r="D24" s="78">
        <v>247265.20422000001</v>
      </c>
      <c r="E24" s="78">
        <v>297864.30754000001</v>
      </c>
      <c r="F24" s="78">
        <v>186121.77973000001</v>
      </c>
      <c r="G24" s="78">
        <v>287485.39954000001</v>
      </c>
      <c r="H24" s="78">
        <v>170209.44187000001</v>
      </c>
      <c r="I24" s="55">
        <v>190667.43018</v>
      </c>
      <c r="J24" s="55">
        <v>226523.83043</v>
      </c>
      <c r="K24" s="55">
        <v>217984.17121</v>
      </c>
      <c r="L24" s="55">
        <v>268148.09191000002</v>
      </c>
      <c r="M24" s="55">
        <v>254486.81009000001</v>
      </c>
      <c r="N24" s="55">
        <v>0</v>
      </c>
      <c r="O24" s="78">
        <v>2547447.8322000001</v>
      </c>
      <c r="P24" s="56">
        <f t="shared" si="0"/>
        <v>1.2364686001079199</v>
      </c>
    </row>
    <row r="25" spans="1:16" x14ac:dyDescent="0.25">
      <c r="A25" s="57"/>
      <c r="B25" s="165" t="s">
        <v>79</v>
      </c>
      <c r="C25" s="165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79">
        <f>SUM(O5:O24)</f>
        <v>134861601.33838999</v>
      </c>
      <c r="P25" s="59">
        <f>SUM(P5:P24)</f>
        <v>65.458508436336743</v>
      </c>
    </row>
    <row r="26" spans="1:16" ht="13.5" customHeight="1" x14ac:dyDescent="0.25">
      <c r="A26" s="57"/>
      <c r="B26" s="166" t="s">
        <v>78</v>
      </c>
      <c r="C26" s="166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79">
        <v>206026083.63670999</v>
      </c>
      <c r="P26" s="55">
        <f>O26/O$26*100</f>
        <v>100</v>
      </c>
    </row>
    <row r="27" spans="1:16" x14ac:dyDescent="0.25">
      <c r="B27" s="37"/>
    </row>
    <row r="28" spans="1:16" x14ac:dyDescent="0.25">
      <c r="B28" s="2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zoomScaleNormal="100" workbookViewId="0">
      <selection activeCell="O8" sqref="O8"/>
    </sheetView>
  </sheetViews>
  <sheetFormatPr defaultColWidth="9.109375" defaultRowHeight="13.2" x14ac:dyDescent="0.25"/>
  <sheetData>
    <row r="22" spans="1:1" x14ac:dyDescent="0.25">
      <c r="A22" t="s">
        <v>108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>
      <selection activeCell="L14" sqref="L14"/>
    </sheetView>
  </sheetViews>
  <sheetFormatPr defaultColWidth="9.109375" defaultRowHeight="13.2" x14ac:dyDescent="0.25"/>
  <cols>
    <col min="5" max="5" width="10.5546875" customWidth="1"/>
  </cols>
  <sheetData>
    <row r="1" spans="2:2" ht="13.8" x14ac:dyDescent="0.25">
      <c r="B1" s="31" t="s">
        <v>2</v>
      </c>
    </row>
    <row r="2" spans="2:2" ht="13.8" x14ac:dyDescent="0.25">
      <c r="B2" s="31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0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2002_2024_AYLIK_IHR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2024-12-01T10:00:34Z</dcterms:created>
  <dcterms:modified xsi:type="dcterms:W3CDTF">2024-12-02T07:07:22Z</dcterms:modified>
</cp:coreProperties>
</file>