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vsalalhas\Desktop\"/>
    </mc:Choice>
  </mc:AlternateContent>
  <bookViews>
    <workbookView xWindow="240" yWindow="480" windowWidth="15570" windowHeight="759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6_AYLIK_IHR" sheetId="22" r:id="rId14"/>
  </sheets>
  <calcPr calcId="152511"/>
</workbook>
</file>

<file path=xl/calcChain.xml><?xml version="1.0" encoding="utf-8"?>
<calcChain xmlns="http://schemas.openxmlformats.org/spreadsheetml/2006/main">
  <c r="J76" i="22" l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17" i="1"/>
  <c r="L46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18" i="1"/>
  <c r="I17" i="1"/>
  <c r="D46" i="1"/>
  <c r="H46" i="1"/>
  <c r="E46" i="1"/>
  <c r="C46" i="1"/>
  <c r="B46" i="1"/>
  <c r="O76" i="22" l="1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K58" i="22"/>
  <c r="L58" i="22"/>
  <c r="M58" i="22"/>
  <c r="N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K24" i="22"/>
  <c r="L24" i="22"/>
  <c r="M24" i="22"/>
  <c r="N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K2" i="22"/>
  <c r="L2" i="22"/>
  <c r="M2" i="22"/>
  <c r="N2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K7" i="2" l="1"/>
  <c r="J7" i="2"/>
  <c r="G7" i="2"/>
  <c r="F7" i="2"/>
  <c r="C7" i="2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K8" i="1" s="1"/>
  <c r="J9" i="1"/>
  <c r="J9" i="2" s="1"/>
  <c r="G9" i="1"/>
  <c r="F9" i="1"/>
  <c r="F9" i="2" s="1"/>
  <c r="C9" i="1"/>
  <c r="C9" i="2" s="1"/>
  <c r="B9" i="1"/>
  <c r="B9" i="2" s="1"/>
  <c r="K22" i="1" l="1"/>
  <c r="K22" i="2" s="1"/>
  <c r="G22" i="1"/>
  <c r="G22" i="2" s="1"/>
  <c r="J22" i="1"/>
  <c r="J22" i="2" s="1"/>
  <c r="J8" i="1"/>
  <c r="J8" i="2" s="1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8" i="2"/>
  <c r="K29" i="2"/>
  <c r="K18" i="2"/>
  <c r="C8" i="1"/>
  <c r="G23" i="2"/>
  <c r="K27" i="2"/>
  <c r="C22" i="1"/>
  <c r="C22" i="2" s="1"/>
  <c r="G42" i="2"/>
  <c r="J46" i="2"/>
  <c r="K44" i="1" l="1"/>
  <c r="M9" i="1" s="1"/>
  <c r="J44" i="1"/>
  <c r="C8" i="2"/>
  <c r="C44" i="1"/>
  <c r="M8" i="1"/>
  <c r="B8" i="2"/>
  <c r="B44" i="1"/>
  <c r="G8" i="2"/>
  <c r="G44" i="1"/>
  <c r="M11" i="1"/>
  <c r="M16" i="1"/>
  <c r="M15" i="1"/>
  <c r="M13" i="1"/>
  <c r="M12" i="1"/>
  <c r="M10" i="1"/>
  <c r="K44" i="2"/>
  <c r="M27" i="2" s="1"/>
  <c r="F8" i="2"/>
  <c r="F44" i="1"/>
  <c r="F46" i="2"/>
  <c r="C46" i="2"/>
  <c r="C45" i="2"/>
  <c r="B46" i="2"/>
  <c r="M14" i="1" l="1"/>
  <c r="J44" i="2"/>
  <c r="J45" i="1"/>
  <c r="F44" i="2"/>
  <c r="F45" i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I15" i="1"/>
  <c r="I12" i="1"/>
  <c r="I11" i="1"/>
  <c r="I10" i="1"/>
  <c r="I16" i="1"/>
  <c r="I14" i="1"/>
  <c r="I13" i="1"/>
  <c r="G44" i="2"/>
  <c r="I8" i="2" s="1"/>
  <c r="I9" i="1"/>
  <c r="I8" i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K45" i="1"/>
  <c r="G46" i="2"/>
  <c r="G45" i="1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O75" i="22" l="1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E44" i="1"/>
  <c r="D44" i="1"/>
  <c r="B44" i="3" s="1"/>
  <c r="H43" i="1"/>
  <c r="D43" i="3" s="1"/>
  <c r="E43" i="1"/>
  <c r="D43" i="1"/>
  <c r="B43" i="3" s="1"/>
  <c r="H42" i="1"/>
  <c r="D42" i="3" s="1"/>
  <c r="E42" i="1"/>
  <c r="D42" i="1"/>
  <c r="B42" i="3" s="1"/>
  <c r="H41" i="1"/>
  <c r="D41" i="3" s="1"/>
  <c r="E41" i="1"/>
  <c r="D41" i="1"/>
  <c r="B41" i="3" s="1"/>
  <c r="H40" i="1"/>
  <c r="D40" i="3" s="1"/>
  <c r="E40" i="1"/>
  <c r="D40" i="1"/>
  <c r="B40" i="3" s="1"/>
  <c r="H39" i="1"/>
  <c r="D39" i="3" s="1"/>
  <c r="E39" i="1"/>
  <c r="D39" i="1"/>
  <c r="B39" i="3" s="1"/>
  <c r="H38" i="1"/>
  <c r="D38" i="3" s="1"/>
  <c r="E38" i="1"/>
  <c r="D38" i="1"/>
  <c r="B38" i="3" s="1"/>
  <c r="H37" i="1"/>
  <c r="D37" i="3" s="1"/>
  <c r="E37" i="1"/>
  <c r="D37" i="1"/>
  <c r="B37" i="3" s="1"/>
  <c r="H36" i="1"/>
  <c r="D36" i="3" s="1"/>
  <c r="E36" i="1"/>
  <c r="D36" i="1"/>
  <c r="B36" i="3" s="1"/>
  <c r="H35" i="1"/>
  <c r="D35" i="3" s="1"/>
  <c r="E35" i="1"/>
  <c r="D35" i="1"/>
  <c r="B35" i="3" s="1"/>
  <c r="H34" i="1"/>
  <c r="D34" i="3" s="1"/>
  <c r="E34" i="1"/>
  <c r="D34" i="1"/>
  <c r="B34" i="3" s="1"/>
  <c r="H33" i="1"/>
  <c r="D33" i="3" s="1"/>
  <c r="E33" i="1"/>
  <c r="D33" i="1"/>
  <c r="B33" i="3" s="1"/>
  <c r="H32" i="1"/>
  <c r="D32" i="3" s="1"/>
  <c r="E32" i="1"/>
  <c r="D32" i="1"/>
  <c r="B32" i="3" s="1"/>
  <c r="H31" i="1"/>
  <c r="D31" i="3" s="1"/>
  <c r="E31" i="1"/>
  <c r="D31" i="1"/>
  <c r="B31" i="3" s="1"/>
  <c r="H30" i="1"/>
  <c r="D30" i="3" s="1"/>
  <c r="E30" i="1"/>
  <c r="D30" i="1"/>
  <c r="B30" i="3" s="1"/>
  <c r="H29" i="1"/>
  <c r="D29" i="3" s="1"/>
  <c r="E29" i="1"/>
  <c r="D29" i="1"/>
  <c r="B29" i="3" s="1"/>
  <c r="H28" i="1"/>
  <c r="D28" i="3" s="1"/>
  <c r="E28" i="1"/>
  <c r="D28" i="1"/>
  <c r="B28" i="3" s="1"/>
  <c r="H27" i="1"/>
  <c r="D27" i="3" s="1"/>
  <c r="E27" i="1"/>
  <c r="D27" i="1"/>
  <c r="B27" i="3" s="1"/>
  <c r="H26" i="1"/>
  <c r="D26" i="3" s="1"/>
  <c r="E26" i="1"/>
  <c r="D26" i="1"/>
  <c r="B26" i="3" s="1"/>
  <c r="H25" i="1"/>
  <c r="D25" i="3" s="1"/>
  <c r="E25" i="1"/>
  <c r="D25" i="1"/>
  <c r="B25" i="3" s="1"/>
  <c r="H24" i="1"/>
  <c r="D24" i="3" s="1"/>
  <c r="E24" i="1"/>
  <c r="D24" i="1"/>
  <c r="B24" i="3" s="1"/>
  <c r="H23" i="1"/>
  <c r="D23" i="3" s="1"/>
  <c r="E23" i="1"/>
  <c r="H22" i="1"/>
  <c r="D22" i="3" s="1"/>
  <c r="E22" i="1"/>
  <c r="D22" i="1"/>
  <c r="B22" i="3" s="1"/>
  <c r="H21" i="1"/>
  <c r="D21" i="3" s="1"/>
  <c r="E21" i="1"/>
  <c r="D21" i="1"/>
  <c r="B21" i="3" s="1"/>
  <c r="H20" i="1"/>
  <c r="D20" i="3" s="1"/>
  <c r="E20" i="1"/>
  <c r="D20" i="1"/>
  <c r="B20" i="3" s="1"/>
  <c r="H19" i="1"/>
  <c r="D19" i="3" s="1"/>
  <c r="E19" i="1"/>
  <c r="D19" i="1"/>
  <c r="B19" i="3" s="1"/>
  <c r="H18" i="1"/>
  <c r="D18" i="3" s="1"/>
  <c r="E18" i="1"/>
  <c r="D18" i="1"/>
  <c r="B18" i="3" s="1"/>
  <c r="H17" i="1"/>
  <c r="D17" i="3" s="1"/>
  <c r="E17" i="1"/>
  <c r="D17" i="1"/>
  <c r="B17" i="3" s="1"/>
  <c r="H16" i="1"/>
  <c r="D16" i="3" s="1"/>
  <c r="E16" i="1"/>
  <c r="D16" i="1"/>
  <c r="B16" i="3" s="1"/>
  <c r="H15" i="1"/>
  <c r="D15" i="3" s="1"/>
  <c r="E15" i="1"/>
  <c r="D15" i="1"/>
  <c r="B15" i="3" s="1"/>
  <c r="H14" i="1"/>
  <c r="D14" i="3" s="1"/>
  <c r="E14" i="1"/>
  <c r="D14" i="1"/>
  <c r="B14" i="3" s="1"/>
  <c r="H13" i="1"/>
  <c r="D13" i="3" s="1"/>
  <c r="E13" i="1"/>
  <c r="D13" i="1"/>
  <c r="B13" i="3" s="1"/>
  <c r="H12" i="1"/>
  <c r="D12" i="3" s="1"/>
  <c r="E12" i="1"/>
  <c r="D12" i="1"/>
  <c r="B12" i="3" s="1"/>
  <c r="H11" i="1"/>
  <c r="D11" i="3" s="1"/>
  <c r="E11" i="1"/>
  <c r="D11" i="1"/>
  <c r="B11" i="3" s="1"/>
  <c r="H10" i="1"/>
  <c r="D10" i="3" s="1"/>
  <c r="E10" i="1"/>
  <c r="D10" i="1"/>
  <c r="B10" i="3" s="1"/>
  <c r="H9" i="1"/>
  <c r="D9" i="3" s="1"/>
  <c r="E9" i="1"/>
  <c r="D9" i="1"/>
  <c r="B9" i="3" s="1"/>
  <c r="H8" i="1"/>
  <c r="D8" i="3" s="1"/>
  <c r="E8" i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<sst xmlns="http://schemas.openxmlformats.org/spreadsheetml/2006/main" count="420" uniqueCount="230">
  <si>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</si>
  <si>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</si>
  <si>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</si>
  <si>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</si>
  <si>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</si>
  <si>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</si>
  <si>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</si>
  <si>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</si>
  <si>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</si>
  <si>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</si>
  <si>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</si>
  <si>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</si>
  <si>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</si>
  <si>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</si>
  <si>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</si>
  <si>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</si>
  <si>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</si>
  <si>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</si>
  <si>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</si>
  <si>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</si>
  <si>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</si>
  <si>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</si>
  <si>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</si>
  <si>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</si>
  <si>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</si>
  <si>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</si>
  <si>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</si>
  <si>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</si>
  <si>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</si>
  <si>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</si>
  <si>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</si>
  <si>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</si>
  <si>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</si>
  <si>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</si>
  <si>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</si>
  <si>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</si>
  <si>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</si>
  <si>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</si>
  <si>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</si>
  <si>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</si>
  <si>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</si>
  <si>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</si>
  <si>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</si>
  <si>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</si>
  <si>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</si>
  <si>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</si>
  <si>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</si>
  <si>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</si>
  <si>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</si>
  <si>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</si>
  <si>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</si>
  <si>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</si>
  <si>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</si>
  <si>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</si>
  <si>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</si>
  <si>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</si>
  <si>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</si>
  <si>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</si>
  <si>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</si>
  <si>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</si>
  <si>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</si>
  <si>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</si>
  <si>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</si>
  <si>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</si>
  <si>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</si>
  <si>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</si>
  <si>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</si>
  <si>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</si>
  <si>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</si>
  <si>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</si>
  <si>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</si>
  <si>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</si>
  <si>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</si>
  <si>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</si>
  <si>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</si>
  <si>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</si>
  <si>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</si>
  <si>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</si>
  <si>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</si>
  <si>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</si>
  <si>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</si>
  <si>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</si>
  <si>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</si>
  <si>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</si>
  <si>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</si>
  <si>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</si>
  <si>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</si>
  <si>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</si>
  <si>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</si>
  <si>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</si>
  <si>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</si>
  <si>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</si>
  <si>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</si>
  <si>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</si>
  <si>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</si>
  <si>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</si>
  <si>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</si>
  <si>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</si>
  <si>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</si>
  <si>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</si>
  <si>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</si>
  <si>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</si>
  <si>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</si>
  <si>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</si>
  <si>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</si>
  <si>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</si>
  <si>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</si>
  <si>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</si>
  <si>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</si>
  <si>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</si>
  <si>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</si>
  <si>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Pay(15)  (%)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</si>
  <si>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2014 yılı için TUİK rakamları kullanılmıştır. </t>
    </r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</si>
  <si>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</si>
  <si>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</si>
  <si>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</si>
  <si>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</si>
  <si>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</si>
  <si>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</si>
  <si>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 xml:space="preserve">* Haziran ayı için TİM rakamı kullanılmıştır. </t>
  </si>
  <si>
    <t>Değişim    ('16/'15)</t>
  </si>
  <si>
    <t xml:space="preserve"> Pay(16)  (%)</t>
  </si>
  <si>
    <t>Not: İlgili dönem ortalama MB Dolar Satış Kuru baz alınarak hesaplanmıştır.</t>
  </si>
  <si>
    <t>2016 YILI İHRACATIMIZDA İLK 20 ÜLKE (1.000 $)</t>
  </si>
  <si>
    <r>
      <rPr>
        <b/>
        <sz val="10"/>
        <rFont val="Arial"/>
        <family val="2"/>
        <charset val="162"/>
      </rPr>
      <t>NOT</t>
    </r>
    <r>
      <rPr>
        <sz val="10"/>
        <rFont val="Arial"/>
        <family val="2"/>
        <charset val="162"/>
      </rPr>
      <t xml:space="preserve"> =2015 Yılında 0 fobusd üzerindeki İller baz alınmıştır.</t>
    </r>
  </si>
  <si>
    <t>SON 12 AYLIK
(2016/2015)</t>
  </si>
  <si>
    <t xml:space="preserve">SEKTÖREL BAZDA İHRACAT RAKAMLARI -1.000 $ </t>
  </si>
  <si>
    <t>2014 - 2015</t>
  </si>
  <si>
    <t>2015 - 2016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</si>
  <si>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</si>
  <si>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</si>
  <si>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</si>
  <si>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</si>
  <si>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</si>
  <si>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</si>
  <si>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</si>
  <si>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</si>
  <si>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</si>
  <si>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</si>
  <si>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</si>
  <si>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</si>
  <si>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</si>
  <si>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</si>
  <si>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</si>
  <si>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</si>
  <si>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</si>
  <si>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 ve Hizmet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</si>
  <si>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</si>
  <si>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</si>
  <si>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</si>
  <si>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</si>
  <si>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</si>
  <si>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</si>
  <si>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</si>
  <si>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</si>
  <si>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</si>
  <si>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CEBELİ TARIK</t>
  </si>
  <si>
    <t xml:space="preserve">KOLOMBİYA </t>
  </si>
  <si>
    <t>MARSHALL ADALARI</t>
  </si>
  <si>
    <t xml:space="preserve">YEMEN </t>
  </si>
  <si>
    <t>BANGLADEŞ</t>
  </si>
  <si>
    <t xml:space="preserve">TUNUS </t>
  </si>
  <si>
    <t>BULGARİSTAN</t>
  </si>
  <si>
    <t xml:space="preserve">BEYAZ RUSYA </t>
  </si>
  <si>
    <t>SOMALI</t>
  </si>
  <si>
    <t>MEKSİKA</t>
  </si>
  <si>
    <t xml:space="preserve">ALMANYA </t>
  </si>
  <si>
    <t>BİRLEŞİK KRALLIK</t>
  </si>
  <si>
    <t>IRAK</t>
  </si>
  <si>
    <t>BİRLEŞİK DEVLETLER</t>
  </si>
  <si>
    <t>FRANSA</t>
  </si>
  <si>
    <t>İTALYA</t>
  </si>
  <si>
    <t>İSPANYA</t>
  </si>
  <si>
    <t>İRAN (İSLAM CUM.)</t>
  </si>
  <si>
    <t>HOLLANDA</t>
  </si>
  <si>
    <t>İSRAİL</t>
  </si>
  <si>
    <t>İSTANBUL</t>
  </si>
  <si>
    <t>BURSA</t>
  </si>
  <si>
    <t>KOCAELI</t>
  </si>
  <si>
    <t>İZMIR</t>
  </si>
  <si>
    <t>GAZIANTEP</t>
  </si>
  <si>
    <t>ANKARA</t>
  </si>
  <si>
    <t>MANISA</t>
  </si>
  <si>
    <t>DENIZLI</t>
  </si>
  <si>
    <t>SAKARYA</t>
  </si>
  <si>
    <t>ADANA</t>
  </si>
  <si>
    <t>SIIRT</t>
  </si>
  <si>
    <t>OSMANIYE</t>
  </si>
  <si>
    <t>VAN</t>
  </si>
  <si>
    <t>YOZGAT</t>
  </si>
  <si>
    <t>ARDAHAN</t>
  </si>
  <si>
    <t>GIRESUN</t>
  </si>
  <si>
    <t>ÇANKIRI</t>
  </si>
  <si>
    <t>ZONGULDAK</t>
  </si>
  <si>
    <t>ERZINCAN</t>
  </si>
  <si>
    <t>KARABÜK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</si>
  <si>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</si>
  <si>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</si>
  <si>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</si>
  <si>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</si>
  <si>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</si>
  <si>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</si>
  <si>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</si>
  <si>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</si>
  <si>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</si>
  <si>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</si>
  <si>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KİB</t>
  </si>
  <si>
    <t>BAİB</t>
  </si>
  <si>
    <t>DKİB</t>
  </si>
  <si>
    <t xml:space="preserve">SUUDİ ARABİSTAN </t>
  </si>
  <si>
    <t>BİRLEŞİK ARAP EMİRLİKLERİ</t>
  </si>
  <si>
    <t xml:space="preserve">MISIR </t>
  </si>
  <si>
    <t xml:space="preserve">POLONYA </t>
  </si>
  <si>
    <t xml:space="preserve">ROMANYA </t>
  </si>
  <si>
    <t>BELÇİKA</t>
  </si>
  <si>
    <t>ÇİN HALK CUMHURİYETİ</t>
  </si>
  <si>
    <t>CEZAYİR</t>
  </si>
  <si>
    <t xml:space="preserve">RUSYA FEDERASYONU </t>
  </si>
  <si>
    <t>1 Ağustos - 31 Ağustos</t>
  </si>
  <si>
    <t>1 Ocak - 31 Ağustos</t>
  </si>
  <si>
    <t>1 Eylül - 31 Ağustos</t>
  </si>
  <si>
    <t>1 - 31 AĞUSTOS İHRACAT RAKAMLARI</t>
  </si>
  <si>
    <t>1 - 31 AĞUSTOS</t>
  </si>
  <si>
    <t>1 OCAK  -  31 AĞUSTOS</t>
  </si>
  <si>
    <t>2015  1 - 31 AĞUSTOS</t>
  </si>
  <si>
    <t>2016  1 - 31 AĞUSTOS</t>
  </si>
  <si>
    <t>AĞUSTOS 2016 İHRACAT RAKAMLARI - TL</t>
  </si>
  <si>
    <t>AĞUSTOS (2016/2015)</t>
  </si>
  <si>
    <t>OCAK-AĞUSTOS
(2016/2015)</t>
  </si>
  <si>
    <t>*Ocak - Temmuz dönemi için TUİK, Ağustos için TİM rakamı kullanılmıştır.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</si>
</sst>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</numFmts>
  <fonts count="80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0"/>
      <name val="Arial"/>
      <family val="2"/>
      <charset val="162"/>
    </font>
    <font>
      <b/>
      <sz val="8"/>
      <color rgb="FFFF0000"/>
      <name val="Arial Tur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8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4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4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4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4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5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5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5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5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9" fillId="0" borderId="24" applyNumberFormat="0" applyFill="0" applyAlignment="0" applyProtection="0"/>
    <xf numFmtId="0" fontId="60" fillId="0" borderId="25" applyNumberFormat="0" applyFill="0" applyAlignment="0" applyProtection="0"/>
    <xf numFmtId="0" fontId="61" fillId="0" borderId="26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64" fillId="40" borderId="29" applyNumberFormat="0" applyAlignment="0" applyProtection="0"/>
    <xf numFmtId="0" fontId="1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27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" fillId="0" borderId="1" applyNumberFormat="0" applyFill="0" applyAlignment="0" applyProtection="0"/>
    <xf numFmtId="0" fontId="59" fillId="0" borderId="24" applyNumberFormat="0" applyFill="0" applyAlignment="0" applyProtection="0"/>
    <xf numFmtId="0" fontId="7" fillId="0" borderId="2" applyNumberFormat="0" applyFill="0" applyAlignment="0" applyProtection="0"/>
    <xf numFmtId="0" fontId="60" fillId="0" borderId="25" applyNumberFormat="0" applyFill="0" applyAlignment="0" applyProtection="0"/>
    <xf numFmtId="0" fontId="8" fillId="0" borderId="3" applyNumberFormat="0" applyFill="0" applyAlignment="0" applyProtection="0"/>
    <xf numFmtId="0" fontId="61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9" fillId="2" borderId="4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11" fillId="0" borderId="6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8" fillId="0" borderId="0"/>
    <xf numFmtId="0" fontId="53" fillId="0" borderId="0"/>
    <xf numFmtId="0" fontId="53" fillId="0" borderId="0"/>
    <xf numFmtId="0" fontId="28" fillId="0" borderId="0"/>
    <xf numFmtId="0" fontId="4" fillId="0" borderId="0"/>
    <xf numFmtId="0" fontId="53" fillId="0" borderId="0"/>
    <xf numFmtId="0" fontId="53" fillId="0" borderId="0"/>
    <xf numFmtId="0" fontId="28" fillId="29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8" fillId="29" borderId="30" applyNumberFormat="0" applyFont="0" applyAlignment="0" applyProtection="0"/>
    <xf numFmtId="0" fontId="10" fillId="3" borderId="5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31" applyNumberFormat="0" applyFill="0" applyAlignment="0" applyProtection="0"/>
    <xf numFmtId="0" fontId="14" fillId="0" borderId="8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9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2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2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1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3" fillId="41" borderId="28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6" fillId="0" borderId="0"/>
    <xf numFmtId="0" fontId="53" fillId="0" borderId="0"/>
    <xf numFmtId="0" fontId="53" fillId="0" borderId="0"/>
    <xf numFmtId="0" fontId="16" fillId="0" borderId="0"/>
    <xf numFmtId="0" fontId="53" fillId="0" borderId="0"/>
    <xf numFmtId="0" fontId="53" fillId="0" borderId="0"/>
    <xf numFmtId="0" fontId="5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16" fillId="29" borderId="30" applyNumberFormat="0" applyFont="0" applyAlignment="0" applyProtection="0"/>
    <xf numFmtId="0" fontId="67" fillId="32" borderId="0" applyNumberFormat="0" applyBorder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165" fontId="16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" fillId="0" borderId="0"/>
    <xf numFmtId="9" fontId="78" fillId="0" borderId="0" applyFont="0" applyFill="0" applyBorder="0" applyAlignment="0" applyProtection="0"/>
  </cellStyleXfs>
  <cellXfs count="169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164" fontId="17" fillId="0" borderId="0" xfId="1" applyFont="1" applyFill="1" applyBorder="1"/>
    <xf numFmtId="0" fontId="37" fillId="0" borderId="0" xfId="0" applyFont="1"/>
    <xf numFmtId="0" fontId="39" fillId="0" borderId="0" xfId="0" applyFont="1"/>
    <xf numFmtId="0" fontId="43" fillId="0" borderId="0" xfId="0" applyFont="1"/>
    <xf numFmtId="49" fontId="44" fillId="26" borderId="14" xfId="0" applyNumberFormat="1" applyFont="1" applyFill="1" applyBorder="1" applyAlignment="1">
      <alignment horizontal="center"/>
    </xf>
    <xf numFmtId="49" fontId="44" fillId="26" borderId="15" xfId="0" applyNumberFormat="1" applyFont="1" applyFill="1" applyBorder="1" applyAlignment="1">
      <alignment horizontal="center"/>
    </xf>
    <xf numFmtId="0" fontId="44" fillId="26" borderId="16" xfId="0" applyFont="1" applyFill="1" applyBorder="1" applyAlignment="1">
      <alignment horizontal="center"/>
    </xf>
    <xf numFmtId="0" fontId="45" fillId="0" borderId="0" xfId="0" applyFont="1"/>
    <xf numFmtId="0" fontId="46" fillId="26" borderId="17" xfId="0" applyFont="1" applyFill="1" applyBorder="1"/>
    <xf numFmtId="0" fontId="47" fillId="0" borderId="0" xfId="0" applyFont="1"/>
    <xf numFmtId="0" fontId="48" fillId="26" borderId="17" xfId="0" applyFont="1" applyFill="1" applyBorder="1"/>
    <xf numFmtId="0" fontId="50" fillId="0" borderId="0" xfId="0" applyFont="1"/>
    <xf numFmtId="0" fontId="51" fillId="26" borderId="20" xfId="0" applyFont="1" applyFill="1" applyBorder="1" applyAlignment="1">
      <alignment horizontal="center"/>
    </xf>
    <xf numFmtId="0" fontId="52" fillId="0" borderId="0" xfId="0" applyFont="1"/>
    <xf numFmtId="0" fontId="31" fillId="0" borderId="0" xfId="2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6" fontId="21" fillId="24" borderId="9" xfId="2" applyNumberFormat="1" applyFont="1" applyFill="1" applyBorder="1" applyAlignment="1">
      <alignment horizontal="center"/>
    </xf>
    <xf numFmtId="0" fontId="23" fillId="24" borderId="9" xfId="2" applyFont="1" applyFill="1" applyBorder="1"/>
    <xf numFmtId="3" fontId="21" fillId="24" borderId="9" xfId="2" applyNumberFormat="1" applyFont="1" applyFill="1" applyBorder="1" applyAlignment="1">
      <alignment horizontal="center"/>
    </xf>
    <xf numFmtId="0" fontId="21" fillId="24" borderId="9" xfId="2" applyFont="1" applyFill="1" applyBorder="1"/>
    <xf numFmtId="0" fontId="22" fillId="24" borderId="9" xfId="2" applyFont="1" applyFill="1" applyBorder="1"/>
    <xf numFmtId="3" fontId="25" fillId="24" borderId="9" xfId="2" applyNumberFormat="1" applyFont="1" applyFill="1" applyBorder="1" applyAlignment="1">
      <alignment horizontal="center"/>
    </xf>
    <xf numFmtId="166" fontId="25" fillId="24" borderId="9" xfId="2" applyNumberFormat="1" applyFont="1" applyFill="1" applyBorder="1" applyAlignment="1">
      <alignment horizontal="center"/>
    </xf>
    <xf numFmtId="3" fontId="27" fillId="24" borderId="9" xfId="2" applyNumberFormat="1" applyFont="1" applyFill="1" applyBorder="1" applyAlignment="1">
      <alignment horizontal="center"/>
    </xf>
    <xf numFmtId="167" fontId="27" fillId="24" borderId="9" xfId="2" applyNumberFormat="1" applyFont="1" applyFill="1" applyBorder="1" applyAlignment="1">
      <alignment horizontal="center"/>
    </xf>
    <xf numFmtId="3" fontId="29" fillId="24" borderId="9" xfId="2" applyNumberFormat="1" applyFont="1" applyFill="1" applyBorder="1" applyAlignment="1">
      <alignment horizontal="center"/>
    </xf>
    <xf numFmtId="166" fontId="29" fillId="24" borderId="9" xfId="2" applyNumberFormat="1" applyFont="1" applyFill="1" applyBorder="1" applyAlignment="1">
      <alignment horizontal="center"/>
    </xf>
    <xf numFmtId="49" fontId="40" fillId="43" borderId="9" xfId="0" applyNumberFormat="1" applyFont="1" applyFill="1" applyBorder="1" applyAlignment="1">
      <alignment horizontal="left"/>
    </xf>
    <xf numFmtId="3" fontId="40" fillId="43" borderId="9" xfId="0" applyNumberFormat="1" applyFont="1" applyFill="1" applyBorder="1" applyAlignment="1">
      <alignment horizontal="right"/>
    </xf>
    <xf numFmtId="49" fontId="40" fillId="43" borderId="9" xfId="0" applyNumberFormat="1" applyFont="1" applyFill="1" applyBorder="1" applyAlignment="1">
      <alignment horizontal="right"/>
    </xf>
    <xf numFmtId="49" fontId="41" fillId="0" borderId="9" xfId="0" applyNumberFormat="1" applyFont="1" applyFill="1" applyBorder="1"/>
    <xf numFmtId="3" fontId="42" fillId="0" borderId="9" xfId="0" applyNumberFormat="1" applyFont="1" applyFill="1" applyBorder="1"/>
    <xf numFmtId="49" fontId="41" fillId="0" borderId="32" xfId="0" applyNumberFormat="1" applyFont="1" applyFill="1" applyBorder="1"/>
    <xf numFmtId="3" fontId="0" fillId="0" borderId="0" xfId="0" applyNumberFormat="1"/>
    <xf numFmtId="49" fontId="41" fillId="0" borderId="0" xfId="0" applyNumberFormat="1" applyFont="1" applyFill="1" applyBorder="1"/>
    <xf numFmtId="0" fontId="16" fillId="0" borderId="0" xfId="0" applyFont="1"/>
    <xf numFmtId="49" fontId="71" fillId="0" borderId="0" xfId="0" applyNumberFormat="1" applyFont="1" applyFill="1" applyBorder="1"/>
    <xf numFmtId="0" fontId="0" fillId="0" borderId="0" xfId="0" applyAlignment="1">
      <alignment horizontal="center"/>
    </xf>
    <xf numFmtId="0" fontId="17" fillId="0" borderId="9" xfId="0" applyFont="1" applyFill="1" applyBorder="1" applyAlignment="1">
      <alignment wrapText="1"/>
    </xf>
    <xf numFmtId="0" fontId="20" fillId="0" borderId="9" xfId="0" applyFont="1" applyFill="1" applyBorder="1" applyAlignment="1">
      <alignment wrapText="1"/>
    </xf>
    <xf numFmtId="0" fontId="23" fillId="23" borderId="9" xfId="0" applyFont="1" applyFill="1" applyBorder="1"/>
    <xf numFmtId="3" fontId="21" fillId="23" borderId="9" xfId="0" applyNumberFormat="1" applyFont="1" applyFill="1" applyBorder="1" applyAlignment="1">
      <alignment horizontal="center"/>
    </xf>
    <xf numFmtId="4" fontId="21" fillId="23" borderId="9" xfId="0" applyNumberFormat="1" applyFont="1" applyFill="1" applyBorder="1" applyAlignment="1">
      <alignment horizontal="center"/>
    </xf>
    <xf numFmtId="0" fontId="21" fillId="0" borderId="9" xfId="0" applyFont="1" applyFill="1" applyBorder="1"/>
    <xf numFmtId="3" fontId="21" fillId="0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2" fontId="21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2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73" fillId="0" borderId="10" xfId="0" applyNumberFormat="1" applyFont="1" applyFill="1" applyBorder="1"/>
    <xf numFmtId="49" fontId="73" fillId="0" borderId="9" xfId="0" applyNumberFormat="1" applyFont="1" applyFill="1" applyBorder="1"/>
    <xf numFmtId="4" fontId="74" fillId="0" borderId="9" xfId="0" applyNumberFormat="1" applyFont="1" applyFill="1" applyBorder="1"/>
    <xf numFmtId="4" fontId="74" fillId="0" borderId="12" xfId="0" applyNumberFormat="1" applyFont="1" applyFill="1" applyBorder="1"/>
    <xf numFmtId="0" fontId="16" fillId="0" borderId="0" xfId="0" applyFont="1" applyFill="1" applyBorder="1"/>
    <xf numFmtId="3" fontId="37" fillId="0" borderId="0" xfId="0" applyNumberFormat="1" applyFont="1" applyFill="1" applyBorder="1" applyAlignment="1">
      <alignment horizontal="center"/>
    </xf>
    <xf numFmtId="4" fontId="74" fillId="0" borderId="13" xfId="0" applyNumberFormat="1" applyFont="1" applyFill="1" applyBorder="1"/>
    <xf numFmtId="0" fontId="37" fillId="0" borderId="0" xfId="0" applyFont="1" applyFill="1" applyBorder="1" applyAlignment="1">
      <alignment horizontal="center"/>
    </xf>
    <xf numFmtId="49" fontId="72" fillId="44" borderId="9" xfId="0" applyNumberFormat="1" applyFont="1" applyFill="1" applyBorder="1" applyAlignment="1">
      <alignment horizontal="center"/>
    </xf>
    <xf numFmtId="0" fontId="72" fillId="44" borderId="9" xfId="0" applyFont="1" applyFill="1" applyBorder="1" applyAlignment="1">
      <alignment horizontal="center"/>
    </xf>
    <xf numFmtId="3" fontId="75" fillId="24" borderId="9" xfId="2" applyNumberFormat="1" applyFont="1" applyFill="1" applyBorder="1" applyAlignment="1">
      <alignment horizontal="center"/>
    </xf>
    <xf numFmtId="166" fontId="75" fillId="24" borderId="9" xfId="2" applyNumberFormat="1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8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168" fontId="42" fillId="0" borderId="0" xfId="170" applyNumberFormat="1" applyFont="1" applyFill="1" applyBorder="1"/>
    <xf numFmtId="0" fontId="36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vertical="center"/>
    </xf>
    <xf numFmtId="0" fontId="77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1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74" fillId="0" borderId="9" xfId="0" applyNumberFormat="1" applyFont="1" applyFill="1" applyBorder="1" applyAlignment="1">
      <alignment horizontal="right"/>
    </xf>
    <xf numFmtId="3" fontId="74" fillId="0" borderId="9" xfId="0" applyNumberFormat="1" applyFont="1" applyFill="1" applyBorder="1" applyAlignment="1">
      <alignment horizontal="right"/>
    </xf>
    <xf numFmtId="3" fontId="46" fillId="26" borderId="18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6" fillId="26" borderId="19" xfId="0" applyNumberFormat="1" applyFont="1" applyFill="1" applyBorder="1" applyAlignment="1">
      <alignment horizontal="right"/>
    </xf>
    <xf numFmtId="3" fontId="49" fillId="26" borderId="0" xfId="0" applyNumberFormat="1" applyFont="1" applyFill="1" applyBorder="1" applyAlignment="1">
      <alignment horizontal="right"/>
    </xf>
    <xf numFmtId="3" fontId="46" fillId="26" borderId="0" xfId="0" applyNumberFormat="1" applyFont="1" applyFill="1" applyBorder="1" applyAlignment="1">
      <alignment horizontal="right"/>
    </xf>
    <xf numFmtId="3" fontId="51" fillId="26" borderId="21" xfId="0" applyNumberFormat="1" applyFont="1" applyFill="1" applyBorder="1" applyAlignment="1">
      <alignment horizontal="right"/>
    </xf>
    <xf numFmtId="3" fontId="51" fillId="26" borderId="22" xfId="0" applyNumberFormat="1" applyFont="1" applyFill="1" applyBorder="1" applyAlignment="1">
      <alignment horizontal="right"/>
    </xf>
    <xf numFmtId="3" fontId="42" fillId="0" borderId="9" xfId="0" applyNumberFormat="1" applyFont="1" applyFill="1" applyBorder="1" applyAlignment="1">
      <alignment horizontal="right"/>
    </xf>
    <xf numFmtId="168" fontId="42" fillId="0" borderId="9" xfId="170" applyNumberFormat="1" applyFont="1" applyFill="1" applyBorder="1" applyAlignment="1">
      <alignment horizontal="center"/>
    </xf>
    <xf numFmtId="0" fontId="33" fillId="0" borderId="9" xfId="0" applyFont="1" applyFill="1" applyBorder="1"/>
    <xf numFmtId="0" fontId="33" fillId="0" borderId="9" xfId="0" applyFont="1" applyFill="1" applyBorder="1" applyAlignment="1">
      <alignment horizontal="center" vertical="center"/>
    </xf>
    <xf numFmtId="3" fontId="22" fillId="24" borderId="9" xfId="0" applyNumberFormat="1" applyFont="1" applyFill="1" applyBorder="1" applyAlignment="1">
      <alignment horizontal="center"/>
    </xf>
    <xf numFmtId="2" fontId="22" fillId="24" borderId="9" xfId="0" applyNumberFormat="1" applyFont="1" applyFill="1" applyBorder="1" applyAlignment="1">
      <alignment horizontal="center"/>
    </xf>
    <xf numFmtId="1" fontId="22" fillId="24" borderId="9" xfId="0" applyNumberFormat="1" applyFont="1" applyFill="1" applyBorder="1" applyAlignment="1">
      <alignment horizontal="center"/>
    </xf>
    <xf numFmtId="166" fontId="21" fillId="23" borderId="9" xfId="0" applyNumberFormat="1" applyFont="1" applyFill="1" applyBorder="1" applyAlignment="1">
      <alignment horizontal="center"/>
    </xf>
    <xf numFmtId="166" fontId="21" fillId="0" borderId="9" xfId="0" applyNumberFormat="1" applyFont="1" applyFill="1" applyBorder="1" applyAlignment="1">
      <alignment horizontal="center"/>
    </xf>
    <xf numFmtId="166" fontId="24" fillId="0" borderId="9" xfId="0" applyNumberFormat="1" applyFont="1" applyFill="1" applyBorder="1" applyAlignment="1">
      <alignment horizontal="center"/>
    </xf>
    <xf numFmtId="166" fontId="20" fillId="0" borderId="9" xfId="0" applyNumberFormat="1" applyFont="1" applyFill="1" applyBorder="1" applyAlignment="1">
      <alignment horizontal="center"/>
    </xf>
    <xf numFmtId="166" fontId="42" fillId="0" borderId="9" xfId="170" applyNumberFormat="1" applyFont="1" applyFill="1" applyBorder="1" applyAlignment="1">
      <alignment horizontal="center"/>
    </xf>
    <xf numFmtId="0" fontId="17" fillId="0" borderId="9" xfId="0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26" fillId="0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168" fontId="75" fillId="24" borderId="9" xfId="337" applyNumberFormat="1" applyFont="1" applyFill="1" applyBorder="1" applyAlignment="1">
      <alignment horizontal="center"/>
    </xf>
    <xf numFmtId="168" fontId="29" fillId="24" borderId="9" xfId="337" applyNumberFormat="1" applyFont="1" applyFill="1" applyBorder="1" applyAlignment="1">
      <alignment horizontal="center"/>
    </xf>
    <xf numFmtId="3" fontId="79" fillId="26" borderId="21" xfId="0" applyNumberFormat="1" applyFont="1" applyFill="1" applyBorder="1" applyAlignment="1">
      <alignment horizontal="right"/>
    </xf>
  </cellXfs>
  <cellStyles count="338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" xfId="337" builtinId="5"/>
    <cellStyle name="Yüzde 2" xfId="169"/>
    <cellStyle name="Yüzde 3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'2002_2016_AYLIK_IHR'!$A$25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'2002_2016_AYLIK_IHR'!$C$25:$N$25</c:f>
              <c:numCache>
                <c:formatCode>#,##0</c:formatCode>
                <c:ptCount val="12"/>
                <c:pt idx="0">
                  <c:v>8662713.7457599994</c:v>
                </c:pt>
                <c:pt idx="1">
                  <c:v>8523415.9889699984</c:v>
                </c:pt>
                <c:pt idx="2">
                  <c:v>9124946.5128299985</c:v>
                </c:pt>
                <c:pt idx="3">
                  <c:v>9710571.07962</c:v>
                </c:pt>
                <c:pt idx="4">
                  <c:v>8807318.2116400003</c:v>
                </c:pt>
                <c:pt idx="5">
                  <c:v>9651275.9715799987</c:v>
                </c:pt>
                <c:pt idx="6">
                  <c:v>8897089.0288300011</c:v>
                </c:pt>
                <c:pt idx="7">
                  <c:v>8629032.0207299981</c:v>
                </c:pt>
                <c:pt idx="8">
                  <c:v>8694442.9892800003</c:v>
                </c:pt>
                <c:pt idx="9">
                  <c:v>9872143.2387199998</c:v>
                </c:pt>
                <c:pt idx="10">
                  <c:v>9096902.5534700006</c:v>
                </c:pt>
                <c:pt idx="11">
                  <c:v>9208736.3338899985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'2002_2016_AYLIK_IHR'!$A$24</c:f>
              <c:strCache>
                <c:ptCount val="1"/>
                <c:pt idx="0">
                  <c:v>2016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'2002_2016_AYLIK_IHR'!$C$24:$N$24</c:f>
              <c:numCache>
                <c:formatCode>#,##0</c:formatCode>
                <c:ptCount val="12"/>
                <c:pt idx="0">
                  <c:v>7469754.5377699994</c:v>
                </c:pt>
                <c:pt idx="1">
                  <c:v>8789000.3965999987</c:v>
                </c:pt>
                <c:pt idx="2">
                  <c:v>9424984.4454899989</c:v>
                </c:pt>
                <c:pt idx="3">
                  <c:v>9440525.0342500005</c:v>
                </c:pt>
                <c:pt idx="4">
                  <c:v>8858531.0279500019</c:v>
                </c:pt>
                <c:pt idx="5">
                  <c:v>9797950.8744600005</c:v>
                </c:pt>
                <c:pt idx="6">
                  <c:v>7281236.7160200002</c:v>
                </c:pt>
                <c:pt idx="7">
                  <c:v>9177631.0741100013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2873904"/>
        <c:axId val="-1522871184"/>
      </c:lineChart>
      <c:catAx>
        <c:axId val="-152287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2871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228711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2873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'2002_2016_AYLIK_IHR'!$C$10:$N$10</c:f>
              <c:numCache>
                <c:formatCode>#,##0</c:formatCode>
                <c:ptCount val="12"/>
                <c:pt idx="0">
                  <c:v>89746.165129999994</c:v>
                </c:pt>
                <c:pt idx="1">
                  <c:v>105773.29214999999</c:v>
                </c:pt>
                <c:pt idx="2">
                  <c:v>108213.32294</c:v>
                </c:pt>
                <c:pt idx="3">
                  <c:v>96672.680760000003</c:v>
                </c:pt>
                <c:pt idx="4">
                  <c:v>96288.851710000003</c:v>
                </c:pt>
                <c:pt idx="5">
                  <c:v>99410.351540000003</c:v>
                </c:pt>
                <c:pt idx="6">
                  <c:v>54754.656239999997</c:v>
                </c:pt>
                <c:pt idx="7">
                  <c:v>88971.986149999997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'2002_2016_AYLIK_IHR'!$C$11:$N$11</c:f>
              <c:numCache>
                <c:formatCode>#,##0</c:formatCode>
                <c:ptCount val="12"/>
                <c:pt idx="0">
                  <c:v>97812.898400000005</c:v>
                </c:pt>
                <c:pt idx="1">
                  <c:v>94271.043049999993</c:v>
                </c:pt>
                <c:pt idx="2">
                  <c:v>98490.356310000003</c:v>
                </c:pt>
                <c:pt idx="3">
                  <c:v>110854.41593</c:v>
                </c:pt>
                <c:pt idx="4">
                  <c:v>85102.734970000005</c:v>
                </c:pt>
                <c:pt idx="5">
                  <c:v>92532.186530000006</c:v>
                </c:pt>
                <c:pt idx="6">
                  <c:v>76412.842829999994</c:v>
                </c:pt>
                <c:pt idx="7">
                  <c:v>88757.402780000004</c:v>
                </c:pt>
                <c:pt idx="8">
                  <c:v>114412.51446999999</c:v>
                </c:pt>
                <c:pt idx="9">
                  <c:v>200968.61334000001</c:v>
                </c:pt>
                <c:pt idx="10">
                  <c:v>150217.19463000001</c:v>
                </c:pt>
                <c:pt idx="11">
                  <c:v>131132.58483000001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5047552"/>
        <c:axId val="-1515045920"/>
      </c:lineChart>
      <c:catAx>
        <c:axId val="-151504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1504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15045920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15047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'2002_2016_AYLIK_IHR'!$C$12:$N$12</c:f>
              <c:numCache>
                <c:formatCode>#,##0</c:formatCode>
                <c:ptCount val="12"/>
                <c:pt idx="0">
                  <c:v>178413.55434</c:v>
                </c:pt>
                <c:pt idx="1">
                  <c:v>169776.46189000001</c:v>
                </c:pt>
                <c:pt idx="2">
                  <c:v>138571.21487</c:v>
                </c:pt>
                <c:pt idx="3">
                  <c:v>141658.27163999999</c:v>
                </c:pt>
                <c:pt idx="4">
                  <c:v>140964.30918000001</c:v>
                </c:pt>
                <c:pt idx="5">
                  <c:v>155748.53438</c:v>
                </c:pt>
                <c:pt idx="6">
                  <c:v>113786.19475</c:v>
                </c:pt>
                <c:pt idx="7">
                  <c:v>123912.65532000001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'2002_2016_AYLIK_IHR'!$C$13:$N$13</c:f>
              <c:numCache>
                <c:formatCode>#,##0</c:formatCode>
                <c:ptCount val="12"/>
                <c:pt idx="0">
                  <c:v>245531.10282999999</c:v>
                </c:pt>
                <c:pt idx="1">
                  <c:v>231388.24583999999</c:v>
                </c:pt>
                <c:pt idx="2">
                  <c:v>206870.61434999999</c:v>
                </c:pt>
                <c:pt idx="3">
                  <c:v>242419.20790000001</c:v>
                </c:pt>
                <c:pt idx="4">
                  <c:v>215601.54558999999</c:v>
                </c:pt>
                <c:pt idx="5">
                  <c:v>207594.19146999999</c:v>
                </c:pt>
                <c:pt idx="6">
                  <c:v>227181.93338999999</c:v>
                </c:pt>
                <c:pt idx="7">
                  <c:v>152733.69157</c:v>
                </c:pt>
                <c:pt idx="8">
                  <c:v>261985.31090000001</c:v>
                </c:pt>
                <c:pt idx="9">
                  <c:v>307824.41453000001</c:v>
                </c:pt>
                <c:pt idx="10">
                  <c:v>255191.82045999999</c:v>
                </c:pt>
                <c:pt idx="11">
                  <c:v>271613.69274000003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5050816"/>
        <c:axId val="-1515058976"/>
      </c:lineChart>
      <c:catAx>
        <c:axId val="-151505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1505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150589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150508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'2002_2016_AYLIK_IHR'!$C$14:$N$14</c:f>
              <c:numCache>
                <c:formatCode>#,##0</c:formatCode>
                <c:ptCount val="12"/>
                <c:pt idx="0">
                  <c:v>10191.507659999999</c:v>
                </c:pt>
                <c:pt idx="1">
                  <c:v>15895.20304</c:v>
                </c:pt>
                <c:pt idx="2">
                  <c:v>18612.352360000001</c:v>
                </c:pt>
                <c:pt idx="3">
                  <c:v>16075.79343</c:v>
                </c:pt>
                <c:pt idx="4">
                  <c:v>13709.48552</c:v>
                </c:pt>
                <c:pt idx="5">
                  <c:v>15906.68377</c:v>
                </c:pt>
                <c:pt idx="6">
                  <c:v>7864.1694500000003</c:v>
                </c:pt>
                <c:pt idx="7">
                  <c:v>14492.02478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'2002_2016_AYLIK_IHR'!$C$15:$N$15</c:f>
              <c:numCache>
                <c:formatCode>#,##0</c:formatCode>
                <c:ptCount val="12"/>
                <c:pt idx="0">
                  <c:v>16791.806779999999</c:v>
                </c:pt>
                <c:pt idx="1">
                  <c:v>19131.206109999999</c:v>
                </c:pt>
                <c:pt idx="2">
                  <c:v>19111.990160000001</c:v>
                </c:pt>
                <c:pt idx="3">
                  <c:v>18199.15724</c:v>
                </c:pt>
                <c:pt idx="4">
                  <c:v>17030.152870000002</c:v>
                </c:pt>
                <c:pt idx="5">
                  <c:v>17736.840499999998</c:v>
                </c:pt>
                <c:pt idx="6">
                  <c:v>12890.33347</c:v>
                </c:pt>
                <c:pt idx="7">
                  <c:v>10622.04089</c:v>
                </c:pt>
                <c:pt idx="8">
                  <c:v>11021.520619999999</c:v>
                </c:pt>
                <c:pt idx="9">
                  <c:v>13036.69392</c:v>
                </c:pt>
                <c:pt idx="10">
                  <c:v>16443.221649999999</c:v>
                </c:pt>
                <c:pt idx="11">
                  <c:v>17468.448090000002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5043744"/>
        <c:axId val="-1515057888"/>
      </c:lineChart>
      <c:catAx>
        <c:axId val="-151504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15057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150578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150437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'2002_2016_AYLIK_IHR'!$C$16:$N$16</c:f>
              <c:numCache>
                <c:formatCode>#,##0</c:formatCode>
                <c:ptCount val="12"/>
                <c:pt idx="0">
                  <c:v>84511.730519999997</c:v>
                </c:pt>
                <c:pt idx="1">
                  <c:v>95207.148939999999</c:v>
                </c:pt>
                <c:pt idx="2">
                  <c:v>120666.01637</c:v>
                </c:pt>
                <c:pt idx="3">
                  <c:v>106168.6369</c:v>
                </c:pt>
                <c:pt idx="4">
                  <c:v>77918.443740000002</c:v>
                </c:pt>
                <c:pt idx="5">
                  <c:v>73102.883369999996</c:v>
                </c:pt>
                <c:pt idx="6">
                  <c:v>64000.109349999999</c:v>
                </c:pt>
                <c:pt idx="7">
                  <c:v>105346.22766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'2002_2016_AYLIK_IHR'!$C$17:$N$17</c:f>
              <c:numCache>
                <c:formatCode>#,##0</c:formatCode>
                <c:ptCount val="12"/>
                <c:pt idx="0">
                  <c:v>84587.382100000003</c:v>
                </c:pt>
                <c:pt idx="1">
                  <c:v>87419.751180000007</c:v>
                </c:pt>
                <c:pt idx="2">
                  <c:v>105669.31832000001</c:v>
                </c:pt>
                <c:pt idx="3">
                  <c:v>72638.579329999993</c:v>
                </c:pt>
                <c:pt idx="4">
                  <c:v>53359.857490000002</c:v>
                </c:pt>
                <c:pt idx="5">
                  <c:v>54936.205170000001</c:v>
                </c:pt>
                <c:pt idx="6">
                  <c:v>73120.949699999997</c:v>
                </c:pt>
                <c:pt idx="7">
                  <c:v>81940.677330000006</c:v>
                </c:pt>
                <c:pt idx="8">
                  <c:v>58821.08236</c:v>
                </c:pt>
                <c:pt idx="9">
                  <c:v>80593.646659999999</c:v>
                </c:pt>
                <c:pt idx="10">
                  <c:v>71026.910910000006</c:v>
                </c:pt>
                <c:pt idx="11">
                  <c:v>94139.503190000003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5042656"/>
        <c:axId val="-1515042112"/>
      </c:lineChart>
      <c:catAx>
        <c:axId val="-15150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15042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15042112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150426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'2002_2016_AYLIK_IHR'!$C$18:$N$18</c:f>
              <c:numCache>
                <c:formatCode>#,##0</c:formatCode>
                <c:ptCount val="12"/>
                <c:pt idx="0">
                  <c:v>6380.1968100000004</c:v>
                </c:pt>
                <c:pt idx="1">
                  <c:v>10943.8946</c:v>
                </c:pt>
                <c:pt idx="2">
                  <c:v>11918.69154</c:v>
                </c:pt>
                <c:pt idx="3">
                  <c:v>14289.86443</c:v>
                </c:pt>
                <c:pt idx="4">
                  <c:v>5571.9104900000002</c:v>
                </c:pt>
                <c:pt idx="5">
                  <c:v>3156.9027799999999</c:v>
                </c:pt>
                <c:pt idx="6">
                  <c:v>3344.2157099999999</c:v>
                </c:pt>
                <c:pt idx="7">
                  <c:v>4817.8857399999997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'2002_2016_AYLIK_IHR'!$C$19:$N$19</c:f>
              <c:numCache>
                <c:formatCode>#,##0</c:formatCode>
                <c:ptCount val="12"/>
                <c:pt idx="0">
                  <c:v>6323.2487099999998</c:v>
                </c:pt>
                <c:pt idx="1">
                  <c:v>8819.9491300000009</c:v>
                </c:pt>
                <c:pt idx="2">
                  <c:v>11241.36759</c:v>
                </c:pt>
                <c:pt idx="3">
                  <c:v>10605.65509</c:v>
                </c:pt>
                <c:pt idx="4">
                  <c:v>6164.7641899999999</c:v>
                </c:pt>
                <c:pt idx="5">
                  <c:v>2449.9805200000001</c:v>
                </c:pt>
                <c:pt idx="6">
                  <c:v>4008.5602800000001</c:v>
                </c:pt>
                <c:pt idx="7">
                  <c:v>5086.7874000000002</c:v>
                </c:pt>
                <c:pt idx="8">
                  <c:v>5655.7401399999999</c:v>
                </c:pt>
                <c:pt idx="9">
                  <c:v>5397.6899199999998</c:v>
                </c:pt>
                <c:pt idx="10">
                  <c:v>5119.4543800000001</c:v>
                </c:pt>
                <c:pt idx="11">
                  <c:v>6748.1485899999998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5055712"/>
        <c:axId val="-1515041024"/>
      </c:lineChart>
      <c:catAx>
        <c:axId val="-151505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15041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15041024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15055712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'2002_2016_AYLIK_IHR'!$C$20:$N$20</c:f>
              <c:numCache>
                <c:formatCode>#,##0</c:formatCode>
                <c:ptCount val="12"/>
                <c:pt idx="0">
                  <c:v>134179.81791000001</c:v>
                </c:pt>
                <c:pt idx="1">
                  <c:v>143119.48126</c:v>
                </c:pt>
                <c:pt idx="2">
                  <c:v>150086.95507</c:v>
                </c:pt>
                <c:pt idx="3">
                  <c:v>144333.37919000001</c:v>
                </c:pt>
                <c:pt idx="4">
                  <c:v>154677.59112</c:v>
                </c:pt>
                <c:pt idx="5">
                  <c:v>155174.44918</c:v>
                </c:pt>
                <c:pt idx="6">
                  <c:v>131776.65304999999</c:v>
                </c:pt>
                <c:pt idx="7">
                  <c:v>174874.34023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'2002_2016_AYLIK_IHR'!$C$21:$N$21</c:f>
              <c:numCache>
                <c:formatCode>#,##0</c:formatCode>
                <c:ptCount val="12"/>
                <c:pt idx="0">
                  <c:v>172543.8327</c:v>
                </c:pt>
                <c:pt idx="1">
                  <c:v>167106.44742000001</c:v>
                </c:pt>
                <c:pt idx="2">
                  <c:v>171068.19013999999</c:v>
                </c:pt>
                <c:pt idx="3">
                  <c:v>172518.28628999999</c:v>
                </c:pt>
                <c:pt idx="4">
                  <c:v>124616.54806</c:v>
                </c:pt>
                <c:pt idx="5">
                  <c:v>109718.50732999999</c:v>
                </c:pt>
                <c:pt idx="6">
                  <c:v>152578.29842000001</c:v>
                </c:pt>
                <c:pt idx="7">
                  <c:v>141907.61348999999</c:v>
                </c:pt>
                <c:pt idx="8">
                  <c:v>126984.49699</c:v>
                </c:pt>
                <c:pt idx="9">
                  <c:v>162255.21410000001</c:v>
                </c:pt>
                <c:pt idx="10">
                  <c:v>153455.32876999999</c:v>
                </c:pt>
                <c:pt idx="11">
                  <c:v>157827.89903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5040480"/>
        <c:axId val="-1515039936"/>
      </c:lineChart>
      <c:catAx>
        <c:axId val="-151504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15039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15039936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1504048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'2002_2016_AYLIK_IHR'!$C$22:$N$22</c:f>
              <c:numCache>
                <c:formatCode>#,##0</c:formatCode>
                <c:ptCount val="12"/>
                <c:pt idx="0">
                  <c:v>272172.42512000003</c:v>
                </c:pt>
                <c:pt idx="1">
                  <c:v>345298.77789000003</c:v>
                </c:pt>
                <c:pt idx="2">
                  <c:v>369387.00201</c:v>
                </c:pt>
                <c:pt idx="3">
                  <c:v>344901.52717000002</c:v>
                </c:pt>
                <c:pt idx="4">
                  <c:v>359680.10204999999</c:v>
                </c:pt>
                <c:pt idx="5">
                  <c:v>380004.52153000003</c:v>
                </c:pt>
                <c:pt idx="6">
                  <c:v>273203.29986000003</c:v>
                </c:pt>
                <c:pt idx="7">
                  <c:v>367065.70668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'2002_2016_AYLIK_IHR'!$C$23:$N$23</c:f>
              <c:numCache>
                <c:formatCode>#,##0</c:formatCode>
                <c:ptCount val="12"/>
                <c:pt idx="0">
                  <c:v>316515.24618000002</c:v>
                </c:pt>
                <c:pt idx="1">
                  <c:v>302157.68461</c:v>
                </c:pt>
                <c:pt idx="2">
                  <c:v>347074.11473999999</c:v>
                </c:pt>
                <c:pt idx="3">
                  <c:v>362996.07591999997</c:v>
                </c:pt>
                <c:pt idx="4">
                  <c:v>328956.03136999998</c:v>
                </c:pt>
                <c:pt idx="5">
                  <c:v>354469.40233000001</c:v>
                </c:pt>
                <c:pt idx="6">
                  <c:v>348784.41462</c:v>
                </c:pt>
                <c:pt idx="7">
                  <c:v>345592.84184000001</c:v>
                </c:pt>
                <c:pt idx="8">
                  <c:v>312462.86366999999</c:v>
                </c:pt>
                <c:pt idx="9">
                  <c:v>365310.71737999999</c:v>
                </c:pt>
                <c:pt idx="10">
                  <c:v>342247.54421999998</c:v>
                </c:pt>
                <c:pt idx="11">
                  <c:v>348350.66149000003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5031776"/>
        <c:axId val="-1515031232"/>
      </c:lineChart>
      <c:catAx>
        <c:axId val="-151503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15031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15031232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1503177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'2002_2016_AYLIK_IHR'!$C$26:$N$26</c:f>
              <c:numCache>
                <c:formatCode>#,##0</c:formatCode>
                <c:ptCount val="12"/>
                <c:pt idx="0">
                  <c:v>596410.31634999998</c:v>
                </c:pt>
                <c:pt idx="1">
                  <c:v>632935.49187000003</c:v>
                </c:pt>
                <c:pt idx="2">
                  <c:v>703554.53914000001</c:v>
                </c:pt>
                <c:pt idx="3">
                  <c:v>690201.71360000002</c:v>
                </c:pt>
                <c:pt idx="4">
                  <c:v>667853.91116000002</c:v>
                </c:pt>
                <c:pt idx="5">
                  <c:v>713956.96715000004</c:v>
                </c:pt>
                <c:pt idx="6">
                  <c:v>517766.87284000003</c:v>
                </c:pt>
                <c:pt idx="7">
                  <c:v>662479.07756000001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'2002_2016_AYLIK_IHR'!$C$27:$N$27</c:f>
              <c:numCache>
                <c:formatCode>#,##0</c:formatCode>
                <c:ptCount val="12"/>
                <c:pt idx="0">
                  <c:v>648202.18587000004</c:v>
                </c:pt>
                <c:pt idx="1">
                  <c:v>609091.59302999999</c:v>
                </c:pt>
                <c:pt idx="2">
                  <c:v>676704.10618999996</c:v>
                </c:pt>
                <c:pt idx="3">
                  <c:v>724073.65145</c:v>
                </c:pt>
                <c:pt idx="4">
                  <c:v>652378.04975000001</c:v>
                </c:pt>
                <c:pt idx="5">
                  <c:v>678623.23263999994</c:v>
                </c:pt>
                <c:pt idx="6">
                  <c:v>630930.67992000002</c:v>
                </c:pt>
                <c:pt idx="7">
                  <c:v>639215.103</c:v>
                </c:pt>
                <c:pt idx="8">
                  <c:v>648365.97089999996</c:v>
                </c:pt>
                <c:pt idx="9">
                  <c:v>753918.71998000005</c:v>
                </c:pt>
                <c:pt idx="10">
                  <c:v>658650.30373000004</c:v>
                </c:pt>
                <c:pt idx="11">
                  <c:v>627409.89780999999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5038304"/>
        <c:axId val="-1515034496"/>
      </c:lineChart>
      <c:catAx>
        <c:axId val="-151503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1503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150344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1503830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'2002_2016_AYLIK_IHR'!$C$28:$N$28</c:f>
              <c:numCache>
                <c:formatCode>#,##0</c:formatCode>
                <c:ptCount val="12"/>
                <c:pt idx="0">
                  <c:v>88262.907959999997</c:v>
                </c:pt>
                <c:pt idx="1">
                  <c:v>108393.57491</c:v>
                </c:pt>
                <c:pt idx="2">
                  <c:v>126259.20788</c:v>
                </c:pt>
                <c:pt idx="3">
                  <c:v>134442.77465000001</c:v>
                </c:pt>
                <c:pt idx="4">
                  <c:v>121184.21963000001</c:v>
                </c:pt>
                <c:pt idx="5">
                  <c:v>124471.93349</c:v>
                </c:pt>
                <c:pt idx="6">
                  <c:v>100768.00642999999</c:v>
                </c:pt>
                <c:pt idx="7">
                  <c:v>143410.30084000001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'2002_2016_AYLIK_IHR'!$C$29:$N$29</c:f>
              <c:numCache>
                <c:formatCode>#,##0</c:formatCode>
                <c:ptCount val="12"/>
                <c:pt idx="0">
                  <c:v>112829.78754999999</c:v>
                </c:pt>
                <c:pt idx="1">
                  <c:v>115694.13949</c:v>
                </c:pt>
                <c:pt idx="2">
                  <c:v>144207.13498</c:v>
                </c:pt>
                <c:pt idx="3">
                  <c:v>145988.64683000001</c:v>
                </c:pt>
                <c:pt idx="4">
                  <c:v>117697.77284999999</c:v>
                </c:pt>
                <c:pt idx="5">
                  <c:v>115520.33348</c:v>
                </c:pt>
                <c:pt idx="6">
                  <c:v>118325.16792000001</c:v>
                </c:pt>
                <c:pt idx="7">
                  <c:v>133966.96596</c:v>
                </c:pt>
                <c:pt idx="8">
                  <c:v>117142.70894</c:v>
                </c:pt>
                <c:pt idx="9">
                  <c:v>126212.52209</c:v>
                </c:pt>
                <c:pt idx="10">
                  <c:v>111617.9768</c:v>
                </c:pt>
                <c:pt idx="11">
                  <c:v>113137.72057999999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5037216"/>
        <c:axId val="-1515033408"/>
      </c:lineChart>
      <c:catAx>
        <c:axId val="-151503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1503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150334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150372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'2002_2016_AYLIK_IHR'!$C$30:$N$30</c:f>
              <c:numCache>
                <c:formatCode>#,##0</c:formatCode>
                <c:ptCount val="12"/>
                <c:pt idx="0">
                  <c:v>129495.75634000001</c:v>
                </c:pt>
                <c:pt idx="1">
                  <c:v>155035.06388</c:v>
                </c:pt>
                <c:pt idx="2">
                  <c:v>179018.74742</c:v>
                </c:pt>
                <c:pt idx="3">
                  <c:v>170947.78847</c:v>
                </c:pt>
                <c:pt idx="4">
                  <c:v>164570.64378000001</c:v>
                </c:pt>
                <c:pt idx="5">
                  <c:v>172583.80754000001</c:v>
                </c:pt>
                <c:pt idx="6">
                  <c:v>103306.04317999999</c:v>
                </c:pt>
                <c:pt idx="7">
                  <c:v>166411.59784999999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'2002_2016_AYLIK_IHR'!$C$31:$N$31</c:f>
              <c:numCache>
                <c:formatCode>#,##0</c:formatCode>
                <c:ptCount val="12"/>
                <c:pt idx="0">
                  <c:v>143592.34104999999</c:v>
                </c:pt>
                <c:pt idx="1">
                  <c:v>147034.17332999999</c:v>
                </c:pt>
                <c:pt idx="2">
                  <c:v>167697.59656999999</c:v>
                </c:pt>
                <c:pt idx="3">
                  <c:v>177976.82922000001</c:v>
                </c:pt>
                <c:pt idx="4">
                  <c:v>169615.87656999999</c:v>
                </c:pt>
                <c:pt idx="5">
                  <c:v>192780.13312000001</c:v>
                </c:pt>
                <c:pt idx="6">
                  <c:v>146176.54934</c:v>
                </c:pt>
                <c:pt idx="7">
                  <c:v>168405.25076</c:v>
                </c:pt>
                <c:pt idx="8">
                  <c:v>165188.11491</c:v>
                </c:pt>
                <c:pt idx="9">
                  <c:v>188749.88042</c:v>
                </c:pt>
                <c:pt idx="10">
                  <c:v>175218.90530000001</c:v>
                </c:pt>
                <c:pt idx="11">
                  <c:v>172919.19054000001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5035584"/>
        <c:axId val="-1515035040"/>
      </c:lineChart>
      <c:catAx>
        <c:axId val="-151503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15035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150350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150355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'2002_2016_AYLIK_IHR'!$A$59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'2002_2016_AYLIK_IHR'!$C$59:$N$59</c:f>
              <c:numCache>
                <c:formatCode>#,##0</c:formatCode>
                <c:ptCount val="12"/>
                <c:pt idx="0">
                  <c:v>275911.10003999999</c:v>
                </c:pt>
                <c:pt idx="1">
                  <c:v>281267.10907000001</c:v>
                </c:pt>
                <c:pt idx="2">
                  <c:v>275441.42132000002</c:v>
                </c:pt>
                <c:pt idx="3">
                  <c:v>348218.35579</c:v>
                </c:pt>
                <c:pt idx="4">
                  <c:v>403889.40522000002</c:v>
                </c:pt>
                <c:pt idx="5">
                  <c:v>393504.76014000003</c:v>
                </c:pt>
                <c:pt idx="6">
                  <c:v>372407.65275000001</c:v>
                </c:pt>
                <c:pt idx="7">
                  <c:v>342593.82049000001</c:v>
                </c:pt>
                <c:pt idx="8">
                  <c:v>285769.35791999998</c:v>
                </c:pt>
                <c:pt idx="9">
                  <c:v>315506.20071</c:v>
                </c:pt>
                <c:pt idx="10">
                  <c:v>291654.31043999997</c:v>
                </c:pt>
                <c:pt idx="11">
                  <c:v>309047.22055999999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'2002_2016_AYLIK_IHR'!$A$58</c:f>
              <c:strCache>
                <c:ptCount val="1"/>
                <c:pt idx="0">
                  <c:v>2016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'2002_2016_AYLIK_IHR'!$C$58:$N$58</c:f>
              <c:numCache>
                <c:formatCode>#,##0</c:formatCode>
                <c:ptCount val="12"/>
                <c:pt idx="0">
                  <c:v>236204.63557000001</c:v>
                </c:pt>
                <c:pt idx="1">
                  <c:v>244178.06628</c:v>
                </c:pt>
                <c:pt idx="2">
                  <c:v>265659.72038999997</c:v>
                </c:pt>
                <c:pt idx="3">
                  <c:v>337256.00225999998</c:v>
                </c:pt>
                <c:pt idx="4">
                  <c:v>315766.93875999999</c:v>
                </c:pt>
                <c:pt idx="5">
                  <c:v>361177.88143000001</c:v>
                </c:pt>
                <c:pt idx="6">
                  <c:v>271405.36372000002</c:v>
                </c:pt>
                <c:pt idx="7">
                  <c:v>344754.38125999999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2878800"/>
        <c:axId val="-1522870096"/>
      </c:lineChart>
      <c:catAx>
        <c:axId val="-152287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287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228700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28788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'2002_2016_AYLIK_IHR'!$C$32:$N$32</c:f>
              <c:numCache>
                <c:formatCode>#,##0</c:formatCode>
                <c:ptCount val="12"/>
                <c:pt idx="0">
                  <c:v>997848.14154999994</c:v>
                </c:pt>
                <c:pt idx="1">
                  <c:v>1137269.73324</c:v>
                </c:pt>
                <c:pt idx="2">
                  <c:v>1189999.80321</c:v>
                </c:pt>
                <c:pt idx="3">
                  <c:v>1231751.24471</c:v>
                </c:pt>
                <c:pt idx="4">
                  <c:v>1127396.48129</c:v>
                </c:pt>
                <c:pt idx="5">
                  <c:v>1317779.94038</c:v>
                </c:pt>
                <c:pt idx="6">
                  <c:v>962639.41382000002</c:v>
                </c:pt>
                <c:pt idx="7">
                  <c:v>1207352.0980400001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'2002_2016_AYLIK_IHR'!$C$33:$N$33</c:f>
              <c:numCache>
                <c:formatCode>#,##0</c:formatCode>
                <c:ptCount val="12"/>
                <c:pt idx="0">
                  <c:v>1197749.1368799999</c:v>
                </c:pt>
                <c:pt idx="1">
                  <c:v>1176291.8132499999</c:v>
                </c:pt>
                <c:pt idx="2">
                  <c:v>1342695.2692100001</c:v>
                </c:pt>
                <c:pt idx="3">
                  <c:v>1439379.3918300001</c:v>
                </c:pt>
                <c:pt idx="4">
                  <c:v>1377751.54981</c:v>
                </c:pt>
                <c:pt idx="5">
                  <c:v>1416856.8097000001</c:v>
                </c:pt>
                <c:pt idx="6">
                  <c:v>1310336.3024599999</c:v>
                </c:pt>
                <c:pt idx="7">
                  <c:v>1185557.2758200001</c:v>
                </c:pt>
                <c:pt idx="8">
                  <c:v>1088970.92631</c:v>
                </c:pt>
                <c:pt idx="9">
                  <c:v>1305062.5737099999</c:v>
                </c:pt>
                <c:pt idx="10">
                  <c:v>1295975.0098900001</c:v>
                </c:pt>
                <c:pt idx="11">
                  <c:v>1261682.90126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5033952"/>
        <c:axId val="-1515029056"/>
      </c:lineChart>
      <c:catAx>
        <c:axId val="-151503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15029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1502905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150339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'2002_2016_AYLIK_IHR'!$C$42:$N$42</c:f>
              <c:numCache>
                <c:formatCode>#,##0</c:formatCode>
                <c:ptCount val="12"/>
                <c:pt idx="0">
                  <c:v>376006.31636</c:v>
                </c:pt>
                <c:pt idx="1">
                  <c:v>439426.09262000001</c:v>
                </c:pt>
                <c:pt idx="2">
                  <c:v>469331.10476000002</c:v>
                </c:pt>
                <c:pt idx="3">
                  <c:v>493205.87096999999</c:v>
                </c:pt>
                <c:pt idx="4">
                  <c:v>455945.28057</c:v>
                </c:pt>
                <c:pt idx="5">
                  <c:v>474929.70913999999</c:v>
                </c:pt>
                <c:pt idx="6">
                  <c:v>350995.59591999999</c:v>
                </c:pt>
                <c:pt idx="7">
                  <c:v>451204.39194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'2002_2016_AYLIK_IHR'!$C$43:$N$43</c:f>
              <c:numCache>
                <c:formatCode>#,##0</c:formatCode>
                <c:ptCount val="12"/>
                <c:pt idx="0">
                  <c:v>465536.70377999998</c:v>
                </c:pt>
                <c:pt idx="1">
                  <c:v>432304.07919999998</c:v>
                </c:pt>
                <c:pt idx="2">
                  <c:v>450256.79758000001</c:v>
                </c:pt>
                <c:pt idx="3">
                  <c:v>492498.43300999998</c:v>
                </c:pt>
                <c:pt idx="4">
                  <c:v>411800.54035000002</c:v>
                </c:pt>
                <c:pt idx="5">
                  <c:v>470042.16327999998</c:v>
                </c:pt>
                <c:pt idx="6">
                  <c:v>482673.67670000001</c:v>
                </c:pt>
                <c:pt idx="7">
                  <c:v>434256.25014000002</c:v>
                </c:pt>
                <c:pt idx="8">
                  <c:v>438245.40456</c:v>
                </c:pt>
                <c:pt idx="9">
                  <c:v>456822.34518</c:v>
                </c:pt>
                <c:pt idx="10">
                  <c:v>486784.65733000002</c:v>
                </c:pt>
                <c:pt idx="11">
                  <c:v>502032.97671999998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1936960"/>
        <c:axId val="-1381940768"/>
      </c:lineChart>
      <c:catAx>
        <c:axId val="-13819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940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194076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93696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'2002_2016_AYLIK_IHR'!$C$36:$N$36</c:f>
              <c:numCache>
                <c:formatCode>#,##0</c:formatCode>
                <c:ptCount val="12"/>
                <c:pt idx="0">
                  <c:v>1512341.76401</c:v>
                </c:pt>
                <c:pt idx="1">
                  <c:v>1983150.7717299999</c:v>
                </c:pt>
                <c:pt idx="2">
                  <c:v>2046716.7066800001</c:v>
                </c:pt>
                <c:pt idx="3">
                  <c:v>2045838.75168</c:v>
                </c:pt>
                <c:pt idx="4">
                  <c:v>1998571.3447100001</c:v>
                </c:pt>
                <c:pt idx="5">
                  <c:v>2148352.7211099998</c:v>
                </c:pt>
                <c:pt idx="6">
                  <c:v>1725976.2881799999</c:v>
                </c:pt>
                <c:pt idx="7">
                  <c:v>1679795.1608599999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'2002_2016_AYLIK_IHR'!$C$37:$N$37</c:f>
              <c:numCache>
                <c:formatCode>#,##0</c:formatCode>
                <c:ptCount val="12"/>
                <c:pt idx="0">
                  <c:v>1728185.6380799999</c:v>
                </c:pt>
                <c:pt idx="1">
                  <c:v>1703279.75015</c:v>
                </c:pt>
                <c:pt idx="2">
                  <c:v>1770417.7382400001</c:v>
                </c:pt>
                <c:pt idx="3">
                  <c:v>1835673.64307</c:v>
                </c:pt>
                <c:pt idx="4">
                  <c:v>1480106.1511299999</c:v>
                </c:pt>
                <c:pt idx="5">
                  <c:v>1969904.47059</c:v>
                </c:pt>
                <c:pt idx="6">
                  <c:v>1641980.42833</c:v>
                </c:pt>
                <c:pt idx="7">
                  <c:v>1361396.4611599999</c:v>
                </c:pt>
                <c:pt idx="8">
                  <c:v>1872658.86555</c:v>
                </c:pt>
                <c:pt idx="9">
                  <c:v>2024758.0810499999</c:v>
                </c:pt>
                <c:pt idx="10">
                  <c:v>1916069.2279999999</c:v>
                </c:pt>
                <c:pt idx="11">
                  <c:v>1847544.52773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1951104"/>
        <c:axId val="-1381940224"/>
      </c:lineChart>
      <c:catAx>
        <c:axId val="-138195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940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194022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951104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'2002_2016_AYLIK_IHR'!$C$40:$N$40</c:f>
              <c:numCache>
                <c:formatCode>#,##0</c:formatCode>
                <c:ptCount val="12"/>
                <c:pt idx="0">
                  <c:v>626879.38526999997</c:v>
                </c:pt>
                <c:pt idx="1">
                  <c:v>803791.40489999996</c:v>
                </c:pt>
                <c:pt idx="2">
                  <c:v>896196.37040999997</c:v>
                </c:pt>
                <c:pt idx="3">
                  <c:v>885614.67874999996</c:v>
                </c:pt>
                <c:pt idx="4">
                  <c:v>807147.48644000001</c:v>
                </c:pt>
                <c:pt idx="5">
                  <c:v>926821.34062000003</c:v>
                </c:pt>
                <c:pt idx="6">
                  <c:v>629840.99763999996</c:v>
                </c:pt>
                <c:pt idx="7">
                  <c:v>862423.27364000003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'2002_2016_AYLIK_IHR'!$C$41:$N$41</c:f>
              <c:numCache>
                <c:formatCode>#,##0</c:formatCode>
                <c:ptCount val="12"/>
                <c:pt idx="0">
                  <c:v>732034.20849999995</c:v>
                </c:pt>
                <c:pt idx="1">
                  <c:v>830881.90549000003</c:v>
                </c:pt>
                <c:pt idx="2">
                  <c:v>838376.19932999997</c:v>
                </c:pt>
                <c:pt idx="3">
                  <c:v>881094.76477000001</c:v>
                </c:pt>
                <c:pt idx="4">
                  <c:v>826084.44212000002</c:v>
                </c:pt>
                <c:pt idx="5">
                  <c:v>961652.74899999995</c:v>
                </c:pt>
                <c:pt idx="6">
                  <c:v>815920.09268</c:v>
                </c:pt>
                <c:pt idx="7">
                  <c:v>830815.27673000004</c:v>
                </c:pt>
                <c:pt idx="8">
                  <c:v>854053.04645999998</c:v>
                </c:pt>
                <c:pt idx="9">
                  <c:v>1039303.99344</c:v>
                </c:pt>
                <c:pt idx="10">
                  <c:v>927258.84855</c:v>
                </c:pt>
                <c:pt idx="11">
                  <c:v>934566.60878000001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1950016"/>
        <c:axId val="-1381949472"/>
      </c:lineChart>
      <c:catAx>
        <c:axId val="-138195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949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1949472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95001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'2002_2016_AYLIK_IHR'!$C$34:$N$34</c:f>
              <c:numCache>
                <c:formatCode>#,##0</c:formatCode>
                <c:ptCount val="12"/>
                <c:pt idx="0">
                  <c:v>1317822.94906</c:v>
                </c:pt>
                <c:pt idx="1">
                  <c:v>1417375.47572</c:v>
                </c:pt>
                <c:pt idx="2">
                  <c:v>1509775.1807299999</c:v>
                </c:pt>
                <c:pt idx="3">
                  <c:v>1523148.0726399999</c:v>
                </c:pt>
                <c:pt idx="4">
                  <c:v>1421023.16359</c:v>
                </c:pt>
                <c:pt idx="5">
                  <c:v>1528958.5757299999</c:v>
                </c:pt>
                <c:pt idx="6">
                  <c:v>1250788.4579700001</c:v>
                </c:pt>
                <c:pt idx="7">
                  <c:v>1612481.55372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'2002_2016_AYLIK_IHR'!$C$35:$N$35</c:f>
              <c:numCache>
                <c:formatCode>#,##0</c:formatCode>
                <c:ptCount val="12"/>
                <c:pt idx="0">
                  <c:v>1383349.5695400001</c:v>
                </c:pt>
                <c:pt idx="1">
                  <c:v>1264095.1384699999</c:v>
                </c:pt>
                <c:pt idx="2">
                  <c:v>1324696.2990300001</c:v>
                </c:pt>
                <c:pt idx="3">
                  <c:v>1384735.18169</c:v>
                </c:pt>
                <c:pt idx="4">
                  <c:v>1342558.4608700001</c:v>
                </c:pt>
                <c:pt idx="5">
                  <c:v>1456441.79174</c:v>
                </c:pt>
                <c:pt idx="6">
                  <c:v>1490106.4120100001</c:v>
                </c:pt>
                <c:pt idx="7">
                  <c:v>1541342.8424199999</c:v>
                </c:pt>
                <c:pt idx="8">
                  <c:v>1386763.3021800001</c:v>
                </c:pt>
                <c:pt idx="9">
                  <c:v>1588922.71368</c:v>
                </c:pt>
                <c:pt idx="10">
                  <c:v>1404344.8864899999</c:v>
                </c:pt>
                <c:pt idx="11">
                  <c:v>1388657.0672299999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1938592"/>
        <c:axId val="-1381944576"/>
      </c:lineChart>
      <c:catAx>
        <c:axId val="-138193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944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194457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9385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'2002_2016_AYLIK_IHR'!$C$44:$N$44</c:f>
              <c:numCache>
                <c:formatCode>#,##0</c:formatCode>
                <c:ptCount val="12"/>
                <c:pt idx="0">
                  <c:v>423834.37780999998</c:v>
                </c:pt>
                <c:pt idx="1">
                  <c:v>502354.20104999997</c:v>
                </c:pt>
                <c:pt idx="2">
                  <c:v>536393.84719</c:v>
                </c:pt>
                <c:pt idx="3">
                  <c:v>515843.10144</c:v>
                </c:pt>
                <c:pt idx="4">
                  <c:v>503601.76496</c:v>
                </c:pt>
                <c:pt idx="5">
                  <c:v>538557.09831999999</c:v>
                </c:pt>
                <c:pt idx="6">
                  <c:v>408943.32595999999</c:v>
                </c:pt>
                <c:pt idx="7">
                  <c:v>518675.14662000001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'2002_2016_AYLIK_IHR'!$C$45:$N$45</c:f>
              <c:numCache>
                <c:formatCode>#,##0</c:formatCode>
                <c:ptCount val="12"/>
                <c:pt idx="0">
                  <c:v>487406.64941000001</c:v>
                </c:pt>
                <c:pt idx="1">
                  <c:v>472955.40367999999</c:v>
                </c:pt>
                <c:pt idx="2">
                  <c:v>531382.43290000001</c:v>
                </c:pt>
                <c:pt idx="3">
                  <c:v>573363.50586000003</c:v>
                </c:pt>
                <c:pt idx="4">
                  <c:v>518542.47288000002</c:v>
                </c:pt>
                <c:pt idx="5">
                  <c:v>543286.54151000001</c:v>
                </c:pt>
                <c:pt idx="6">
                  <c:v>527477.47441999998</c:v>
                </c:pt>
                <c:pt idx="7">
                  <c:v>514661.39630999998</c:v>
                </c:pt>
                <c:pt idx="8">
                  <c:v>481265.49911999999</c:v>
                </c:pt>
                <c:pt idx="9">
                  <c:v>569425.17833000002</c:v>
                </c:pt>
                <c:pt idx="10">
                  <c:v>504228.78522999998</c:v>
                </c:pt>
                <c:pt idx="11">
                  <c:v>506304.49242999998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1947296"/>
        <c:axId val="-1381951648"/>
      </c:lineChart>
      <c:catAx>
        <c:axId val="-138194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951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195164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94729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'2002_2016_AYLIK_IHR'!$C$48:$N$48</c:f>
              <c:numCache>
                <c:formatCode>#,##0</c:formatCode>
                <c:ptCount val="12"/>
                <c:pt idx="0">
                  <c:v>184487.56275000001</c:v>
                </c:pt>
                <c:pt idx="1">
                  <c:v>224270.80935</c:v>
                </c:pt>
                <c:pt idx="2">
                  <c:v>273820.63620000001</c:v>
                </c:pt>
                <c:pt idx="3">
                  <c:v>251763.05504000001</c:v>
                </c:pt>
                <c:pt idx="4">
                  <c:v>234042.24517000001</c:v>
                </c:pt>
                <c:pt idx="5">
                  <c:v>239630.97635000001</c:v>
                </c:pt>
                <c:pt idx="6">
                  <c:v>180628.49174</c:v>
                </c:pt>
                <c:pt idx="7">
                  <c:v>226850.14894000001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'2002_2016_AYLIK_IHR'!$C$49:$N$49</c:f>
              <c:numCache>
                <c:formatCode>#,##0</c:formatCode>
                <c:ptCount val="12"/>
                <c:pt idx="0">
                  <c:v>201065.27963</c:v>
                </c:pt>
                <c:pt idx="1">
                  <c:v>214500.38548999999</c:v>
                </c:pt>
                <c:pt idx="2">
                  <c:v>255234.01407999999</c:v>
                </c:pt>
                <c:pt idx="3">
                  <c:v>264035.47511</c:v>
                </c:pt>
                <c:pt idx="4">
                  <c:v>243012.05600000001</c:v>
                </c:pt>
                <c:pt idx="5">
                  <c:v>238435.64301999999</c:v>
                </c:pt>
                <c:pt idx="6">
                  <c:v>230345.85438</c:v>
                </c:pt>
                <c:pt idx="7">
                  <c:v>220589.03412999999</c:v>
                </c:pt>
                <c:pt idx="8">
                  <c:v>213315.56121000001</c:v>
                </c:pt>
                <c:pt idx="9">
                  <c:v>238482.42027</c:v>
                </c:pt>
                <c:pt idx="10">
                  <c:v>214862.83609</c:v>
                </c:pt>
                <c:pt idx="11">
                  <c:v>221473.41183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1942944"/>
        <c:axId val="-1381939680"/>
      </c:lineChart>
      <c:catAx>
        <c:axId val="-138194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93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19396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942944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'2002_2016_AYLIK_IHR'!$C$50:$N$50</c:f>
              <c:numCache>
                <c:formatCode>#,##0</c:formatCode>
                <c:ptCount val="12"/>
                <c:pt idx="0">
                  <c:v>170447.06148999999</c:v>
                </c:pt>
                <c:pt idx="1">
                  <c:v>155566.38686999999</c:v>
                </c:pt>
                <c:pt idx="2">
                  <c:v>194886.82939999999</c:v>
                </c:pt>
                <c:pt idx="3">
                  <c:v>248883.42598999999</c:v>
                </c:pt>
                <c:pt idx="4">
                  <c:v>172585.67196000001</c:v>
                </c:pt>
                <c:pt idx="5">
                  <c:v>156531.00302</c:v>
                </c:pt>
                <c:pt idx="6">
                  <c:v>91797.709990000003</c:v>
                </c:pt>
                <c:pt idx="7">
                  <c:v>238473.33872999999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'2002_2016_AYLIK_IHR'!$C$51:$N$51</c:f>
              <c:numCache>
                <c:formatCode>#,##0</c:formatCode>
                <c:ptCount val="12"/>
                <c:pt idx="0">
                  <c:v>286935.63050000003</c:v>
                </c:pt>
                <c:pt idx="1">
                  <c:v>143501.87935</c:v>
                </c:pt>
                <c:pt idx="2">
                  <c:v>159471.97928999999</c:v>
                </c:pt>
                <c:pt idx="3">
                  <c:v>248153.5404</c:v>
                </c:pt>
                <c:pt idx="4">
                  <c:v>344006.66226999997</c:v>
                </c:pt>
                <c:pt idx="5">
                  <c:v>232756.33554999999</c:v>
                </c:pt>
                <c:pt idx="6">
                  <c:v>148979.14981999999</c:v>
                </c:pt>
                <c:pt idx="7">
                  <c:v>245689.59697000001</c:v>
                </c:pt>
                <c:pt idx="8">
                  <c:v>148522.46544999999</c:v>
                </c:pt>
                <c:pt idx="9">
                  <c:v>269340.00683999999</c:v>
                </c:pt>
                <c:pt idx="10">
                  <c:v>205010.0686</c:v>
                </c:pt>
                <c:pt idx="11">
                  <c:v>212290.94656000001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1945120"/>
        <c:axId val="-1381941856"/>
      </c:lineChart>
      <c:catAx>
        <c:axId val="-13819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941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19418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9451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'2002_2016_AYLIK_IHR'!$C$46:$N$46</c:f>
              <c:numCache>
                <c:formatCode>#,##0</c:formatCode>
                <c:ptCount val="12"/>
                <c:pt idx="0">
                  <c:v>626933.28356999997</c:v>
                </c:pt>
                <c:pt idx="1">
                  <c:v>744942.98424000002</c:v>
                </c:pt>
                <c:pt idx="2">
                  <c:v>731714.53819999995</c:v>
                </c:pt>
                <c:pt idx="3">
                  <c:v>695906.02648</c:v>
                </c:pt>
                <c:pt idx="4">
                  <c:v>748658.19556999998</c:v>
                </c:pt>
                <c:pt idx="5">
                  <c:v>905415.06692999997</c:v>
                </c:pt>
                <c:pt idx="6">
                  <c:v>606976.59161</c:v>
                </c:pt>
                <c:pt idx="7">
                  <c:v>885267.08421999996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'2002_2016_AYLIK_IHR'!$C$47:$N$47</c:f>
              <c:numCache>
                <c:formatCode>#,##0</c:formatCode>
                <c:ptCount val="12"/>
                <c:pt idx="0">
                  <c:v>851959.67770999996</c:v>
                </c:pt>
                <c:pt idx="1">
                  <c:v>937971.25488999998</c:v>
                </c:pt>
                <c:pt idx="2">
                  <c:v>954845.98077000002</c:v>
                </c:pt>
                <c:pt idx="3">
                  <c:v>973028.22149000003</c:v>
                </c:pt>
                <c:pt idx="4">
                  <c:v>790369.94894999999</c:v>
                </c:pt>
                <c:pt idx="5">
                  <c:v>830151.84849999996</c:v>
                </c:pt>
                <c:pt idx="6">
                  <c:v>799547.27315000002</c:v>
                </c:pt>
                <c:pt idx="7">
                  <c:v>793980.14622999995</c:v>
                </c:pt>
                <c:pt idx="8">
                  <c:v>759077.65466999996</c:v>
                </c:pt>
                <c:pt idx="9">
                  <c:v>767523.08886999998</c:v>
                </c:pt>
                <c:pt idx="10">
                  <c:v>661539.25338999997</c:v>
                </c:pt>
                <c:pt idx="11">
                  <c:v>759979.02505000005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1937504"/>
        <c:axId val="-1381953280"/>
      </c:lineChart>
      <c:catAx>
        <c:axId val="-138193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953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195328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93750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'2002_2016_AYLIK_IHR'!$C$60:$N$60</c:f>
              <c:numCache>
                <c:formatCode>#,##0</c:formatCode>
                <c:ptCount val="12"/>
                <c:pt idx="0">
                  <c:v>236204.63557000001</c:v>
                </c:pt>
                <c:pt idx="1">
                  <c:v>244178.06628</c:v>
                </c:pt>
                <c:pt idx="2">
                  <c:v>265659.72038999997</c:v>
                </c:pt>
                <c:pt idx="3">
                  <c:v>337256.00225999998</c:v>
                </c:pt>
                <c:pt idx="4">
                  <c:v>315766.93875999999</c:v>
                </c:pt>
                <c:pt idx="5">
                  <c:v>361177.88143000001</c:v>
                </c:pt>
                <c:pt idx="6">
                  <c:v>271405.36372000002</c:v>
                </c:pt>
                <c:pt idx="7">
                  <c:v>344754.38125999999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'2002_2016_AYLIK_IHR'!$A$61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'2002_2016_AYLIK_IHR'!$C$61:$N$61</c:f>
              <c:numCache>
                <c:formatCode>#,##0</c:formatCode>
                <c:ptCount val="12"/>
                <c:pt idx="0">
                  <c:v>275911.10003999999</c:v>
                </c:pt>
                <c:pt idx="1">
                  <c:v>281267.10907000001</c:v>
                </c:pt>
                <c:pt idx="2">
                  <c:v>275441.42132000002</c:v>
                </c:pt>
                <c:pt idx="3">
                  <c:v>348218.35579</c:v>
                </c:pt>
                <c:pt idx="4">
                  <c:v>403889.40522000002</c:v>
                </c:pt>
                <c:pt idx="5">
                  <c:v>393504.76014000003</c:v>
                </c:pt>
                <c:pt idx="6">
                  <c:v>372407.65275000001</c:v>
                </c:pt>
                <c:pt idx="7">
                  <c:v>342593.82049000001</c:v>
                </c:pt>
                <c:pt idx="8">
                  <c:v>285769.35791999998</c:v>
                </c:pt>
                <c:pt idx="9">
                  <c:v>315506.20071</c:v>
                </c:pt>
                <c:pt idx="10">
                  <c:v>291654.31043999997</c:v>
                </c:pt>
                <c:pt idx="11">
                  <c:v>309047.22055999999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1933152"/>
        <c:axId val="-1381928800"/>
      </c:lineChart>
      <c:catAx>
        <c:axId val="-138193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92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1928800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93315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'2002_2016_AYLIK_IHR'!$A$75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'2002_2016_AYLIK_IHR'!$C$76:$N$76</c:f>
              <c:numCache>
                <c:formatCode>#,##0</c:formatCode>
                <c:ptCount val="12"/>
                <c:pt idx="0">
                  <c:v>9548480.6870000008</c:v>
                </c:pt>
                <c:pt idx="1">
                  <c:v>12368484.651000001</c:v>
                </c:pt>
                <c:pt idx="2">
                  <c:v>12760741.637</c:v>
                </c:pt>
                <c:pt idx="3">
                  <c:v>11957227.112</c:v>
                </c:pt>
                <c:pt idx="4">
                  <c:v>12110893.314999999</c:v>
                </c:pt>
                <c:pt idx="5">
                  <c:v>12893841.158</c:v>
                </c:pt>
                <c:pt idx="6">
                  <c:v>9855005.2190000005</c:v>
                </c:pt>
                <c:pt idx="7">
                  <c:v>11157251.496749997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2877712"/>
        <c:axId val="-1522872272"/>
      </c:lineChart>
      <c:catAx>
        <c:axId val="-152287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2872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228722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28777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'2002_2016_AYLIK_IHR'!$C$38:$N$38</c:f>
              <c:numCache>
                <c:formatCode>#,##0</c:formatCode>
                <c:ptCount val="12"/>
                <c:pt idx="0">
                  <c:v>41417.511720000002</c:v>
                </c:pt>
                <c:pt idx="1">
                  <c:v>60080.299330000002</c:v>
                </c:pt>
                <c:pt idx="2">
                  <c:v>79414.776440000001</c:v>
                </c:pt>
                <c:pt idx="3">
                  <c:v>92793.202439999994</c:v>
                </c:pt>
                <c:pt idx="4">
                  <c:v>33853.179360000002</c:v>
                </c:pt>
                <c:pt idx="5">
                  <c:v>58315.610529999998</c:v>
                </c:pt>
                <c:pt idx="6">
                  <c:v>22693.122889999999</c:v>
                </c:pt>
                <c:pt idx="7">
                  <c:v>60905.218699999998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'2002_2016_AYLIK_IHR'!$C$39:$N$39</c:f>
              <c:numCache>
                <c:formatCode>#,##0</c:formatCode>
                <c:ptCount val="12"/>
                <c:pt idx="0">
                  <c:v>43975.630740000001</c:v>
                </c:pt>
                <c:pt idx="1">
                  <c:v>77870.873619999998</c:v>
                </c:pt>
                <c:pt idx="2">
                  <c:v>46982.886599999998</c:v>
                </c:pt>
                <c:pt idx="3">
                  <c:v>103764.36032000001</c:v>
                </c:pt>
                <c:pt idx="4">
                  <c:v>116960.59392</c:v>
                </c:pt>
                <c:pt idx="5">
                  <c:v>53593.840929999998</c:v>
                </c:pt>
                <c:pt idx="6">
                  <c:v>148860.65543000001</c:v>
                </c:pt>
                <c:pt idx="7">
                  <c:v>123107.68345</c:v>
                </c:pt>
                <c:pt idx="8">
                  <c:v>75751.284390000001</c:v>
                </c:pt>
                <c:pt idx="9">
                  <c:v>75632.592009999993</c:v>
                </c:pt>
                <c:pt idx="10">
                  <c:v>102000.23428</c:v>
                </c:pt>
                <c:pt idx="11">
                  <c:v>61358.134149999998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1923360"/>
        <c:axId val="-1381923904"/>
      </c:lineChart>
      <c:catAx>
        <c:axId val="-138192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92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1923904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92336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'2002_2016_AYLIK_IHR'!$C$52:$N$52</c:f>
              <c:numCache>
                <c:formatCode>#,##0</c:formatCode>
                <c:ptCount val="12"/>
                <c:pt idx="0">
                  <c:v>118636.14177</c:v>
                </c:pt>
                <c:pt idx="1">
                  <c:v>136586.82457999999</c:v>
                </c:pt>
                <c:pt idx="2">
                  <c:v>164167.68768999999</c:v>
                </c:pt>
                <c:pt idx="3">
                  <c:v>146799.34344</c:v>
                </c:pt>
                <c:pt idx="4">
                  <c:v>106367.8949</c:v>
                </c:pt>
                <c:pt idx="5">
                  <c:v>143121.23869999999</c:v>
                </c:pt>
                <c:pt idx="6">
                  <c:v>97525.393989999997</c:v>
                </c:pt>
                <c:pt idx="7">
                  <c:v>151570.55338999999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'2002_2016_AYLIK_IHR'!$C$53:$N$53</c:f>
              <c:numCache>
                <c:formatCode>#,##0</c:formatCode>
                <c:ptCount val="12"/>
                <c:pt idx="0">
                  <c:v>99405.476550000007</c:v>
                </c:pt>
                <c:pt idx="1">
                  <c:v>97020.904750000002</c:v>
                </c:pt>
                <c:pt idx="2">
                  <c:v>136118.54362000001</c:v>
                </c:pt>
                <c:pt idx="3">
                  <c:v>127832.47478</c:v>
                </c:pt>
                <c:pt idx="4">
                  <c:v>110824.95748</c:v>
                </c:pt>
                <c:pt idx="5">
                  <c:v>159703.81526999999</c:v>
                </c:pt>
                <c:pt idx="6">
                  <c:v>97948.048179999998</c:v>
                </c:pt>
                <c:pt idx="7">
                  <c:v>142957.12294</c:v>
                </c:pt>
                <c:pt idx="8">
                  <c:v>162035.99627999999</c:v>
                </c:pt>
                <c:pt idx="9">
                  <c:v>129552.53593</c:v>
                </c:pt>
                <c:pt idx="10">
                  <c:v>108305.56518999999</c:v>
                </c:pt>
                <c:pt idx="11">
                  <c:v>282382.47564999998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1925536"/>
        <c:axId val="-1381934240"/>
      </c:lineChart>
      <c:catAx>
        <c:axId val="-138192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93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19342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9255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'2002_2016_AYLIK_IHR'!$C$54:$N$54</c:f>
              <c:numCache>
                <c:formatCode>#,##0</c:formatCode>
                <c:ptCount val="12"/>
                <c:pt idx="0">
                  <c:v>254118.57037</c:v>
                </c:pt>
                <c:pt idx="1">
                  <c:v>280094.70999</c:v>
                </c:pt>
                <c:pt idx="2">
                  <c:v>314748.53057</c:v>
                </c:pt>
                <c:pt idx="3">
                  <c:v>303807.59908999997</c:v>
                </c:pt>
                <c:pt idx="4">
                  <c:v>286693.17608</c:v>
                </c:pt>
                <c:pt idx="5">
                  <c:v>335548.98501</c:v>
                </c:pt>
                <c:pt idx="6">
                  <c:v>225867.18213999999</c:v>
                </c:pt>
                <c:pt idx="7">
                  <c:v>302496.56998999999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'2002_2016_AYLIK_IHR'!$C$55:$N$55</c:f>
              <c:numCache>
                <c:formatCode>#,##0</c:formatCode>
                <c:ptCount val="12"/>
                <c:pt idx="0">
                  <c:v>274711.79819</c:v>
                </c:pt>
                <c:pt idx="1">
                  <c:v>295438.31614000001</c:v>
                </c:pt>
                <c:pt idx="2">
                  <c:v>315229.46811999998</c:v>
                </c:pt>
                <c:pt idx="3">
                  <c:v>327374.87635999999</c:v>
                </c:pt>
                <c:pt idx="4">
                  <c:v>295721.75578000001</c:v>
                </c:pt>
                <c:pt idx="5">
                  <c:v>321362.25965000002</c:v>
                </c:pt>
                <c:pt idx="6">
                  <c:v>300290.65970999998</c:v>
                </c:pt>
                <c:pt idx="7">
                  <c:v>285547.07481000002</c:v>
                </c:pt>
                <c:pt idx="8">
                  <c:v>275348.10167</c:v>
                </c:pt>
                <c:pt idx="9">
                  <c:v>332934.19598000002</c:v>
                </c:pt>
                <c:pt idx="10">
                  <c:v>314580.01377999998</c:v>
                </c:pt>
                <c:pt idx="11">
                  <c:v>307669.87819999998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1930976"/>
        <c:axId val="-1381922272"/>
      </c:lineChart>
      <c:catAx>
        <c:axId val="-13819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922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381922272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8193097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'2002_2016_AYLIK_IHR'!$C$3:$N$3</c:f>
              <c:numCache>
                <c:formatCode>#,##0</c:formatCode>
                <c:ptCount val="12"/>
                <c:pt idx="0">
                  <c:v>1817721.7493999999</c:v>
                </c:pt>
                <c:pt idx="1">
                  <c:v>1656336.7019699998</c:v>
                </c:pt>
                <c:pt idx="2">
                  <c:v>1770947.3889799998</c:v>
                </c:pt>
                <c:pt idx="3">
                  <c:v>1707978.7388900002</c:v>
                </c:pt>
                <c:pt idx="4">
                  <c:v>1569239.7302300001</c:v>
                </c:pt>
                <c:pt idx="5">
                  <c:v>1611622.6887599996</c:v>
                </c:pt>
                <c:pt idx="6">
                  <c:v>1530250.5802799999</c:v>
                </c:pt>
                <c:pt idx="7">
                  <c:v>1469644.8621</c:v>
                </c:pt>
                <c:pt idx="8">
                  <c:v>1554599.8897499996</c:v>
                </c:pt>
                <c:pt idx="9">
                  <c:v>2104559.9997399999</c:v>
                </c:pt>
                <c:pt idx="10">
                  <c:v>1997191.9273700002</c:v>
                </c:pt>
                <c:pt idx="11">
                  <c:v>1980389.6335800004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'2002_2016_AYLIK_IHR'!$A$2</c:f>
              <c:strCache>
                <c:ptCount val="1"/>
                <c:pt idx="0">
                  <c:v>2016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'2002_2016_AYLIK_IHR'!$C$2:$N$2</c:f>
              <c:numCache>
                <c:formatCode>#,##0</c:formatCode>
                <c:ptCount val="12"/>
                <c:pt idx="0">
                  <c:v>1452466.25939</c:v>
                </c:pt>
                <c:pt idx="1">
                  <c:v>1714345.2491300001</c:v>
                </c:pt>
                <c:pt idx="2">
                  <c:v>1750288.1498599998</c:v>
                </c:pt>
                <c:pt idx="3">
                  <c:v>1636550.28051</c:v>
                </c:pt>
                <c:pt idx="4">
                  <c:v>1601408.73208</c:v>
                </c:pt>
                <c:pt idx="5">
                  <c:v>1705910.7260799999</c:v>
                </c:pt>
                <c:pt idx="6">
                  <c:v>1209099.1167100002</c:v>
                </c:pt>
                <c:pt idx="7">
                  <c:v>1634866.0413800001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2873360"/>
        <c:axId val="-1522877168"/>
      </c:lineChart>
      <c:catAx>
        <c:axId val="-152287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287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228771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28733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2009-2015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'2002_2016_AYLIK_IHR'!$A$70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'2002_2016_AYLIK_IHR'!$C$70:$N$70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'2002_2016_AYLIK_IHR'!$A$71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'2002_2016_AYLIK_IHR'!$A$72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'2002_2016_AYLIK_IHR'!$C$72:$N$72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'2002_2016_AYLIK_IHR'!$A$73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'2002_2016_AYLIK_IHR'!$C$73:$N$73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'2002_2016_AYLIK_IHR'!$A$74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'2002_2016_AYLIK_IHR'!$C$74:$N$74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'2002_2016_AYLIK_IHR'!$A$75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'2002_2016_AYLIK_IHR'!$C$75:$N$75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'2002_2016_AYLIK_IHR'!$A$76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'2002_2016_AYLIK_IHR'!$C$76:$N$76</c:f>
              <c:numCache>
                <c:formatCode>#,##0</c:formatCode>
                <c:ptCount val="12"/>
                <c:pt idx="0">
                  <c:v>9548480.6870000008</c:v>
                </c:pt>
                <c:pt idx="1">
                  <c:v>12368484.651000001</c:v>
                </c:pt>
                <c:pt idx="2">
                  <c:v>12760741.637</c:v>
                </c:pt>
                <c:pt idx="3">
                  <c:v>11957227.112</c:v>
                </c:pt>
                <c:pt idx="4">
                  <c:v>12110893.314999999</c:v>
                </c:pt>
                <c:pt idx="5">
                  <c:v>12893841.158</c:v>
                </c:pt>
                <c:pt idx="6">
                  <c:v>9855005.2190000005</c:v>
                </c:pt>
                <c:pt idx="7">
                  <c:v>11157251.496749997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7873728"/>
        <c:axId val="-1527873184"/>
      </c:lineChart>
      <c:catAx>
        <c:axId val="-152787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7873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27873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2787372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458415652588880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'2002_2016_AYLIK_IHR'!$A$62:$A$76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'2002_2016_AYLIK_IHR'!$A$62:$A$76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'2002_2016_AYLIK_IHR'!$O$62:$O$76</c:f>
              <c:numCache>
                <c:formatCode>#,##0</c:formatCode>
                <c:ptCount val="15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92651925.275749996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15054080"/>
        <c:axId val="-1515058432"/>
      </c:barChart>
      <c:catAx>
        <c:axId val="-151505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15058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15058432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15054080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'2002_2016_AYLIK_IHR'!$C$4:$N$4</c:f>
              <c:numCache>
                <c:formatCode>#,##0</c:formatCode>
                <c:ptCount val="12"/>
                <c:pt idx="0">
                  <c:v>460818.86079000001</c:v>
                </c:pt>
                <c:pt idx="1">
                  <c:v>562438.6078</c:v>
                </c:pt>
                <c:pt idx="2">
                  <c:v>569748.92744999996</c:v>
                </c:pt>
                <c:pt idx="3">
                  <c:v>533211.20805999998</c:v>
                </c:pt>
                <c:pt idx="4">
                  <c:v>511827.14208999998</c:v>
                </c:pt>
                <c:pt idx="5">
                  <c:v>534034.52587000001</c:v>
                </c:pt>
                <c:pt idx="6">
                  <c:v>386718.94179000001</c:v>
                </c:pt>
                <c:pt idx="7">
                  <c:v>544356.20178999996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'2002_2016_AYLIK_IHR'!$C$5:$N$5</c:f>
              <c:numCache>
                <c:formatCode>#,##0</c:formatCode>
                <c:ptCount val="12"/>
                <c:pt idx="0">
                  <c:v>566117.66602999996</c:v>
                </c:pt>
                <c:pt idx="1">
                  <c:v>491783.75361999997</c:v>
                </c:pt>
                <c:pt idx="2">
                  <c:v>554740.76428</c:v>
                </c:pt>
                <c:pt idx="3">
                  <c:v>486976.49277999997</c:v>
                </c:pt>
                <c:pt idx="4">
                  <c:v>480848.67021000001</c:v>
                </c:pt>
                <c:pt idx="5">
                  <c:v>480768.24197999999</c:v>
                </c:pt>
                <c:pt idx="6">
                  <c:v>430668.38750999997</c:v>
                </c:pt>
                <c:pt idx="7">
                  <c:v>459881.61290000001</c:v>
                </c:pt>
                <c:pt idx="8">
                  <c:v>438173.99703000003</c:v>
                </c:pt>
                <c:pt idx="9">
                  <c:v>587624.92608999996</c:v>
                </c:pt>
                <c:pt idx="10">
                  <c:v>607952.09594999999</c:v>
                </c:pt>
                <c:pt idx="11">
                  <c:v>541773.56961999997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5049184"/>
        <c:axId val="-1515053536"/>
      </c:lineChart>
      <c:catAx>
        <c:axId val="-1515049184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15053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15053536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1504918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'2002_2016_AYLIK_IHR'!$C$6:$N$6</c:f>
              <c:numCache>
                <c:formatCode>#,##0</c:formatCode>
                <c:ptCount val="12"/>
                <c:pt idx="0">
                  <c:v>133664.50292999999</c:v>
                </c:pt>
                <c:pt idx="1">
                  <c:v>159695.39631000001</c:v>
                </c:pt>
                <c:pt idx="2">
                  <c:v>147822.73485000001</c:v>
                </c:pt>
                <c:pt idx="3">
                  <c:v>137978.88951000001</c:v>
                </c:pt>
                <c:pt idx="4">
                  <c:v>141131.48892</c:v>
                </c:pt>
                <c:pt idx="5">
                  <c:v>170622.73725000001</c:v>
                </c:pt>
                <c:pt idx="6">
                  <c:v>87141.012990000003</c:v>
                </c:pt>
                <c:pt idx="7">
                  <c:v>85245.124790000002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'2002_2016_AYLIK_IHR'!$C$7:$N$7</c:f>
              <c:numCache>
                <c:formatCode>#,##0</c:formatCode>
                <c:ptCount val="12"/>
                <c:pt idx="0">
                  <c:v>218481.59776</c:v>
                </c:pt>
                <c:pt idx="1">
                  <c:v>155554.29676</c:v>
                </c:pt>
                <c:pt idx="2">
                  <c:v>152629.234</c:v>
                </c:pt>
                <c:pt idx="3">
                  <c:v>124853.16082999999</c:v>
                </c:pt>
                <c:pt idx="4">
                  <c:v>161353.40616000001</c:v>
                </c:pt>
                <c:pt idx="5">
                  <c:v>181166.30304999999</c:v>
                </c:pt>
                <c:pt idx="6">
                  <c:v>93843.73358</c:v>
                </c:pt>
                <c:pt idx="7">
                  <c:v>73244.345950000003</c:v>
                </c:pt>
                <c:pt idx="8">
                  <c:v>111339.6872</c:v>
                </c:pt>
                <c:pt idx="9">
                  <c:v>237273.41518000001</c:v>
                </c:pt>
                <c:pt idx="10">
                  <c:v>266870.46982</c:v>
                </c:pt>
                <c:pt idx="11">
                  <c:v>308968.70043000003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5052448"/>
        <c:axId val="-1515051904"/>
      </c:lineChart>
      <c:catAx>
        <c:axId val="-151505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1505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150519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150524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'2002_2016_AYLIK_IHR'!$C$8:$N$8</c:f>
              <c:numCache>
                <c:formatCode>#,##0</c:formatCode>
                <c:ptCount val="12"/>
                <c:pt idx="0">
                  <c:v>82387.498179999995</c:v>
                </c:pt>
                <c:pt idx="1">
                  <c:v>106196.98525</c:v>
                </c:pt>
                <c:pt idx="2">
                  <c:v>115260.93240000001</c:v>
                </c:pt>
                <c:pt idx="3">
                  <c:v>101260.02942000001</c:v>
                </c:pt>
                <c:pt idx="4">
                  <c:v>99639.407260000007</c:v>
                </c:pt>
                <c:pt idx="5">
                  <c:v>118749.13641000001</c:v>
                </c:pt>
                <c:pt idx="6">
                  <c:v>86509.863519999999</c:v>
                </c:pt>
                <c:pt idx="7">
                  <c:v>125783.88824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'2002_2016_AYLIK_IHR'!$C$9:$N$9</c:f>
              <c:numCache>
                <c:formatCode>#,##0</c:formatCode>
                <c:ptCount val="12"/>
                <c:pt idx="0">
                  <c:v>93016.967910000007</c:v>
                </c:pt>
                <c:pt idx="1">
                  <c:v>98704.324250000005</c:v>
                </c:pt>
                <c:pt idx="2">
                  <c:v>104051.43909</c:v>
                </c:pt>
                <c:pt idx="3">
                  <c:v>105917.70758</c:v>
                </c:pt>
                <c:pt idx="4">
                  <c:v>96206.019320000007</c:v>
                </c:pt>
                <c:pt idx="5">
                  <c:v>110250.82988</c:v>
                </c:pt>
                <c:pt idx="6">
                  <c:v>110761.12648000001</c:v>
                </c:pt>
                <c:pt idx="7">
                  <c:v>109877.84795</c:v>
                </c:pt>
                <c:pt idx="8">
                  <c:v>113742.67637</c:v>
                </c:pt>
                <c:pt idx="9">
                  <c:v>144274.66862000001</c:v>
                </c:pt>
                <c:pt idx="10">
                  <c:v>128667.88658000001</c:v>
                </c:pt>
                <c:pt idx="11">
                  <c:v>102366.42557000001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15048096"/>
        <c:axId val="-1515046464"/>
      </c:lineChart>
      <c:catAx>
        <c:axId val="-151504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15046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51504646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5150480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abSelected="1" zoomScale="70" zoomScaleNormal="7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G44" sqref="G44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153" t="s">
        <v>221</v>
      </c>
      <c r="C1" s="153"/>
      <c r="D1" s="153"/>
      <c r="E1" s="153"/>
      <c r="F1" s="153"/>
      <c r="G1" s="153"/>
      <c r="H1" s="153"/>
      <c r="I1" s="153"/>
      <c r="J1" s="153"/>
      <c r="K1" s="113"/>
      <c r="L1" s="113"/>
      <c r="M1" s="113"/>
    </row>
    <row r="2" spans="1:13" x14ac:dyDescent="0.2">
      <c r="D2" s="2"/>
    </row>
    <row r="3" spans="1:13" x14ac:dyDescent="0.2">
      <c r="D3" s="2"/>
    </row>
    <row r="4" spans="1:13" x14ac:dyDescent="0.2">
      <c r="B4" s="2"/>
      <c r="C4" s="2"/>
      <c r="D4" s="2"/>
      <c r="E4" s="2"/>
      <c r="F4" s="2"/>
      <c r="G4" s="2"/>
      <c r="H4" s="2"/>
      <c r="I4" s="2"/>
    </row>
    <row r="5" spans="1:13" ht="26.25" x14ac:dyDescent="0.2">
      <c r="A5" s="150" t="s">
        <v>126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2"/>
    </row>
    <row r="6" spans="1:13" ht="18" x14ac:dyDescent="0.2">
      <c r="A6" s="3"/>
      <c r="B6" s="149" t="s">
        <v>222</v>
      </c>
      <c r="C6" s="149"/>
      <c r="D6" s="149"/>
      <c r="E6" s="149"/>
      <c r="F6" s="149" t="s">
        <v>223</v>
      </c>
      <c r="G6" s="149"/>
      <c r="H6" s="149"/>
      <c r="I6" s="149"/>
      <c r="J6" s="149" t="s">
        <v>106</v>
      </c>
      <c r="K6" s="149"/>
      <c r="L6" s="149"/>
      <c r="M6" s="149"/>
    </row>
    <row r="7" spans="1:13" ht="30" x14ac:dyDescent="0.25">
      <c r="A7" s="4" t="s">
        <v>1</v>
      </c>
      <c r="B7" s="5">
        <v>2015</v>
      </c>
      <c r="C7" s="6">
        <v>2016</v>
      </c>
      <c r="D7" s="7" t="s">
        <v>120</v>
      </c>
      <c r="E7" s="7" t="s">
        <v>121</v>
      </c>
      <c r="F7" s="5">
        <v>2015</v>
      </c>
      <c r="G7" s="6">
        <v>2016</v>
      </c>
      <c r="H7" s="7" t="s">
        <v>120</v>
      </c>
      <c r="I7" s="7" t="s">
        <v>121</v>
      </c>
      <c r="J7" s="5" t="s">
        <v>127</v>
      </c>
      <c r="K7" s="5" t="s">
        <v>128</v>
      </c>
      <c r="L7" s="7" t="s">
        <v>120</v>
      </c>
      <c r="M7" s="7" t="s">
        <v>121</v>
      </c>
    </row>
    <row r="8" spans="1:13" ht="16.5" x14ac:dyDescent="0.25">
      <c r="A8" s="48" t="s">
        <v>2</v>
      </c>
      <c r="B8" s="49">
        <f>B9+B18+B20</f>
        <v>1469644.8621</v>
      </c>
      <c r="C8" s="49">
        <f>C9+C18+C20</f>
        <v>1634866.0413800001</v>
      </c>
      <c r="D8" s="47">
        <f t="shared" ref="D8:D44" si="0">(C8-B8)/B8*100</f>
        <v>11.242252025697743</v>
      </c>
      <c r="E8" s="47">
        <f>C8/C$44*100</f>
        <v>14.652946040126649</v>
      </c>
      <c r="F8" s="49">
        <f>F9+F18+F20</f>
        <v>13133742.440610003</v>
      </c>
      <c r="G8" s="49">
        <f>G9+G18+G20</f>
        <v>12704934.555140002</v>
      </c>
      <c r="H8" s="47">
        <f t="shared" ref="H8:H44" si="1">(G8-F8)/F8*100</f>
        <v>-3.2649329572971655</v>
      </c>
      <c r="I8" s="47">
        <f t="shared" ref="I8:I44" si="2">G8/G$44*100</f>
        <v>14.890776399565256</v>
      </c>
      <c r="J8" s="49">
        <f>J9+J18+J20</f>
        <v>21536844.454020001</v>
      </c>
      <c r="K8" s="49">
        <f>K9+K18+K20</f>
        <v>20341676.005580001</v>
      </c>
      <c r="L8" s="47">
        <f t="shared" ref="L8:L44" si="3">(K8-J8)/J8*100</f>
        <v>-5.5494130116954716</v>
      </c>
      <c r="M8" s="47">
        <f t="shared" ref="M8:M44" si="4">K8/K$44*100</f>
        <v>15.524218279583296</v>
      </c>
    </row>
    <row r="9" spans="1:13" ht="15.75" x14ac:dyDescent="0.25">
      <c r="A9" s="9" t="s">
        <v>3</v>
      </c>
      <c r="B9" s="49">
        <f>B10+B11+B12+B13+B14+B15+B16+B17</f>
        <v>982144.40677</v>
      </c>
      <c r="C9" s="49">
        <f>C10+C11+C12+C13+C14+C15+C16+C17</f>
        <v>1092925.99447</v>
      </c>
      <c r="D9" s="47">
        <f t="shared" si="0"/>
        <v>11.279562041627859</v>
      </c>
      <c r="E9" s="47">
        <f t="shared" ref="E9:E44" si="5">C9/C$44*100</f>
        <v>9.7956561684421928</v>
      </c>
      <c r="F9" s="49">
        <f>F10+F11+F12+F13+F14+F15+F16+F17</f>
        <v>9215138.9051500019</v>
      </c>
      <c r="G9" s="49">
        <f>G10+G11+G12+G13+G14+G15+G16+G17</f>
        <v>8804998.525820002</v>
      </c>
      <c r="H9" s="47">
        <f t="shared" si="1"/>
        <v>-4.4507237877964876</v>
      </c>
      <c r="I9" s="47">
        <f t="shared" si="2"/>
        <v>10.319869313568656</v>
      </c>
      <c r="J9" s="49">
        <f>J10+J11+J12+J13+J14+J15+J16+J17</f>
        <v>15314911.00588</v>
      </c>
      <c r="K9" s="49">
        <f>K10+K11+K12+K13+K14+K15+K16+K17</f>
        <v>14472845.25061</v>
      </c>
      <c r="L9" s="47">
        <f t="shared" si="3"/>
        <v>-5.4983391999254732</v>
      </c>
      <c r="M9" s="47">
        <f t="shared" si="4"/>
        <v>11.0452849969426</v>
      </c>
    </row>
    <row r="10" spans="1:13" ht="14.25" x14ac:dyDescent="0.2">
      <c r="A10" s="11" t="s">
        <v>129</v>
      </c>
      <c r="B10" s="12">
        <v>459881.61290000001</v>
      </c>
      <c r="C10" s="12">
        <v>544356.20178999996</v>
      </c>
      <c r="D10" s="13">
        <f t="shared" si="0"/>
        <v>18.368768509205154</v>
      </c>
      <c r="E10" s="13">
        <f t="shared" si="5"/>
        <v>4.8789453383619241</v>
      </c>
      <c r="F10" s="12">
        <v>3951785.5893100002</v>
      </c>
      <c r="G10" s="12">
        <v>4103154.4156399998</v>
      </c>
      <c r="H10" s="13">
        <f t="shared" si="1"/>
        <v>3.8303906654113109</v>
      </c>
      <c r="I10" s="13">
        <f t="shared" si="2"/>
        <v>4.8090885215512857</v>
      </c>
      <c r="J10" s="12">
        <v>6320033.7883000001</v>
      </c>
      <c r="K10" s="12">
        <v>6278679.0043299999</v>
      </c>
      <c r="L10" s="13">
        <f t="shared" si="3"/>
        <v>-0.65434434933810814</v>
      </c>
      <c r="M10" s="13">
        <f t="shared" si="4"/>
        <v>4.7917184082529793</v>
      </c>
    </row>
    <row r="11" spans="1:13" ht="14.25" x14ac:dyDescent="0.2">
      <c r="A11" s="11" t="s">
        <v>130</v>
      </c>
      <c r="B11" s="12">
        <v>73244.345950000003</v>
      </c>
      <c r="C11" s="12">
        <v>85245.124790000002</v>
      </c>
      <c r="D11" s="13">
        <f t="shared" si="0"/>
        <v>16.384580522013657</v>
      </c>
      <c r="E11" s="13">
        <f t="shared" si="5"/>
        <v>0.76403337161335039</v>
      </c>
      <c r="F11" s="12">
        <v>1161126.07809</v>
      </c>
      <c r="G11" s="12">
        <v>1063301.8875500001</v>
      </c>
      <c r="H11" s="13">
        <f t="shared" si="1"/>
        <v>-8.424941303610737</v>
      </c>
      <c r="I11" s="13">
        <f t="shared" si="2"/>
        <v>1.2462394500361325</v>
      </c>
      <c r="J11" s="12">
        <v>2210959.24767</v>
      </c>
      <c r="K11" s="12">
        <v>1987754.1601799999</v>
      </c>
      <c r="L11" s="13">
        <f t="shared" si="3"/>
        <v>-10.095395820851188</v>
      </c>
      <c r="M11" s="13">
        <f t="shared" si="4"/>
        <v>1.5170003425636724</v>
      </c>
    </row>
    <row r="12" spans="1:13" ht="14.25" x14ac:dyDescent="0.2">
      <c r="A12" s="11" t="s">
        <v>131</v>
      </c>
      <c r="B12" s="12">
        <v>109877.84795</v>
      </c>
      <c r="C12" s="12">
        <v>125783.88824</v>
      </c>
      <c r="D12" s="13">
        <f t="shared" si="0"/>
        <v>14.476111961382845</v>
      </c>
      <c r="E12" s="13">
        <f t="shared" si="5"/>
        <v>1.1273734241505595</v>
      </c>
      <c r="F12" s="12">
        <v>828786.26246</v>
      </c>
      <c r="G12" s="12">
        <v>835787.74068000005</v>
      </c>
      <c r="H12" s="13">
        <f t="shared" si="1"/>
        <v>0.84478695378206303</v>
      </c>
      <c r="I12" s="13">
        <f t="shared" si="2"/>
        <v>0.97958224892458456</v>
      </c>
      <c r="J12" s="12">
        <v>1336327.8217</v>
      </c>
      <c r="K12" s="12">
        <v>1324839.3978200001</v>
      </c>
      <c r="L12" s="13">
        <f t="shared" si="3"/>
        <v>-0.859701017478255</v>
      </c>
      <c r="M12" s="13">
        <f t="shared" si="4"/>
        <v>1.0110816823307742</v>
      </c>
    </row>
    <row r="13" spans="1:13" ht="14.25" x14ac:dyDescent="0.2">
      <c r="A13" s="11" t="s">
        <v>132</v>
      </c>
      <c r="B13" s="12">
        <v>88757.402780000004</v>
      </c>
      <c r="C13" s="12">
        <v>88971.986149999997</v>
      </c>
      <c r="D13" s="13">
        <f t="shared" si="0"/>
        <v>0.24176391295706751</v>
      </c>
      <c r="E13" s="13">
        <f t="shared" si="5"/>
        <v>0.79743641322342418</v>
      </c>
      <c r="F13" s="12">
        <v>744233.88080000004</v>
      </c>
      <c r="G13" s="12">
        <v>739831.30662000005</v>
      </c>
      <c r="H13" s="13">
        <f t="shared" si="1"/>
        <v>-0.59155788167928236</v>
      </c>
      <c r="I13" s="13">
        <f t="shared" si="2"/>
        <v>0.86711682869862872</v>
      </c>
      <c r="J13" s="12">
        <v>1365592.0555700001</v>
      </c>
      <c r="K13" s="12">
        <v>1336562.21389</v>
      </c>
      <c r="L13" s="13">
        <f t="shared" si="3"/>
        <v>-2.125806280257172</v>
      </c>
      <c r="M13" s="13">
        <f t="shared" si="4"/>
        <v>1.0200282192568448</v>
      </c>
    </row>
    <row r="14" spans="1:13" ht="14.25" x14ac:dyDescent="0.2">
      <c r="A14" s="11" t="s">
        <v>133</v>
      </c>
      <c r="B14" s="12">
        <v>152733.69157</v>
      </c>
      <c r="C14" s="12">
        <v>123912.65532000001</v>
      </c>
      <c r="D14" s="13">
        <f t="shared" si="0"/>
        <v>-18.870123516127354</v>
      </c>
      <c r="E14" s="13">
        <f t="shared" si="5"/>
        <v>1.110601973578301</v>
      </c>
      <c r="F14" s="12">
        <v>1729320.5329400001</v>
      </c>
      <c r="G14" s="12">
        <v>1162831.19637</v>
      </c>
      <c r="H14" s="13">
        <f t="shared" si="1"/>
        <v>-32.757914208473395</v>
      </c>
      <c r="I14" s="13">
        <f t="shared" si="2"/>
        <v>1.3628924462723311</v>
      </c>
      <c r="J14" s="12">
        <v>2821851.9798599998</v>
      </c>
      <c r="K14" s="12">
        <v>2259446.4350000001</v>
      </c>
      <c r="L14" s="13">
        <f t="shared" si="3"/>
        <v>-19.930370156690582</v>
      </c>
      <c r="M14" s="13">
        <f t="shared" si="4"/>
        <v>1.7243485560552849</v>
      </c>
    </row>
    <row r="15" spans="1:13" ht="14.25" x14ac:dyDescent="0.2">
      <c r="A15" s="11" t="s">
        <v>134</v>
      </c>
      <c r="B15" s="12">
        <v>10622.04089</v>
      </c>
      <c r="C15" s="12">
        <v>14492.02478</v>
      </c>
      <c r="D15" s="13">
        <f t="shared" si="0"/>
        <v>36.43352468774011</v>
      </c>
      <c r="E15" s="13">
        <f t="shared" si="5"/>
        <v>0.12988884210615304</v>
      </c>
      <c r="F15" s="12">
        <v>131513.52802</v>
      </c>
      <c r="G15" s="12">
        <v>112747.22001</v>
      </c>
      <c r="H15" s="13">
        <f t="shared" si="1"/>
        <v>-14.269488692559518</v>
      </c>
      <c r="I15" s="13">
        <f t="shared" si="2"/>
        <v>0.1321450051989661</v>
      </c>
      <c r="J15" s="12">
        <v>201890.23881000001</v>
      </c>
      <c r="K15" s="12">
        <v>170717.10428999999</v>
      </c>
      <c r="L15" s="13">
        <f t="shared" si="3"/>
        <v>-15.440634824022981</v>
      </c>
      <c r="M15" s="13">
        <f t="shared" si="4"/>
        <v>0.13028668779943925</v>
      </c>
    </row>
    <row r="16" spans="1:13" ht="14.25" x14ac:dyDescent="0.2">
      <c r="A16" s="11" t="s">
        <v>135</v>
      </c>
      <c r="B16" s="12">
        <v>81940.677330000006</v>
      </c>
      <c r="C16" s="12">
        <v>105346.22766</v>
      </c>
      <c r="D16" s="13">
        <f t="shared" si="0"/>
        <v>28.564018620127747</v>
      </c>
      <c r="E16" s="13">
        <f t="shared" si="5"/>
        <v>0.94419515138371102</v>
      </c>
      <c r="F16" s="12">
        <v>613672.72062000004</v>
      </c>
      <c r="G16" s="12">
        <v>726921.19684999995</v>
      </c>
      <c r="H16" s="13">
        <f t="shared" si="1"/>
        <v>18.454213854509256</v>
      </c>
      <c r="I16" s="13">
        <f t="shared" si="2"/>
        <v>0.85198557736910974</v>
      </c>
      <c r="J16" s="12">
        <v>981462.72235000005</v>
      </c>
      <c r="K16" s="12">
        <v>1031502.33997</v>
      </c>
      <c r="L16" s="13">
        <f t="shared" si="3"/>
        <v>5.0984735823879062</v>
      </c>
      <c r="M16" s="13">
        <f t="shared" si="4"/>
        <v>0.78721475443825562</v>
      </c>
    </row>
    <row r="17" spans="1:13" ht="14.25" x14ac:dyDescent="0.2">
      <c r="A17" s="11" t="s">
        <v>136</v>
      </c>
      <c r="B17" s="12">
        <v>5086.7874000000002</v>
      </c>
      <c r="C17" s="12">
        <v>4817.8857399999997</v>
      </c>
      <c r="D17" s="13">
        <f t="shared" si="0"/>
        <v>-5.286276756917351</v>
      </c>
      <c r="E17" s="13">
        <f t="shared" si="5"/>
        <v>4.3181654024769499E-2</v>
      </c>
      <c r="F17" s="12">
        <v>54700.312910000001</v>
      </c>
      <c r="G17" s="12">
        <v>60423.562100000003</v>
      </c>
      <c r="H17" s="13">
        <f t="shared" si="1"/>
        <v>10.462918556639025</v>
      </c>
      <c r="I17" s="13">
        <f>G17/G$46*100</f>
        <v>6.5215657332719029E-2</v>
      </c>
      <c r="J17" s="12">
        <v>76793.151620000004</v>
      </c>
      <c r="K17" s="12">
        <v>83344.595130000002</v>
      </c>
      <c r="L17" s="13">
        <f t="shared" si="3"/>
        <v>8.5312861522064942</v>
      </c>
      <c r="M17" s="13">
        <f>K17/K$46*100</f>
        <v>5.9148874848427221E-2</v>
      </c>
    </row>
    <row r="18" spans="1:13" ht="15.75" x14ac:dyDescent="0.25">
      <c r="A18" s="9" t="s">
        <v>12</v>
      </c>
      <c r="B18" s="49">
        <f>B19</f>
        <v>141907.61348999999</v>
      </c>
      <c r="C18" s="49">
        <f>C19</f>
        <v>174874.34023</v>
      </c>
      <c r="D18" s="47">
        <f t="shared" si="0"/>
        <v>23.231119126898097</v>
      </c>
      <c r="E18" s="47">
        <f t="shared" si="5"/>
        <v>1.5673603869280823</v>
      </c>
      <c r="F18" s="49">
        <f>F19</f>
        <v>1212057.72385</v>
      </c>
      <c r="G18" s="49">
        <f>G19</f>
        <v>1188222.66701</v>
      </c>
      <c r="H18" s="47">
        <f t="shared" si="1"/>
        <v>-1.9664951900384668</v>
      </c>
      <c r="I18" s="47">
        <f>G18/G$46*100</f>
        <v>1.2824586898476424</v>
      </c>
      <c r="J18" s="49">
        <f>J19</f>
        <v>1988162.9546999999</v>
      </c>
      <c r="K18" s="49">
        <f>K19</f>
        <v>1788745.6059000001</v>
      </c>
      <c r="L18" s="47">
        <f t="shared" si="3"/>
        <v>-10.03023159286712</v>
      </c>
      <c r="M18" s="47">
        <f t="shared" ref="M18:M46" si="6">K18/K$46*100</f>
        <v>1.2694559234947864</v>
      </c>
    </row>
    <row r="19" spans="1:13" ht="14.25" x14ac:dyDescent="0.2">
      <c r="A19" s="11" t="s">
        <v>137</v>
      </c>
      <c r="B19" s="12">
        <v>141907.61348999999</v>
      </c>
      <c r="C19" s="12">
        <v>174874.34023</v>
      </c>
      <c r="D19" s="13">
        <f t="shared" si="0"/>
        <v>23.231119126898097</v>
      </c>
      <c r="E19" s="13">
        <f t="shared" si="5"/>
        <v>1.5673603869280823</v>
      </c>
      <c r="F19" s="12">
        <v>1212057.72385</v>
      </c>
      <c r="G19" s="12">
        <v>1188222.66701</v>
      </c>
      <c r="H19" s="13">
        <f t="shared" si="1"/>
        <v>-1.9664951900384668</v>
      </c>
      <c r="I19" s="13">
        <f t="shared" ref="I19:I46" si="7">G19/G$46*100</f>
        <v>1.2824586898476424</v>
      </c>
      <c r="J19" s="12">
        <v>1988162.9546999999</v>
      </c>
      <c r="K19" s="12">
        <v>1788745.6059000001</v>
      </c>
      <c r="L19" s="13">
        <f t="shared" si="3"/>
        <v>-10.03023159286712</v>
      </c>
      <c r="M19" s="13">
        <f t="shared" si="6"/>
        <v>1.2694559234947864</v>
      </c>
    </row>
    <row r="20" spans="1:13" ht="15.75" x14ac:dyDescent="0.25">
      <c r="A20" s="9" t="s">
        <v>114</v>
      </c>
      <c r="B20" s="49">
        <f>B21</f>
        <v>345592.84184000001</v>
      </c>
      <c r="C20" s="49">
        <f>C21</f>
        <v>367065.70668</v>
      </c>
      <c r="D20" s="10">
        <f t="shared" si="0"/>
        <v>6.2133418984243143</v>
      </c>
      <c r="E20" s="10">
        <f t="shared" si="5"/>
        <v>3.2899294847563736</v>
      </c>
      <c r="F20" s="49">
        <f>F21</f>
        <v>2706545.8116100002</v>
      </c>
      <c r="G20" s="49">
        <f>G21</f>
        <v>2711713.3623100002</v>
      </c>
      <c r="H20" s="10">
        <f t="shared" si="1"/>
        <v>0.19092788593613652</v>
      </c>
      <c r="I20" s="10">
        <f t="shared" si="7"/>
        <v>2.926774974442699</v>
      </c>
      <c r="J20" s="49">
        <f>J21</f>
        <v>4233770.4934400003</v>
      </c>
      <c r="K20" s="49">
        <f>K21</f>
        <v>4080085.1490699998</v>
      </c>
      <c r="L20" s="10">
        <f t="shared" si="3"/>
        <v>-3.6299876105265438</v>
      </c>
      <c r="M20" s="10">
        <f t="shared" si="6"/>
        <v>2.8955980346036863</v>
      </c>
    </row>
    <row r="21" spans="1:13" ht="14.25" x14ac:dyDescent="0.2">
      <c r="A21" s="11" t="s">
        <v>138</v>
      </c>
      <c r="B21" s="12">
        <v>345592.84184000001</v>
      </c>
      <c r="C21" s="12">
        <v>367065.70668</v>
      </c>
      <c r="D21" s="13">
        <f t="shared" si="0"/>
        <v>6.2133418984243143</v>
      </c>
      <c r="E21" s="13">
        <f t="shared" si="5"/>
        <v>3.2899294847563736</v>
      </c>
      <c r="F21" s="12">
        <v>2706545.8116100002</v>
      </c>
      <c r="G21" s="12">
        <v>2711713.3623100002</v>
      </c>
      <c r="H21" s="13">
        <f t="shared" si="1"/>
        <v>0.19092788593613652</v>
      </c>
      <c r="I21" s="13">
        <f t="shared" si="7"/>
        <v>2.926774974442699</v>
      </c>
      <c r="J21" s="12">
        <v>4233770.4934400003</v>
      </c>
      <c r="K21" s="12">
        <v>4080085.1490699998</v>
      </c>
      <c r="L21" s="13">
        <f t="shared" si="3"/>
        <v>-3.6299876105265438</v>
      </c>
      <c r="M21" s="13">
        <f t="shared" si="6"/>
        <v>2.8955980346036863</v>
      </c>
    </row>
    <row r="22" spans="1:13" ht="16.5" x14ac:dyDescent="0.25">
      <c r="A22" s="48" t="s">
        <v>14</v>
      </c>
      <c r="B22" s="49">
        <f>B23+B27+B29</f>
        <v>8629032.02073</v>
      </c>
      <c r="C22" s="49">
        <f>C23+C27+C29</f>
        <v>9177631.0741099976</v>
      </c>
      <c r="D22" s="47">
        <f t="shared" si="0"/>
        <v>6.3575966813203131</v>
      </c>
      <c r="E22" s="47">
        <f t="shared" si="5"/>
        <v>82.257095995222087</v>
      </c>
      <c r="F22" s="49">
        <f>F23+F27+F29</f>
        <v>72006362.559960008</v>
      </c>
      <c r="G22" s="49">
        <f>G23+G27+G29</f>
        <v>70239496.065390006</v>
      </c>
      <c r="H22" s="47">
        <f t="shared" si="1"/>
        <v>-2.4537644060255435</v>
      </c>
      <c r="I22" s="47">
        <f t="shared" si="7"/>
        <v>75.810077185491537</v>
      </c>
      <c r="J22" s="49">
        <f>J23+J27+J29</f>
        <v>113771575.13527998</v>
      </c>
      <c r="K22" s="49">
        <f>K23+K27+K29</f>
        <v>107111829.96076</v>
      </c>
      <c r="L22" s="47">
        <f t="shared" si="3"/>
        <v>-5.8536107692991175</v>
      </c>
      <c r="M22" s="47">
        <f t="shared" si="6"/>
        <v>76.016257745962974</v>
      </c>
    </row>
    <row r="23" spans="1:13" ht="15.75" x14ac:dyDescent="0.25">
      <c r="A23" s="9" t="s">
        <v>15</v>
      </c>
      <c r="B23" s="49">
        <f>B24+B25+B26</f>
        <v>941587.31972000003</v>
      </c>
      <c r="C23" s="49">
        <f>C24+C25+C26</f>
        <v>972300.97625000007</v>
      </c>
      <c r="D23" s="47">
        <f>(C23-B23)/B23*100</f>
        <v>3.2619020973151338</v>
      </c>
      <c r="E23" s="47">
        <f t="shared" si="5"/>
        <v>8.7145205656896962</v>
      </c>
      <c r="F23" s="49">
        <f>F24+F25+F26</f>
        <v>7576727.3008699995</v>
      </c>
      <c r="G23" s="49">
        <f>G24+G25+G26</f>
        <v>7373721.2639199998</v>
      </c>
      <c r="H23" s="47">
        <f t="shared" si="1"/>
        <v>-2.6793367226861844</v>
      </c>
      <c r="I23" s="47">
        <f t="shared" si="7"/>
        <v>7.9585192018130035</v>
      </c>
      <c r="J23" s="49">
        <f>J24+J25+J26</f>
        <v>12067577.37108</v>
      </c>
      <c r="K23" s="49">
        <f>K24+K25+K26</f>
        <v>11232253.175919998</v>
      </c>
      <c r="L23" s="47">
        <f t="shared" si="3"/>
        <v>-6.9220537766085473</v>
      </c>
      <c r="M23" s="47">
        <f t="shared" si="6"/>
        <v>7.9714243776942713</v>
      </c>
    </row>
    <row r="24" spans="1:13" ht="14.25" x14ac:dyDescent="0.2">
      <c r="A24" s="11" t="s">
        <v>139</v>
      </c>
      <c r="B24" s="12">
        <v>639215.103</v>
      </c>
      <c r="C24" s="12">
        <v>662479.07756000001</v>
      </c>
      <c r="D24" s="13">
        <f t="shared" si="0"/>
        <v>3.6394594637730266</v>
      </c>
      <c r="E24" s="13">
        <f t="shared" si="5"/>
        <v>5.9376547866916329</v>
      </c>
      <c r="F24" s="12">
        <v>5259218.6018500002</v>
      </c>
      <c r="G24" s="12">
        <v>5185158.8896700004</v>
      </c>
      <c r="H24" s="13">
        <f t="shared" si="1"/>
        <v>-1.4081885121479512</v>
      </c>
      <c r="I24" s="13">
        <f t="shared" si="7"/>
        <v>5.5963854763276286</v>
      </c>
      <c r="J24" s="12">
        <v>8240371.7986899996</v>
      </c>
      <c r="K24" s="12">
        <v>7873503.7820899999</v>
      </c>
      <c r="L24" s="13">
        <f t="shared" si="3"/>
        <v>-4.4520808716218605</v>
      </c>
      <c r="M24" s="13">
        <f t="shared" si="6"/>
        <v>5.5877515404454492</v>
      </c>
    </row>
    <row r="25" spans="1:13" ht="14.25" x14ac:dyDescent="0.2">
      <c r="A25" s="11" t="s">
        <v>140</v>
      </c>
      <c r="B25" s="12">
        <v>133966.96596</v>
      </c>
      <c r="C25" s="12">
        <v>143410.30084000001</v>
      </c>
      <c r="D25" s="13">
        <f t="shared" si="0"/>
        <v>7.0490025748732794</v>
      </c>
      <c r="E25" s="13">
        <f t="shared" si="5"/>
        <v>1.2853550973711947</v>
      </c>
      <c r="F25" s="12">
        <v>1004229.94906</v>
      </c>
      <c r="G25" s="12">
        <v>947192.92579000001</v>
      </c>
      <c r="H25" s="13">
        <f t="shared" si="1"/>
        <v>-5.6796775801587049</v>
      </c>
      <c r="I25" s="13">
        <f t="shared" si="7"/>
        <v>1.0223132686892056</v>
      </c>
      <c r="J25" s="12">
        <v>1645150.9284600001</v>
      </c>
      <c r="K25" s="12">
        <v>1415303.8541999999</v>
      </c>
      <c r="L25" s="13">
        <f t="shared" si="3"/>
        <v>-13.97118466663459</v>
      </c>
      <c r="M25" s="13">
        <f t="shared" si="6"/>
        <v>1.0044278265914768</v>
      </c>
    </row>
    <row r="26" spans="1:13" ht="14.25" x14ac:dyDescent="0.2">
      <c r="A26" s="11" t="s">
        <v>141</v>
      </c>
      <c r="B26" s="12">
        <v>168405.25076</v>
      </c>
      <c r="C26" s="12">
        <v>166411.59784999999</v>
      </c>
      <c r="D26" s="13">
        <f t="shared" si="0"/>
        <v>-1.1838424876913289</v>
      </c>
      <c r="E26" s="13">
        <f t="shared" si="5"/>
        <v>1.4915106816268695</v>
      </c>
      <c r="F26" s="12">
        <v>1313278.7499599999</v>
      </c>
      <c r="G26" s="12">
        <v>1241369.4484600001</v>
      </c>
      <c r="H26" s="13">
        <f t="shared" si="1"/>
        <v>-5.475555094620244</v>
      </c>
      <c r="I26" s="13">
        <f t="shared" si="7"/>
        <v>1.3398204567961705</v>
      </c>
      <c r="J26" s="12">
        <v>2182054.6439299998</v>
      </c>
      <c r="K26" s="12">
        <v>1943445.53963</v>
      </c>
      <c r="L26" s="13">
        <f t="shared" si="3"/>
        <v>-10.935065488105822</v>
      </c>
      <c r="M26" s="13">
        <f t="shared" si="6"/>
        <v>1.3792450106573453</v>
      </c>
    </row>
    <row r="27" spans="1:13" ht="15.75" x14ac:dyDescent="0.25">
      <c r="A27" s="9" t="s">
        <v>19</v>
      </c>
      <c r="B27" s="49">
        <f>B28</f>
        <v>1185557.2758200001</v>
      </c>
      <c r="C27" s="49">
        <f>C28</f>
        <v>1207352.0980400001</v>
      </c>
      <c r="D27" s="47">
        <f t="shared" si="0"/>
        <v>1.8383609686782456</v>
      </c>
      <c r="E27" s="47">
        <f t="shared" si="5"/>
        <v>10.821232257708724</v>
      </c>
      <c r="F27" s="49">
        <f>F28</f>
        <v>10446617.54896</v>
      </c>
      <c r="G27" s="49">
        <f>G28</f>
        <v>9172036.8562400006</v>
      </c>
      <c r="H27" s="47">
        <f t="shared" si="1"/>
        <v>-12.200893607394375</v>
      </c>
      <c r="I27" s="47">
        <f t="shared" si="7"/>
        <v>9.8994563026534532</v>
      </c>
      <c r="J27" s="49">
        <f>J28</f>
        <v>16332661.22383</v>
      </c>
      <c r="K27" s="49">
        <f>K28</f>
        <v>14123728.267410001</v>
      </c>
      <c r="L27" s="47">
        <f t="shared" si="3"/>
        <v>-13.524635857854433</v>
      </c>
      <c r="M27" s="47">
        <f t="shared" si="6"/>
        <v>10.023477039862945</v>
      </c>
    </row>
    <row r="28" spans="1:13" ht="14.25" x14ac:dyDescent="0.2">
      <c r="A28" s="11" t="s">
        <v>142</v>
      </c>
      <c r="B28" s="12">
        <v>1185557.2758200001</v>
      </c>
      <c r="C28" s="12">
        <v>1207352.0980400001</v>
      </c>
      <c r="D28" s="13">
        <f t="shared" si="0"/>
        <v>1.8383609686782456</v>
      </c>
      <c r="E28" s="13">
        <f t="shared" si="5"/>
        <v>10.821232257708724</v>
      </c>
      <c r="F28" s="12">
        <v>10446617.54896</v>
      </c>
      <c r="G28" s="12">
        <v>9172036.8562400006</v>
      </c>
      <c r="H28" s="13">
        <f t="shared" si="1"/>
        <v>-12.200893607394375</v>
      </c>
      <c r="I28" s="13">
        <f t="shared" si="7"/>
        <v>9.8994563026534532</v>
      </c>
      <c r="J28" s="12">
        <v>16332661.22383</v>
      </c>
      <c r="K28" s="12">
        <v>14123728.267410001</v>
      </c>
      <c r="L28" s="13">
        <f t="shared" si="3"/>
        <v>-13.524635857854433</v>
      </c>
      <c r="M28" s="13">
        <f t="shared" si="6"/>
        <v>10.023477039862945</v>
      </c>
    </row>
    <row r="29" spans="1:13" ht="15.75" x14ac:dyDescent="0.25">
      <c r="A29" s="9" t="s">
        <v>21</v>
      </c>
      <c r="B29" s="49">
        <f>B30+B31+B32+B33+B34+B35+B36+B37+B38+B39+B40+B41</f>
        <v>6501887.4251899999</v>
      </c>
      <c r="C29" s="49">
        <f>C30+C31+C32+C33+C34+C35+C36+C37+C38+C39+C40+C41</f>
        <v>6997977.9998199986</v>
      </c>
      <c r="D29" s="47">
        <f t="shared" si="0"/>
        <v>7.6299471551601332</v>
      </c>
      <c r="E29" s="47">
        <f t="shared" si="5"/>
        <v>62.721343171823676</v>
      </c>
      <c r="F29" s="49">
        <f>F30+F31+F32+F33+F34+F35+F36+F37+F38+F39+F40+F41</f>
        <v>53983017.710130006</v>
      </c>
      <c r="G29" s="49">
        <f>G30+G31+G32+G33+G34+G35+G36+G37+G38+G39+G40+G41</f>
        <v>53693737.94523</v>
      </c>
      <c r="H29" s="47">
        <f t="shared" si="1"/>
        <v>-0.53587179296522081</v>
      </c>
      <c r="I29" s="47">
        <f t="shared" si="7"/>
        <v>57.952101681025056</v>
      </c>
      <c r="J29" s="49">
        <f>J30+J31+J32+J33+J34+J35+J36+J37+J38+J39+J40+J41</f>
        <v>85371336.540369987</v>
      </c>
      <c r="K29" s="49">
        <f>K30+K31+K32+K33+K34+K35+K36+K37+K38+K39+K40+K41</f>
        <v>81755848.517429993</v>
      </c>
      <c r="L29" s="47">
        <f t="shared" si="3"/>
        <v>-4.2350139630651329</v>
      </c>
      <c r="M29" s="47">
        <f t="shared" si="6"/>
        <v>58.021356328405759</v>
      </c>
    </row>
    <row r="30" spans="1:13" ht="14.25" x14ac:dyDescent="0.2">
      <c r="A30" s="11" t="s">
        <v>143</v>
      </c>
      <c r="B30" s="12">
        <v>1541342.8424199999</v>
      </c>
      <c r="C30" s="12">
        <v>1612481.55372</v>
      </c>
      <c r="D30" s="13">
        <f t="shared" si="0"/>
        <v>4.6153723456040501</v>
      </c>
      <c r="E30" s="13">
        <f t="shared" si="5"/>
        <v>14.452318782898285</v>
      </c>
      <c r="F30" s="12">
        <v>11187325.695769999</v>
      </c>
      <c r="G30" s="12">
        <v>11581373.429160001</v>
      </c>
      <c r="H30" s="13">
        <f t="shared" si="1"/>
        <v>3.5222692545636138</v>
      </c>
      <c r="I30" s="13">
        <f t="shared" si="7"/>
        <v>12.499873472344584</v>
      </c>
      <c r="J30" s="12">
        <v>17220443.888969999</v>
      </c>
      <c r="K30" s="12">
        <v>17350061.398740001</v>
      </c>
      <c r="L30" s="13">
        <f t="shared" si="3"/>
        <v>0.75269552054360533</v>
      </c>
      <c r="M30" s="13">
        <f t="shared" si="6"/>
        <v>12.313175301720378</v>
      </c>
    </row>
    <row r="31" spans="1:13" ht="14.25" x14ac:dyDescent="0.2">
      <c r="A31" s="11" t="s">
        <v>144</v>
      </c>
      <c r="B31" s="12">
        <v>1361396.4611599999</v>
      </c>
      <c r="C31" s="12">
        <v>1679795.1608599999</v>
      </c>
      <c r="D31" s="13">
        <f t="shared" si="0"/>
        <v>23.387654425713965</v>
      </c>
      <c r="E31" s="13">
        <f t="shared" si="5"/>
        <v>15.055635891593091</v>
      </c>
      <c r="F31" s="12">
        <v>13490944.280750001</v>
      </c>
      <c r="G31" s="12">
        <v>15140743.508959999</v>
      </c>
      <c r="H31" s="13">
        <f t="shared" si="1"/>
        <v>12.228938122323054</v>
      </c>
      <c r="I31" s="13">
        <f t="shared" si="7"/>
        <v>16.341531451071553</v>
      </c>
      <c r="J31" s="12">
        <v>20803370.067400001</v>
      </c>
      <c r="K31" s="12">
        <v>22801774.211289998</v>
      </c>
      <c r="L31" s="13">
        <f t="shared" si="3"/>
        <v>9.6061558171365888</v>
      </c>
      <c r="M31" s="13">
        <f t="shared" si="6"/>
        <v>16.182204581376883</v>
      </c>
    </row>
    <row r="32" spans="1:13" ht="14.25" x14ac:dyDescent="0.2">
      <c r="A32" s="11" t="s">
        <v>145</v>
      </c>
      <c r="B32" s="12">
        <v>123107.68345</v>
      </c>
      <c r="C32" s="12">
        <v>60905.218699999998</v>
      </c>
      <c r="D32" s="13">
        <f t="shared" si="0"/>
        <v>-50.526874527099231</v>
      </c>
      <c r="E32" s="13">
        <f t="shared" si="5"/>
        <v>0.54588012753625847</v>
      </c>
      <c r="F32" s="12">
        <v>715116.52500999998</v>
      </c>
      <c r="G32" s="12">
        <v>449472.92141000001</v>
      </c>
      <c r="H32" s="13">
        <f t="shared" si="1"/>
        <v>-37.146897646685659</v>
      </c>
      <c r="I32" s="13">
        <f t="shared" si="7"/>
        <v>0.48511989370137959</v>
      </c>
      <c r="J32" s="12">
        <v>1192221.2531999999</v>
      </c>
      <c r="K32" s="12">
        <v>764215.16624000005</v>
      </c>
      <c r="L32" s="13">
        <f t="shared" si="3"/>
        <v>-35.89988735825699</v>
      </c>
      <c r="M32" s="13">
        <f t="shared" si="6"/>
        <v>0.54235631182434141</v>
      </c>
    </row>
    <row r="33" spans="1:13" ht="14.25" x14ac:dyDescent="0.2">
      <c r="A33" s="11" t="s">
        <v>146</v>
      </c>
      <c r="B33" s="12">
        <v>830815.27673000004</v>
      </c>
      <c r="C33" s="12">
        <v>862423.27364000003</v>
      </c>
      <c r="D33" s="13">
        <f t="shared" si="0"/>
        <v>3.8044554301415441</v>
      </c>
      <c r="E33" s="13">
        <f t="shared" si="5"/>
        <v>7.7297107974236834</v>
      </c>
      <c r="F33" s="12">
        <v>6716859.6386200003</v>
      </c>
      <c r="G33" s="12">
        <v>6438680.2419800004</v>
      </c>
      <c r="H33" s="13">
        <f t="shared" si="1"/>
        <v>-4.1415097472120586</v>
      </c>
      <c r="I33" s="13">
        <f t="shared" si="7"/>
        <v>6.9493215848642613</v>
      </c>
      <c r="J33" s="12">
        <v>10993338.758579999</v>
      </c>
      <c r="K33" s="12">
        <v>10193888.17365</v>
      </c>
      <c r="L33" s="13">
        <f t="shared" si="3"/>
        <v>-7.2721363589933015</v>
      </c>
      <c r="M33" s="13">
        <f t="shared" si="6"/>
        <v>7.2345065071298311</v>
      </c>
    </row>
    <row r="34" spans="1:13" ht="14.25" x14ac:dyDescent="0.2">
      <c r="A34" s="11" t="s">
        <v>147</v>
      </c>
      <c r="B34" s="12">
        <v>434256.25014000002</v>
      </c>
      <c r="C34" s="12">
        <v>451204.39194</v>
      </c>
      <c r="D34" s="13">
        <f t="shared" si="0"/>
        <v>3.9027974368903302</v>
      </c>
      <c r="E34" s="13">
        <f t="shared" si="5"/>
        <v>4.0440460813438825</v>
      </c>
      <c r="F34" s="12">
        <v>3639368.6440400002</v>
      </c>
      <c r="G34" s="12">
        <v>3511044.36228</v>
      </c>
      <c r="H34" s="13">
        <f t="shared" si="1"/>
        <v>-3.526003939451146</v>
      </c>
      <c r="I34" s="13">
        <f t="shared" si="7"/>
        <v>3.7894996265112191</v>
      </c>
      <c r="J34" s="12">
        <v>5687117.0024199998</v>
      </c>
      <c r="K34" s="12">
        <v>5394929.7460700003</v>
      </c>
      <c r="L34" s="13">
        <f t="shared" si="3"/>
        <v>-5.1377043276174383</v>
      </c>
      <c r="M34" s="13">
        <f t="shared" si="6"/>
        <v>3.8287308717333941</v>
      </c>
    </row>
    <row r="35" spans="1:13" ht="14.25" x14ac:dyDescent="0.2">
      <c r="A35" s="11" t="s">
        <v>148</v>
      </c>
      <c r="B35" s="12">
        <v>514661.39630999998</v>
      </c>
      <c r="C35" s="12">
        <v>518675.14662000001</v>
      </c>
      <c r="D35" s="13">
        <f t="shared" si="0"/>
        <v>0.77988175114311442</v>
      </c>
      <c r="E35" s="13">
        <f t="shared" si="5"/>
        <v>4.6487716690000687</v>
      </c>
      <c r="F35" s="12">
        <v>4169075.8769700001</v>
      </c>
      <c r="G35" s="12">
        <v>3948119.5177799999</v>
      </c>
      <c r="H35" s="13">
        <f t="shared" si="1"/>
        <v>-5.2998881697156071</v>
      </c>
      <c r="I35" s="13">
        <f t="shared" si="7"/>
        <v>4.261238507488792</v>
      </c>
      <c r="J35" s="12">
        <v>6494100.4039200004</v>
      </c>
      <c r="K35" s="12">
        <v>6009426.8184599997</v>
      </c>
      <c r="L35" s="13">
        <f t="shared" si="3"/>
        <v>-7.463290607078382</v>
      </c>
      <c r="M35" s="13">
        <f t="shared" si="6"/>
        <v>4.2648336612763478</v>
      </c>
    </row>
    <row r="36" spans="1:13" ht="14.25" x14ac:dyDescent="0.2">
      <c r="A36" s="11" t="s">
        <v>149</v>
      </c>
      <c r="B36" s="12">
        <v>793980.14622999995</v>
      </c>
      <c r="C36" s="12">
        <v>885267.08421999996</v>
      </c>
      <c r="D36" s="13">
        <f t="shared" si="0"/>
        <v>11.497382953900214</v>
      </c>
      <c r="E36" s="13">
        <f t="shared" si="5"/>
        <v>7.9344548653211762</v>
      </c>
      <c r="F36" s="12">
        <v>6931854.3516899999</v>
      </c>
      <c r="G36" s="12">
        <v>5945813.7708200002</v>
      </c>
      <c r="H36" s="13">
        <f t="shared" si="1"/>
        <v>-14.224773499887529</v>
      </c>
      <c r="I36" s="13">
        <f t="shared" si="7"/>
        <v>6.4173666689862214</v>
      </c>
      <c r="J36" s="12">
        <v>11131710.417579999</v>
      </c>
      <c r="K36" s="12">
        <v>8893932.7927999999</v>
      </c>
      <c r="L36" s="13">
        <f t="shared" si="3"/>
        <v>-20.102729417448188</v>
      </c>
      <c r="M36" s="13">
        <f t="shared" si="6"/>
        <v>6.3119404065866274</v>
      </c>
    </row>
    <row r="37" spans="1:13" ht="14.25" x14ac:dyDescent="0.2">
      <c r="A37" s="14" t="s">
        <v>150</v>
      </c>
      <c r="B37" s="12">
        <v>220589.03412999999</v>
      </c>
      <c r="C37" s="12">
        <v>226850.14894000001</v>
      </c>
      <c r="D37" s="13">
        <f t="shared" si="0"/>
        <v>2.8383617683869806</v>
      </c>
      <c r="E37" s="13">
        <f t="shared" si="5"/>
        <v>2.0332081696471516</v>
      </c>
      <c r="F37" s="12">
        <v>1867217.74184</v>
      </c>
      <c r="G37" s="12">
        <v>1815493.92554</v>
      </c>
      <c r="H37" s="13">
        <f t="shared" si="1"/>
        <v>-2.7701009443617544</v>
      </c>
      <c r="I37" s="13">
        <f t="shared" si="7"/>
        <v>1.9594778199554301</v>
      </c>
      <c r="J37" s="12">
        <v>2876133.2150599998</v>
      </c>
      <c r="K37" s="12">
        <v>2703628.1549399998</v>
      </c>
      <c r="L37" s="13">
        <f t="shared" si="3"/>
        <v>-5.9978118960808064</v>
      </c>
      <c r="M37" s="13">
        <f t="shared" si="6"/>
        <v>1.9187394590350355</v>
      </c>
    </row>
    <row r="38" spans="1:13" ht="14.25" x14ac:dyDescent="0.2">
      <c r="A38" s="11" t="s">
        <v>151</v>
      </c>
      <c r="B38" s="12">
        <v>245689.59697000001</v>
      </c>
      <c r="C38" s="12">
        <v>238473.33872999999</v>
      </c>
      <c r="D38" s="13">
        <f t="shared" si="0"/>
        <v>-2.9371444004937528</v>
      </c>
      <c r="E38" s="13">
        <f t="shared" si="5"/>
        <v>2.1373842724569312</v>
      </c>
      <c r="F38" s="12">
        <v>1809494.77415</v>
      </c>
      <c r="G38" s="12">
        <v>1429171.4274500001</v>
      </c>
      <c r="H38" s="13">
        <f t="shared" si="1"/>
        <v>-21.018206415028452</v>
      </c>
      <c r="I38" s="13">
        <f t="shared" si="7"/>
        <v>1.5425167077710584</v>
      </c>
      <c r="J38" s="12">
        <v>3448540.5086099999</v>
      </c>
      <c r="K38" s="12">
        <v>2264334.9149000002</v>
      </c>
      <c r="L38" s="13">
        <f t="shared" si="3"/>
        <v>-34.339326760215918</v>
      </c>
      <c r="M38" s="13">
        <f t="shared" si="6"/>
        <v>1.6069771805530664</v>
      </c>
    </row>
    <row r="39" spans="1:13" ht="14.25" x14ac:dyDescent="0.2">
      <c r="A39" s="11" t="s">
        <v>152</v>
      </c>
      <c r="B39" s="12">
        <v>142957.12294</v>
      </c>
      <c r="C39" s="12">
        <v>151570.55338999999</v>
      </c>
      <c r="D39" s="13">
        <f>(C39-B39)/B39*100</f>
        <v>6.0251845258631125</v>
      </c>
      <c r="E39" s="13">
        <f t="shared" si="5"/>
        <v>1.3584936526182194</v>
      </c>
      <c r="F39" s="12">
        <v>971811.34357000003</v>
      </c>
      <c r="G39" s="12">
        <v>1064775.07846</v>
      </c>
      <c r="H39" s="13">
        <f t="shared" si="1"/>
        <v>9.5660269356902958</v>
      </c>
      <c r="I39" s="13">
        <f t="shared" si="7"/>
        <v>1.1492206721997671</v>
      </c>
      <c r="J39" s="12">
        <v>1568379.4792899999</v>
      </c>
      <c r="K39" s="12">
        <v>1747051.65151</v>
      </c>
      <c r="L39" s="13">
        <f t="shared" si="3"/>
        <v>11.392151872637632</v>
      </c>
      <c r="M39" s="13">
        <f t="shared" si="6"/>
        <v>1.2398661164256721</v>
      </c>
    </row>
    <row r="40" spans="1:13" ht="14.25" x14ac:dyDescent="0.2">
      <c r="A40" s="11" t="s">
        <v>153</v>
      </c>
      <c r="B40" s="12">
        <v>285547.07481000002</v>
      </c>
      <c r="C40" s="12">
        <v>302496.56998999999</v>
      </c>
      <c r="D40" s="13">
        <f>(C40-B40)/B40*100</f>
        <v>5.9357971680424262</v>
      </c>
      <c r="E40" s="13">
        <f t="shared" si="5"/>
        <v>2.7112104632410086</v>
      </c>
      <c r="F40" s="12">
        <v>2415676.2087599998</v>
      </c>
      <c r="G40" s="12">
        <v>2303375.3232399998</v>
      </c>
      <c r="H40" s="13">
        <f t="shared" si="1"/>
        <v>-4.6488384955219484</v>
      </c>
      <c r="I40" s="13">
        <f t="shared" si="7"/>
        <v>2.486052304239454</v>
      </c>
      <c r="J40" s="12">
        <v>3854786.0025200001</v>
      </c>
      <c r="K40" s="12">
        <v>3533907.5128700002</v>
      </c>
      <c r="L40" s="13">
        <f t="shared" si="3"/>
        <v>-8.3241583174845779</v>
      </c>
      <c r="M40" s="13">
        <f t="shared" si="6"/>
        <v>2.5079809060038847</v>
      </c>
    </row>
    <row r="41" spans="1:13" ht="14.25" x14ac:dyDescent="0.2">
      <c r="A41" s="11" t="s">
        <v>154</v>
      </c>
      <c r="B41" s="12">
        <v>7544.5398999999998</v>
      </c>
      <c r="C41" s="12">
        <v>7835.5590700000002</v>
      </c>
      <c r="D41" s="13">
        <f t="shared" si="0"/>
        <v>3.8573481465715425</v>
      </c>
      <c r="E41" s="13">
        <f t="shared" si="5"/>
        <v>7.0228398743923851E-2</v>
      </c>
      <c r="F41" s="12">
        <v>68272.628960000002</v>
      </c>
      <c r="G41" s="12">
        <v>65674.438150000002</v>
      </c>
      <c r="H41" s="13">
        <f t="shared" si="1"/>
        <v>-3.8056111937951655</v>
      </c>
      <c r="I41" s="13">
        <f t="shared" si="7"/>
        <v>7.0882971891345167E-2</v>
      </c>
      <c r="J41" s="12">
        <v>101195.54282</v>
      </c>
      <c r="K41" s="12">
        <v>98697.975959999996</v>
      </c>
      <c r="L41" s="13">
        <f t="shared" si="3"/>
        <v>-2.4680601441532999</v>
      </c>
      <c r="M41" s="13">
        <f t="shared" si="6"/>
        <v>7.0045024740299777E-2</v>
      </c>
    </row>
    <row r="42" spans="1:13" ht="15.75" x14ac:dyDescent="0.25">
      <c r="A42" s="50" t="s">
        <v>31</v>
      </c>
      <c r="B42" s="49">
        <f>B43</f>
        <v>342593.82049000001</v>
      </c>
      <c r="C42" s="49">
        <f>C43</f>
        <v>344754.38125999999</v>
      </c>
      <c r="D42" s="47">
        <f t="shared" si="0"/>
        <v>0.63064791037672741</v>
      </c>
      <c r="E42" s="47">
        <f t="shared" si="5"/>
        <v>3.089957964651274</v>
      </c>
      <c r="F42" s="49">
        <f>F43</f>
        <v>2693233.62482</v>
      </c>
      <c r="G42" s="49">
        <f>G43</f>
        <v>2376402.98967</v>
      </c>
      <c r="H42" s="47">
        <f t="shared" si="1"/>
        <v>-11.763949188447217</v>
      </c>
      <c r="I42" s="47">
        <f t="shared" si="7"/>
        <v>2.5648716770831976</v>
      </c>
      <c r="J42" s="49">
        <f>J43</f>
        <v>4176295.0269499999</v>
      </c>
      <c r="K42" s="49">
        <f>K43</f>
        <v>3578380.0792999999</v>
      </c>
      <c r="L42" s="47">
        <f t="shared" si="3"/>
        <v>-14.316875215749898</v>
      </c>
      <c r="M42" s="47">
        <f t="shared" si="6"/>
        <v>2.539542667889624</v>
      </c>
    </row>
    <row r="43" spans="1:13" ht="14.25" x14ac:dyDescent="0.2">
      <c r="A43" s="11" t="s">
        <v>155</v>
      </c>
      <c r="B43" s="12">
        <v>342593.82049000001</v>
      </c>
      <c r="C43" s="12">
        <v>344754.38125999999</v>
      </c>
      <c r="D43" s="13">
        <f t="shared" si="0"/>
        <v>0.63064791037672741</v>
      </c>
      <c r="E43" s="13">
        <f t="shared" si="5"/>
        <v>3.089957964651274</v>
      </c>
      <c r="F43" s="12">
        <v>2693233.62482</v>
      </c>
      <c r="G43" s="12">
        <v>2376402.98967</v>
      </c>
      <c r="H43" s="13">
        <f t="shared" si="1"/>
        <v>-11.763949188447217</v>
      </c>
      <c r="I43" s="13">
        <f t="shared" si="7"/>
        <v>2.5648716770831976</v>
      </c>
      <c r="J43" s="12">
        <v>4176295.0269499999</v>
      </c>
      <c r="K43" s="12">
        <v>3578380.0792999999</v>
      </c>
      <c r="L43" s="13">
        <f t="shared" si="3"/>
        <v>-14.316875215749898</v>
      </c>
      <c r="M43" s="13">
        <f t="shared" si="6"/>
        <v>2.539542667889624</v>
      </c>
    </row>
    <row r="44" spans="1:13" ht="15.75" x14ac:dyDescent="0.25">
      <c r="A44" s="9" t="s">
        <v>33</v>
      </c>
      <c r="B44" s="8">
        <f>B8+B22+B42</f>
        <v>10441270.70332</v>
      </c>
      <c r="C44" s="8">
        <f>C8+C22+C42</f>
        <v>11157251.496749997</v>
      </c>
      <c r="D44" s="10">
        <f t="shared" si="0"/>
        <v>6.8572189513517454</v>
      </c>
      <c r="E44" s="10">
        <f t="shared" si="5"/>
        <v>100</v>
      </c>
      <c r="F44" s="15">
        <f>F8+F22+F42</f>
        <v>87833338.625390008</v>
      </c>
      <c r="G44" s="15">
        <f>G8+G22+G42</f>
        <v>85320833.610200003</v>
      </c>
      <c r="H44" s="16">
        <f t="shared" si="1"/>
        <v>-2.860536846841109</v>
      </c>
      <c r="I44" s="16">
        <f t="shared" si="7"/>
        <v>92.087491281232147</v>
      </c>
      <c r="J44" s="15">
        <f>J8+J22+J42</f>
        <v>139484714.61624998</v>
      </c>
      <c r="K44" s="15">
        <f>K8+K22+K42</f>
        <v>131031886.04564001</v>
      </c>
      <c r="L44" s="16">
        <f t="shared" si="3"/>
        <v>-6.0600393339624157</v>
      </c>
      <c r="M44" s="16">
        <f t="shared" si="6"/>
        <v>92.99209644942141</v>
      </c>
    </row>
    <row r="45" spans="1:13" ht="15.75" x14ac:dyDescent="0.25">
      <c r="A45" s="51" t="s">
        <v>34</v>
      </c>
      <c r="B45" s="52"/>
      <c r="C45" s="52"/>
      <c r="D45" s="53"/>
      <c r="E45" s="53"/>
      <c r="F45" s="54">
        <f>F46-F44</f>
        <v>7750982.0996100008</v>
      </c>
      <c r="G45" s="54">
        <f>G46-G44</f>
        <v>7331091.6655499935</v>
      </c>
      <c r="H45" s="55"/>
      <c r="I45" s="55">
        <f t="shared" si="7"/>
        <v>7.9125087187678522</v>
      </c>
      <c r="J45" s="54">
        <f>J46-J44</f>
        <v>8910976.625750035</v>
      </c>
      <c r="K45" s="54">
        <f>K46-K44</f>
        <v>9874589.9331099838</v>
      </c>
      <c r="L45" s="55"/>
      <c r="M45" s="55">
        <f t="shared" si="6"/>
        <v>7.0079035505785869</v>
      </c>
    </row>
    <row r="46" spans="1:13" s="18" customFormat="1" ht="22.5" customHeight="1" x14ac:dyDescent="0.3">
      <c r="A46" s="17" t="s">
        <v>35</v>
      </c>
      <c r="B46" s="56">
        <f>+B44</f>
        <v>10441270.70332</v>
      </c>
      <c r="C46" s="56">
        <f>+C44</f>
        <v>11157251.496749997</v>
      </c>
      <c r="D46" s="167">
        <f>+C46/B46-1</f>
        <v>6.8572189513517401E-2</v>
      </c>
      <c r="E46" s="57">
        <f>+E44</f>
        <v>100</v>
      </c>
      <c r="F46" s="105">
        <v>95584320.725000009</v>
      </c>
      <c r="G46" s="105">
        <v>92651925.275749996</v>
      </c>
      <c r="H46" s="166">
        <f>+G46/F46-1</f>
        <v>-3.0678624140528576E-2</v>
      </c>
      <c r="I46" s="106">
        <f t="shared" si="7"/>
        <v>100</v>
      </c>
      <c r="J46" s="105">
        <v>148395691.24200001</v>
      </c>
      <c r="K46" s="105">
        <v>140906475.97874999</v>
      </c>
      <c r="L46" s="166">
        <f>+K46/J46-1</f>
        <v>-5.0467875452237965E-2</v>
      </c>
      <c r="M46" s="106">
        <f t="shared" si="6"/>
        <v>100</v>
      </c>
    </row>
    <row r="47" spans="1:13" ht="20.25" customHeight="1" x14ac:dyDescent="0.2"/>
    <row r="48" spans="1:13" ht="15" x14ac:dyDescent="0.2">
      <c r="C48" s="115"/>
    </row>
    <row r="49" spans="1:3" ht="15" x14ac:dyDescent="0.2">
      <c r="A49" s="1" t="s">
        <v>229</v>
      </c>
      <c r="C49" s="116"/>
    </row>
    <row r="50" spans="1:3" x14ac:dyDescent="0.2">
      <c r="A50" s="1" t="s">
        <v>115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2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topLeftCell="A16" workbookViewId="0">
      <selection activeCell="I6" sqref="I6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3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33" t="s">
        <v>56</v>
      </c>
    </row>
    <row r="34" ht="12.75" customHeight="1" x14ac:dyDescent="0.2"/>
    <row r="50" spans="2:2" ht="12.75" customHeight="1" x14ac:dyDescent="0.2"/>
    <row r="51" spans="2:2" x14ac:dyDescent="0.2">
      <c r="B51" s="32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3" t="s">
        <v>14</v>
      </c>
    </row>
    <row r="2" spans="2:2" ht="15" x14ac:dyDescent="0.25">
      <c r="B2" s="33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2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3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33" t="s">
        <v>59</v>
      </c>
    </row>
    <row r="19" spans="2:2" ht="15" x14ac:dyDescent="0.25">
      <c r="B19" s="33"/>
    </row>
    <row r="20" spans="2:2" ht="15" x14ac:dyDescent="0.25">
      <c r="B20" s="33"/>
    </row>
    <row r="21" spans="2:2" ht="15" x14ac:dyDescent="0.25">
      <c r="B21" s="33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2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showGridLines="0" topLeftCell="A45" zoomScaleNormal="100" workbookViewId="0">
      <selection activeCell="J76" sqref="J76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1" style="45" bestFit="1" customWidth="1"/>
    <col min="5" max="5" width="12.28515625" style="46" bestFit="1" customWidth="1"/>
    <col min="6" max="6" width="11" style="46" bestFit="1" customWidth="1"/>
    <col min="7" max="7" width="12.28515625" style="46" bestFit="1" customWidth="1"/>
    <col min="8" max="8" width="11.42578125" style="46" bestFit="1" customWidth="1"/>
    <col min="9" max="9" width="12.28515625" style="46" bestFit="1" customWidth="1"/>
    <col min="10" max="10" width="12.7109375" style="46" bestFit="1" customWidth="1"/>
    <col min="11" max="11" width="12.28515625" style="46" bestFit="1" customWidth="1"/>
    <col min="12" max="12" width="11" style="46" customWidth="1"/>
    <col min="13" max="13" width="12.28515625" style="46" bestFit="1" customWidth="1"/>
    <col min="14" max="14" width="11" style="46" bestFit="1" customWidth="1"/>
    <col min="15" max="15" width="13.5703125" style="45" bestFit="1" customWidth="1"/>
  </cols>
  <sheetData>
    <row r="1" spans="1:15" ht="16.5" thickBot="1" x14ac:dyDescent="0.3">
      <c r="B1" s="34" t="s">
        <v>60</v>
      </c>
      <c r="C1" s="35" t="s">
        <v>44</v>
      </c>
      <c r="D1" s="35" t="s">
        <v>45</v>
      </c>
      <c r="E1" s="35" t="s">
        <v>46</v>
      </c>
      <c r="F1" s="35" t="s">
        <v>47</v>
      </c>
      <c r="G1" s="35" t="s">
        <v>48</v>
      </c>
      <c r="H1" s="35" t="s">
        <v>49</v>
      </c>
      <c r="I1" s="35" t="s">
        <v>0</v>
      </c>
      <c r="J1" s="35" t="s">
        <v>61</v>
      </c>
      <c r="K1" s="35" t="s">
        <v>50</v>
      </c>
      <c r="L1" s="35" t="s">
        <v>51</v>
      </c>
      <c r="M1" s="35" t="s">
        <v>52</v>
      </c>
      <c r="N1" s="35" t="s">
        <v>53</v>
      </c>
      <c r="O1" s="36" t="s">
        <v>42</v>
      </c>
    </row>
    <row r="2" spans="1:15" s="66" customFormat="1" ht="16.5" thickTop="1" thickBot="1" x14ac:dyDescent="0.3">
      <c r="A2" s="37">
        <v>2016</v>
      </c>
      <c r="B2" s="38" t="s">
        <v>2</v>
      </c>
      <c r="C2" s="129">
        <f>C4+C6+C8+C10+C12+C14+C16+C18+C20+C22</f>
        <v>1452466.25939</v>
      </c>
      <c r="D2" s="129">
        <f t="shared" ref="D2:O2" si="0">D4+D6+D8+D10+D12+D14+D16+D18+D20+D22</f>
        <v>1714345.2491300001</v>
      </c>
      <c r="E2" s="129">
        <f t="shared" si="0"/>
        <v>1750288.1498599998</v>
      </c>
      <c r="F2" s="129">
        <f t="shared" si="0"/>
        <v>1636550.28051</v>
      </c>
      <c r="G2" s="129">
        <f t="shared" si="0"/>
        <v>1601408.73208</v>
      </c>
      <c r="H2" s="129">
        <f t="shared" si="0"/>
        <v>1705910.7260799999</v>
      </c>
      <c r="I2" s="129">
        <f t="shared" si="0"/>
        <v>1209099.1167100002</v>
      </c>
      <c r="J2" s="129">
        <f t="shared" si="0"/>
        <v>1634866.0413800001</v>
      </c>
      <c r="K2" s="129">
        <f t="shared" si="0"/>
        <v>0</v>
      </c>
      <c r="L2" s="129">
        <f t="shared" si="0"/>
        <v>0</v>
      </c>
      <c r="M2" s="129">
        <f t="shared" si="0"/>
        <v>0</v>
      </c>
      <c r="N2" s="129">
        <f t="shared" si="0"/>
        <v>0</v>
      </c>
      <c r="O2" s="129">
        <f t="shared" si="0"/>
        <v>12704934.555140002</v>
      </c>
    </row>
    <row r="3" spans="1:15" ht="15.75" thickTop="1" x14ac:dyDescent="0.25">
      <c r="A3" s="39">
        <v>2015</v>
      </c>
      <c r="B3" s="38" t="s">
        <v>2</v>
      </c>
      <c r="C3" s="129">
        <f>C5+C7+C9+C11+C13+C15+C17+C19+C21+C23</f>
        <v>1817721.7493999999</v>
      </c>
      <c r="D3" s="129">
        <f t="shared" ref="D3:O3" si="1">D5+D7+D9+D11+D13+D15+D17+D19+D21+D23</f>
        <v>1656336.7019699998</v>
      </c>
      <c r="E3" s="129">
        <f t="shared" si="1"/>
        <v>1770947.3889799998</v>
      </c>
      <c r="F3" s="129">
        <f t="shared" si="1"/>
        <v>1707978.7388900002</v>
      </c>
      <c r="G3" s="129">
        <f t="shared" si="1"/>
        <v>1569239.7302300001</v>
      </c>
      <c r="H3" s="129">
        <f t="shared" si="1"/>
        <v>1611622.6887599996</v>
      </c>
      <c r="I3" s="129">
        <f t="shared" si="1"/>
        <v>1530250.5802799999</v>
      </c>
      <c r="J3" s="129">
        <f t="shared" si="1"/>
        <v>1469644.8621</v>
      </c>
      <c r="K3" s="129">
        <f t="shared" si="1"/>
        <v>1554599.8897499996</v>
      </c>
      <c r="L3" s="129">
        <f t="shared" si="1"/>
        <v>2104559.9997399999</v>
      </c>
      <c r="M3" s="129">
        <f t="shared" si="1"/>
        <v>1997191.9273700002</v>
      </c>
      <c r="N3" s="129">
        <f t="shared" si="1"/>
        <v>1980389.6335800004</v>
      </c>
      <c r="O3" s="129">
        <f t="shared" si="1"/>
        <v>20770483.89105</v>
      </c>
    </row>
    <row r="4" spans="1:15" s="66" customFormat="1" ht="15" x14ac:dyDescent="0.25">
      <c r="A4" s="37">
        <v>2016</v>
      </c>
      <c r="B4" s="40" t="s">
        <v>129</v>
      </c>
      <c r="C4" s="130">
        <v>460818.86079000001</v>
      </c>
      <c r="D4" s="130">
        <v>562438.6078</v>
      </c>
      <c r="E4" s="130">
        <v>569748.92744999996</v>
      </c>
      <c r="F4" s="130">
        <v>533211.20805999998</v>
      </c>
      <c r="G4" s="130">
        <v>511827.14208999998</v>
      </c>
      <c r="H4" s="130">
        <v>534034.52587000001</v>
      </c>
      <c r="I4" s="130">
        <v>386718.94179000001</v>
      </c>
      <c r="J4" s="130">
        <v>544356.20178999996</v>
      </c>
      <c r="K4" s="130">
        <v>0</v>
      </c>
      <c r="L4" s="130">
        <v>0</v>
      </c>
      <c r="M4" s="130">
        <v>0</v>
      </c>
      <c r="N4" s="130">
        <v>0</v>
      </c>
      <c r="O4" s="131">
        <v>4103154.4156399998</v>
      </c>
    </row>
    <row r="5" spans="1:15" ht="15" x14ac:dyDescent="0.25">
      <c r="A5" s="39">
        <v>2015</v>
      </c>
      <c r="B5" s="40" t="s">
        <v>129</v>
      </c>
      <c r="C5" s="130">
        <v>566117.66602999996</v>
      </c>
      <c r="D5" s="130">
        <v>491783.75361999997</v>
      </c>
      <c r="E5" s="130">
        <v>554740.76428</v>
      </c>
      <c r="F5" s="130">
        <v>486976.49277999997</v>
      </c>
      <c r="G5" s="130">
        <v>480848.67021000001</v>
      </c>
      <c r="H5" s="130">
        <v>480768.24197999999</v>
      </c>
      <c r="I5" s="130">
        <v>430668.38750999997</v>
      </c>
      <c r="J5" s="130">
        <v>459881.61290000001</v>
      </c>
      <c r="K5" s="130">
        <v>438173.99703000003</v>
      </c>
      <c r="L5" s="130">
        <v>587624.92608999996</v>
      </c>
      <c r="M5" s="130">
        <v>607952.09594999999</v>
      </c>
      <c r="N5" s="130">
        <v>541773.56961999997</v>
      </c>
      <c r="O5" s="131">
        <v>6127310.1780000003</v>
      </c>
    </row>
    <row r="6" spans="1:15" s="66" customFormat="1" ht="15" x14ac:dyDescent="0.25">
      <c r="A6" s="37">
        <v>2016</v>
      </c>
      <c r="B6" s="40" t="s">
        <v>130</v>
      </c>
      <c r="C6" s="130">
        <v>133664.50292999999</v>
      </c>
      <c r="D6" s="130">
        <v>159695.39631000001</v>
      </c>
      <c r="E6" s="130">
        <v>147822.73485000001</v>
      </c>
      <c r="F6" s="130">
        <v>137978.88951000001</v>
      </c>
      <c r="G6" s="130">
        <v>141131.48892</v>
      </c>
      <c r="H6" s="130">
        <v>170622.73725000001</v>
      </c>
      <c r="I6" s="130">
        <v>87141.012990000003</v>
      </c>
      <c r="J6" s="130">
        <v>85245.124790000002</v>
      </c>
      <c r="K6" s="130">
        <v>0</v>
      </c>
      <c r="L6" s="130">
        <v>0</v>
      </c>
      <c r="M6" s="130">
        <v>0</v>
      </c>
      <c r="N6" s="130">
        <v>0</v>
      </c>
      <c r="O6" s="131">
        <v>1063301.8875500001</v>
      </c>
    </row>
    <row r="7" spans="1:15" ht="15" x14ac:dyDescent="0.25">
      <c r="A7" s="39">
        <v>2015</v>
      </c>
      <c r="B7" s="40" t="s">
        <v>130</v>
      </c>
      <c r="C7" s="130">
        <v>218481.59776</v>
      </c>
      <c r="D7" s="130">
        <v>155554.29676</v>
      </c>
      <c r="E7" s="130">
        <v>152629.234</v>
      </c>
      <c r="F7" s="130">
        <v>124853.16082999999</v>
      </c>
      <c r="G7" s="130">
        <v>161353.40616000001</v>
      </c>
      <c r="H7" s="130">
        <v>181166.30304999999</v>
      </c>
      <c r="I7" s="130">
        <v>93843.73358</v>
      </c>
      <c r="J7" s="130">
        <v>73244.345950000003</v>
      </c>
      <c r="K7" s="130">
        <v>111339.6872</v>
      </c>
      <c r="L7" s="130">
        <v>237273.41518000001</v>
      </c>
      <c r="M7" s="130">
        <v>266870.46982</v>
      </c>
      <c r="N7" s="130">
        <v>308968.70043000003</v>
      </c>
      <c r="O7" s="131">
        <v>2085578.35072</v>
      </c>
    </row>
    <row r="8" spans="1:15" s="66" customFormat="1" ht="15" x14ac:dyDescent="0.25">
      <c r="A8" s="37">
        <v>2016</v>
      </c>
      <c r="B8" s="40" t="s">
        <v>131</v>
      </c>
      <c r="C8" s="130">
        <v>82387.498179999995</v>
      </c>
      <c r="D8" s="130">
        <v>106196.98525</v>
      </c>
      <c r="E8" s="130">
        <v>115260.93240000001</v>
      </c>
      <c r="F8" s="130">
        <v>101260.02942000001</v>
      </c>
      <c r="G8" s="130">
        <v>99639.407260000007</v>
      </c>
      <c r="H8" s="130">
        <v>118749.13641000001</v>
      </c>
      <c r="I8" s="130">
        <v>86509.863519999999</v>
      </c>
      <c r="J8" s="130">
        <v>125783.88824</v>
      </c>
      <c r="K8" s="130">
        <v>0</v>
      </c>
      <c r="L8" s="130">
        <v>0</v>
      </c>
      <c r="M8" s="130">
        <v>0</v>
      </c>
      <c r="N8" s="130">
        <v>0</v>
      </c>
      <c r="O8" s="131">
        <v>835787.74068000005</v>
      </c>
    </row>
    <row r="9" spans="1:15" ht="15" x14ac:dyDescent="0.25">
      <c r="A9" s="39">
        <v>2015</v>
      </c>
      <c r="B9" s="40" t="s">
        <v>131</v>
      </c>
      <c r="C9" s="130">
        <v>93016.967910000007</v>
      </c>
      <c r="D9" s="130">
        <v>98704.324250000005</v>
      </c>
      <c r="E9" s="130">
        <v>104051.43909</v>
      </c>
      <c r="F9" s="130">
        <v>105917.70758</v>
      </c>
      <c r="G9" s="130">
        <v>96206.019320000007</v>
      </c>
      <c r="H9" s="130">
        <v>110250.82988</v>
      </c>
      <c r="I9" s="130">
        <v>110761.12648000001</v>
      </c>
      <c r="J9" s="130">
        <v>109877.84795</v>
      </c>
      <c r="K9" s="130">
        <v>113742.67637</v>
      </c>
      <c r="L9" s="130">
        <v>144274.66862000001</v>
      </c>
      <c r="M9" s="130">
        <v>128667.88658000001</v>
      </c>
      <c r="N9" s="130">
        <v>102366.42557000001</v>
      </c>
      <c r="O9" s="131">
        <v>1317837.9195999999</v>
      </c>
    </row>
    <row r="10" spans="1:15" s="66" customFormat="1" ht="15" x14ac:dyDescent="0.25">
      <c r="A10" s="37">
        <v>2016</v>
      </c>
      <c r="B10" s="40" t="s">
        <v>132</v>
      </c>
      <c r="C10" s="130">
        <v>89746.165129999994</v>
      </c>
      <c r="D10" s="130">
        <v>105773.29214999999</v>
      </c>
      <c r="E10" s="130">
        <v>108213.32294</v>
      </c>
      <c r="F10" s="130">
        <v>96672.680760000003</v>
      </c>
      <c r="G10" s="130">
        <v>96288.851710000003</v>
      </c>
      <c r="H10" s="130">
        <v>99410.351540000003</v>
      </c>
      <c r="I10" s="130">
        <v>54754.656239999997</v>
      </c>
      <c r="J10" s="130">
        <v>88971.986149999997</v>
      </c>
      <c r="K10" s="130">
        <v>0</v>
      </c>
      <c r="L10" s="130">
        <v>0</v>
      </c>
      <c r="M10" s="130">
        <v>0</v>
      </c>
      <c r="N10" s="130">
        <v>0</v>
      </c>
      <c r="O10" s="131">
        <v>739831.30662000005</v>
      </c>
    </row>
    <row r="11" spans="1:15" ht="15" x14ac:dyDescent="0.25">
      <c r="A11" s="39">
        <v>2015</v>
      </c>
      <c r="B11" s="40" t="s">
        <v>132</v>
      </c>
      <c r="C11" s="130">
        <v>97812.898400000005</v>
      </c>
      <c r="D11" s="130">
        <v>94271.043049999993</v>
      </c>
      <c r="E11" s="130">
        <v>98490.356310000003</v>
      </c>
      <c r="F11" s="130">
        <v>110854.41593</v>
      </c>
      <c r="G11" s="130">
        <v>85102.734970000005</v>
      </c>
      <c r="H11" s="130">
        <v>92532.186530000006</v>
      </c>
      <c r="I11" s="130">
        <v>76412.842829999994</v>
      </c>
      <c r="J11" s="130">
        <v>88757.402780000004</v>
      </c>
      <c r="K11" s="130">
        <v>114412.51446999999</v>
      </c>
      <c r="L11" s="130">
        <v>200968.61334000001</v>
      </c>
      <c r="M11" s="130">
        <v>150217.19463000001</v>
      </c>
      <c r="N11" s="130">
        <v>131132.58483000001</v>
      </c>
      <c r="O11" s="131">
        <v>1340964.78807</v>
      </c>
    </row>
    <row r="12" spans="1:15" s="66" customFormat="1" ht="15" x14ac:dyDescent="0.25">
      <c r="A12" s="37">
        <v>2016</v>
      </c>
      <c r="B12" s="40" t="s">
        <v>133</v>
      </c>
      <c r="C12" s="130">
        <v>178413.55434</v>
      </c>
      <c r="D12" s="130">
        <v>169776.46189000001</v>
      </c>
      <c r="E12" s="130">
        <v>138571.21487</v>
      </c>
      <c r="F12" s="130">
        <v>141658.27163999999</v>
      </c>
      <c r="G12" s="130">
        <v>140964.30918000001</v>
      </c>
      <c r="H12" s="130">
        <v>155748.53438</v>
      </c>
      <c r="I12" s="130">
        <v>113786.19475</v>
      </c>
      <c r="J12" s="130">
        <v>123912.65532000001</v>
      </c>
      <c r="K12" s="130">
        <v>0</v>
      </c>
      <c r="L12" s="130">
        <v>0</v>
      </c>
      <c r="M12" s="130">
        <v>0</v>
      </c>
      <c r="N12" s="130">
        <v>0</v>
      </c>
      <c r="O12" s="131">
        <v>1162831.19637</v>
      </c>
    </row>
    <row r="13" spans="1:15" ht="15" x14ac:dyDescent="0.25">
      <c r="A13" s="39">
        <v>2015</v>
      </c>
      <c r="B13" s="40" t="s">
        <v>133</v>
      </c>
      <c r="C13" s="130">
        <v>245531.10282999999</v>
      </c>
      <c r="D13" s="130">
        <v>231388.24583999999</v>
      </c>
      <c r="E13" s="130">
        <v>206870.61434999999</v>
      </c>
      <c r="F13" s="130">
        <v>242419.20790000001</v>
      </c>
      <c r="G13" s="130">
        <v>215601.54558999999</v>
      </c>
      <c r="H13" s="130">
        <v>207594.19146999999</v>
      </c>
      <c r="I13" s="130">
        <v>227181.93338999999</v>
      </c>
      <c r="J13" s="130">
        <v>152733.69157</v>
      </c>
      <c r="K13" s="130">
        <v>261985.31090000001</v>
      </c>
      <c r="L13" s="130">
        <v>307824.41453000001</v>
      </c>
      <c r="M13" s="130">
        <v>255191.82045999999</v>
      </c>
      <c r="N13" s="130">
        <v>271613.69274000003</v>
      </c>
      <c r="O13" s="131">
        <v>2825935.7715699999</v>
      </c>
    </row>
    <row r="14" spans="1:15" s="66" customFormat="1" ht="15" x14ac:dyDescent="0.25">
      <c r="A14" s="37">
        <v>2016</v>
      </c>
      <c r="B14" s="40" t="s">
        <v>134</v>
      </c>
      <c r="C14" s="130">
        <v>10191.507659999999</v>
      </c>
      <c r="D14" s="130">
        <v>15895.20304</v>
      </c>
      <c r="E14" s="130">
        <v>18612.352360000001</v>
      </c>
      <c r="F14" s="130">
        <v>16075.79343</v>
      </c>
      <c r="G14" s="130">
        <v>13709.48552</v>
      </c>
      <c r="H14" s="130">
        <v>15906.68377</v>
      </c>
      <c r="I14" s="130">
        <v>7864.1694500000003</v>
      </c>
      <c r="J14" s="130">
        <v>14492.02478</v>
      </c>
      <c r="K14" s="130">
        <v>0</v>
      </c>
      <c r="L14" s="130">
        <v>0</v>
      </c>
      <c r="M14" s="130">
        <v>0</v>
      </c>
      <c r="N14" s="130">
        <v>0</v>
      </c>
      <c r="O14" s="131">
        <v>112747.22001</v>
      </c>
    </row>
    <row r="15" spans="1:15" ht="15" x14ac:dyDescent="0.25">
      <c r="A15" s="39">
        <v>2015</v>
      </c>
      <c r="B15" s="40" t="s">
        <v>134</v>
      </c>
      <c r="C15" s="130">
        <v>16791.806779999999</v>
      </c>
      <c r="D15" s="130">
        <v>19131.206109999999</v>
      </c>
      <c r="E15" s="130">
        <v>19111.990160000001</v>
      </c>
      <c r="F15" s="130">
        <v>18199.15724</v>
      </c>
      <c r="G15" s="130">
        <v>17030.152870000002</v>
      </c>
      <c r="H15" s="130">
        <v>17736.840499999998</v>
      </c>
      <c r="I15" s="130">
        <v>12890.33347</v>
      </c>
      <c r="J15" s="130">
        <v>10622.04089</v>
      </c>
      <c r="K15" s="130">
        <v>11021.520619999999</v>
      </c>
      <c r="L15" s="130">
        <v>13036.69392</v>
      </c>
      <c r="M15" s="130">
        <v>16443.221649999999</v>
      </c>
      <c r="N15" s="130">
        <v>17468.448090000002</v>
      </c>
      <c r="O15" s="131">
        <v>189483.4123</v>
      </c>
    </row>
    <row r="16" spans="1:15" ht="15" x14ac:dyDescent="0.25">
      <c r="A16" s="37">
        <v>2016</v>
      </c>
      <c r="B16" s="40" t="s">
        <v>135</v>
      </c>
      <c r="C16" s="130">
        <v>84511.730519999997</v>
      </c>
      <c r="D16" s="130">
        <v>95207.148939999999</v>
      </c>
      <c r="E16" s="130">
        <v>120666.01637</v>
      </c>
      <c r="F16" s="130">
        <v>106168.6369</v>
      </c>
      <c r="G16" s="130">
        <v>77918.443740000002</v>
      </c>
      <c r="H16" s="130">
        <v>73102.883369999996</v>
      </c>
      <c r="I16" s="130">
        <v>64000.109349999999</v>
      </c>
      <c r="J16" s="130">
        <v>105346.22766</v>
      </c>
      <c r="K16" s="130">
        <v>0</v>
      </c>
      <c r="L16" s="130">
        <v>0</v>
      </c>
      <c r="M16" s="130">
        <v>0</v>
      </c>
      <c r="N16" s="130">
        <v>0</v>
      </c>
      <c r="O16" s="131">
        <v>726921.19684999995</v>
      </c>
    </row>
    <row r="17" spans="1:15" ht="15" x14ac:dyDescent="0.25">
      <c r="A17" s="39">
        <v>2015</v>
      </c>
      <c r="B17" s="40" t="s">
        <v>135</v>
      </c>
      <c r="C17" s="130">
        <v>84587.382100000003</v>
      </c>
      <c r="D17" s="130">
        <v>87419.751180000007</v>
      </c>
      <c r="E17" s="130">
        <v>105669.31832000001</v>
      </c>
      <c r="F17" s="130">
        <v>72638.579329999993</v>
      </c>
      <c r="G17" s="130">
        <v>53359.857490000002</v>
      </c>
      <c r="H17" s="130">
        <v>54936.205170000001</v>
      </c>
      <c r="I17" s="130">
        <v>73120.949699999997</v>
      </c>
      <c r="J17" s="130">
        <v>81940.677330000006</v>
      </c>
      <c r="K17" s="130">
        <v>58821.08236</v>
      </c>
      <c r="L17" s="130">
        <v>80593.646659999999</v>
      </c>
      <c r="M17" s="130">
        <v>71026.910910000006</v>
      </c>
      <c r="N17" s="130">
        <v>94139.503190000003</v>
      </c>
      <c r="O17" s="131">
        <v>918253.86373999994</v>
      </c>
    </row>
    <row r="18" spans="1:15" ht="15" x14ac:dyDescent="0.25">
      <c r="A18" s="37">
        <v>2016</v>
      </c>
      <c r="B18" s="40" t="s">
        <v>136</v>
      </c>
      <c r="C18" s="130">
        <v>6380.1968100000004</v>
      </c>
      <c r="D18" s="130">
        <v>10943.8946</v>
      </c>
      <c r="E18" s="130">
        <v>11918.69154</v>
      </c>
      <c r="F18" s="130">
        <v>14289.86443</v>
      </c>
      <c r="G18" s="130">
        <v>5571.9104900000002</v>
      </c>
      <c r="H18" s="130">
        <v>3156.9027799999999</v>
      </c>
      <c r="I18" s="130">
        <v>3344.2157099999999</v>
      </c>
      <c r="J18" s="130">
        <v>4817.8857399999997</v>
      </c>
      <c r="K18" s="130">
        <v>0</v>
      </c>
      <c r="L18" s="130">
        <v>0</v>
      </c>
      <c r="M18" s="130">
        <v>0</v>
      </c>
      <c r="N18" s="130">
        <v>0</v>
      </c>
      <c r="O18" s="131">
        <v>60423.562100000003</v>
      </c>
    </row>
    <row r="19" spans="1:15" ht="15" x14ac:dyDescent="0.25">
      <c r="A19" s="39">
        <v>2015</v>
      </c>
      <c r="B19" s="40" t="s">
        <v>136</v>
      </c>
      <c r="C19" s="130">
        <v>6323.2487099999998</v>
      </c>
      <c r="D19" s="130">
        <v>8819.9491300000009</v>
      </c>
      <c r="E19" s="130">
        <v>11241.36759</v>
      </c>
      <c r="F19" s="130">
        <v>10605.65509</v>
      </c>
      <c r="G19" s="130">
        <v>6164.7641899999999</v>
      </c>
      <c r="H19" s="130">
        <v>2449.9805200000001</v>
      </c>
      <c r="I19" s="130">
        <v>4008.5602800000001</v>
      </c>
      <c r="J19" s="130">
        <v>5086.7874000000002</v>
      </c>
      <c r="K19" s="130">
        <v>5655.7401399999999</v>
      </c>
      <c r="L19" s="130">
        <v>5397.6899199999998</v>
      </c>
      <c r="M19" s="130">
        <v>5119.4543800000001</v>
      </c>
      <c r="N19" s="130">
        <v>6748.1485899999998</v>
      </c>
      <c r="O19" s="131">
        <v>77621.345939999999</v>
      </c>
    </row>
    <row r="20" spans="1:15" ht="15" x14ac:dyDescent="0.25">
      <c r="A20" s="37">
        <v>2016</v>
      </c>
      <c r="B20" s="40" t="s">
        <v>137</v>
      </c>
      <c r="C20" s="132">
        <v>134179.81791000001</v>
      </c>
      <c r="D20" s="132">
        <v>143119.48126</v>
      </c>
      <c r="E20" s="132">
        <v>150086.95507</v>
      </c>
      <c r="F20" s="132">
        <v>144333.37919000001</v>
      </c>
      <c r="G20" s="132">
        <v>154677.59112</v>
      </c>
      <c r="H20" s="130">
        <v>155174.44918</v>
      </c>
      <c r="I20" s="130">
        <v>131776.65304999999</v>
      </c>
      <c r="J20" s="130">
        <v>174874.34023</v>
      </c>
      <c r="K20" s="130">
        <v>0</v>
      </c>
      <c r="L20" s="130">
        <v>0</v>
      </c>
      <c r="M20" s="130">
        <v>0</v>
      </c>
      <c r="N20" s="130">
        <v>0</v>
      </c>
      <c r="O20" s="131">
        <v>1188222.66701</v>
      </c>
    </row>
    <row r="21" spans="1:15" ht="15" x14ac:dyDescent="0.25">
      <c r="A21" s="39">
        <v>2015</v>
      </c>
      <c r="B21" s="40" t="s">
        <v>137</v>
      </c>
      <c r="C21" s="130">
        <v>172543.8327</v>
      </c>
      <c r="D21" s="130">
        <v>167106.44742000001</v>
      </c>
      <c r="E21" s="130">
        <v>171068.19013999999</v>
      </c>
      <c r="F21" s="130">
        <v>172518.28628999999</v>
      </c>
      <c r="G21" s="130">
        <v>124616.54806</v>
      </c>
      <c r="H21" s="130">
        <v>109718.50732999999</v>
      </c>
      <c r="I21" s="130">
        <v>152578.29842000001</v>
      </c>
      <c r="J21" s="130">
        <v>141907.61348999999</v>
      </c>
      <c r="K21" s="130">
        <v>126984.49699</v>
      </c>
      <c r="L21" s="130">
        <v>162255.21410000001</v>
      </c>
      <c r="M21" s="130">
        <v>153455.32876999999</v>
      </c>
      <c r="N21" s="130">
        <v>157827.89903</v>
      </c>
      <c r="O21" s="131">
        <v>1812580.6627400001</v>
      </c>
    </row>
    <row r="22" spans="1:15" ht="15" x14ac:dyDescent="0.25">
      <c r="A22" s="37">
        <v>2016</v>
      </c>
      <c r="B22" s="40" t="s">
        <v>138</v>
      </c>
      <c r="C22" s="132">
        <v>272172.42512000003</v>
      </c>
      <c r="D22" s="132">
        <v>345298.77789000003</v>
      </c>
      <c r="E22" s="132">
        <v>369387.00201</v>
      </c>
      <c r="F22" s="132">
        <v>344901.52717000002</v>
      </c>
      <c r="G22" s="132">
        <v>359680.10204999999</v>
      </c>
      <c r="H22" s="130">
        <v>380004.52153000003</v>
      </c>
      <c r="I22" s="130">
        <v>273203.29986000003</v>
      </c>
      <c r="J22" s="130">
        <v>367065.70668</v>
      </c>
      <c r="K22" s="130">
        <v>0</v>
      </c>
      <c r="L22" s="130">
        <v>0</v>
      </c>
      <c r="M22" s="130">
        <v>0</v>
      </c>
      <c r="N22" s="130">
        <v>0</v>
      </c>
      <c r="O22" s="131">
        <v>2711713.3623100002</v>
      </c>
    </row>
    <row r="23" spans="1:15" ht="15" x14ac:dyDescent="0.25">
      <c r="A23" s="39">
        <v>2015</v>
      </c>
      <c r="B23" s="40" t="s">
        <v>138</v>
      </c>
      <c r="C23" s="130">
        <v>316515.24618000002</v>
      </c>
      <c r="D23" s="132">
        <v>302157.68461</v>
      </c>
      <c r="E23" s="130">
        <v>347074.11473999999</v>
      </c>
      <c r="F23" s="130">
        <v>362996.07591999997</v>
      </c>
      <c r="G23" s="130">
        <v>328956.03136999998</v>
      </c>
      <c r="H23" s="130">
        <v>354469.40233000001</v>
      </c>
      <c r="I23" s="130">
        <v>348784.41462</v>
      </c>
      <c r="J23" s="130">
        <v>345592.84184000001</v>
      </c>
      <c r="K23" s="130">
        <v>312462.86366999999</v>
      </c>
      <c r="L23" s="130">
        <v>365310.71737999999</v>
      </c>
      <c r="M23" s="130">
        <v>342247.54421999998</v>
      </c>
      <c r="N23" s="130">
        <v>348350.66149000003</v>
      </c>
      <c r="O23" s="131">
        <v>4074917.5983699998</v>
      </c>
    </row>
    <row r="24" spans="1:15" ht="15" x14ac:dyDescent="0.25">
      <c r="A24" s="37">
        <v>2016</v>
      </c>
      <c r="B24" s="38" t="s">
        <v>14</v>
      </c>
      <c r="C24" s="133">
        <f>C26+C28+C30+C32+C34+C36+C38+C40+C42+C44+C46+C48+C50+C52+C54+C56</f>
        <v>7469754.5377699994</v>
      </c>
      <c r="D24" s="133">
        <f t="shared" ref="D24:O24" si="2">D26+D28+D30+D32+D34+D36+D38+D40+D42+D44+D46+D48+D50+D52+D54+D56</f>
        <v>8789000.3965999987</v>
      </c>
      <c r="E24" s="133">
        <f t="shared" si="2"/>
        <v>9424984.4454899989</v>
      </c>
      <c r="F24" s="133">
        <f t="shared" si="2"/>
        <v>9440525.0342500005</v>
      </c>
      <c r="G24" s="133">
        <f t="shared" si="2"/>
        <v>8858531.0279500019</v>
      </c>
      <c r="H24" s="133">
        <f t="shared" si="2"/>
        <v>9797950.8744600005</v>
      </c>
      <c r="I24" s="133">
        <f t="shared" si="2"/>
        <v>7281236.7160200002</v>
      </c>
      <c r="J24" s="133">
        <f t="shared" si="2"/>
        <v>9177631.0741100013</v>
      </c>
      <c r="K24" s="133">
        <f t="shared" si="2"/>
        <v>0</v>
      </c>
      <c r="L24" s="133">
        <f t="shared" si="2"/>
        <v>0</v>
      </c>
      <c r="M24" s="133">
        <f t="shared" si="2"/>
        <v>0</v>
      </c>
      <c r="N24" s="133">
        <f t="shared" si="2"/>
        <v>0</v>
      </c>
      <c r="O24" s="133">
        <f t="shared" si="2"/>
        <v>70239614.10665001</v>
      </c>
    </row>
    <row r="25" spans="1:15" ht="15" x14ac:dyDescent="0.25">
      <c r="A25" s="39">
        <v>2015</v>
      </c>
      <c r="B25" s="38" t="s">
        <v>14</v>
      </c>
      <c r="C25" s="133">
        <f>C27+C29+C31+C33+C35+C37+C39+C41+C43+C45+C47+C49+C51+C53+C55+C57</f>
        <v>8662713.7457599994</v>
      </c>
      <c r="D25" s="133">
        <f t="shared" ref="D25:O25" si="3">D27+D29+D31+D33+D35+D37+D39+D41+D43+D45+D47+D49+D51+D53+D55+D57</f>
        <v>8523415.9889699984</v>
      </c>
      <c r="E25" s="133">
        <f t="shared" si="3"/>
        <v>9124946.5128299985</v>
      </c>
      <c r="F25" s="133">
        <f t="shared" si="3"/>
        <v>9710571.07962</v>
      </c>
      <c r="G25" s="133">
        <f t="shared" si="3"/>
        <v>8807318.2116400003</v>
      </c>
      <c r="H25" s="133">
        <f t="shared" si="3"/>
        <v>9651275.9715799987</v>
      </c>
      <c r="I25" s="133">
        <f t="shared" si="3"/>
        <v>8897089.0288300011</v>
      </c>
      <c r="J25" s="133">
        <f t="shared" si="3"/>
        <v>8629032.0207299981</v>
      </c>
      <c r="K25" s="133">
        <f t="shared" si="3"/>
        <v>8694442.9892800003</v>
      </c>
      <c r="L25" s="133">
        <f t="shared" si="3"/>
        <v>9872143.2387199998</v>
      </c>
      <c r="M25" s="133">
        <f t="shared" si="3"/>
        <v>9096902.5534700006</v>
      </c>
      <c r="N25" s="133">
        <f t="shared" si="3"/>
        <v>9208736.3338899985</v>
      </c>
      <c r="O25" s="133">
        <f t="shared" si="3"/>
        <v>108878587.67532</v>
      </c>
    </row>
    <row r="26" spans="1:15" ht="15" x14ac:dyDescent="0.25">
      <c r="A26" s="37">
        <v>2016</v>
      </c>
      <c r="B26" s="40" t="s">
        <v>139</v>
      </c>
      <c r="C26" s="130">
        <v>596410.31634999998</v>
      </c>
      <c r="D26" s="130">
        <v>632935.49187000003</v>
      </c>
      <c r="E26" s="130">
        <v>703554.53914000001</v>
      </c>
      <c r="F26" s="130">
        <v>690201.71360000002</v>
      </c>
      <c r="G26" s="130">
        <v>667853.91116000002</v>
      </c>
      <c r="H26" s="130">
        <v>713956.96715000004</v>
      </c>
      <c r="I26" s="130">
        <v>517766.87284000003</v>
      </c>
      <c r="J26" s="130">
        <v>662479.07756000001</v>
      </c>
      <c r="K26" s="130">
        <v>0</v>
      </c>
      <c r="L26" s="130">
        <v>0</v>
      </c>
      <c r="M26" s="130">
        <v>0</v>
      </c>
      <c r="N26" s="130">
        <v>0</v>
      </c>
      <c r="O26" s="131">
        <v>5185158.8896700004</v>
      </c>
    </row>
    <row r="27" spans="1:15" ht="15" x14ac:dyDescent="0.25">
      <c r="A27" s="39">
        <v>2015</v>
      </c>
      <c r="B27" s="40" t="s">
        <v>139</v>
      </c>
      <c r="C27" s="130">
        <v>648202.18587000004</v>
      </c>
      <c r="D27" s="130">
        <v>609091.59302999999</v>
      </c>
      <c r="E27" s="130">
        <v>676704.10618999996</v>
      </c>
      <c r="F27" s="130">
        <v>724073.65145</v>
      </c>
      <c r="G27" s="130">
        <v>652378.04975000001</v>
      </c>
      <c r="H27" s="130">
        <v>678623.23263999994</v>
      </c>
      <c r="I27" s="130">
        <v>630930.67992000002</v>
      </c>
      <c r="J27" s="130">
        <v>639215.103</v>
      </c>
      <c r="K27" s="130">
        <v>648365.97089999996</v>
      </c>
      <c r="L27" s="130">
        <v>753918.71998000005</v>
      </c>
      <c r="M27" s="130">
        <v>658650.30373000004</v>
      </c>
      <c r="N27" s="130">
        <v>627409.89780999999</v>
      </c>
      <c r="O27" s="131">
        <v>7947563.4942699997</v>
      </c>
    </row>
    <row r="28" spans="1:15" ht="15" x14ac:dyDescent="0.25">
      <c r="A28" s="37">
        <v>2016</v>
      </c>
      <c r="B28" s="40" t="s">
        <v>140</v>
      </c>
      <c r="C28" s="130">
        <v>88262.907959999997</v>
      </c>
      <c r="D28" s="130">
        <v>108393.57491</v>
      </c>
      <c r="E28" s="130">
        <v>126259.20788</v>
      </c>
      <c r="F28" s="130">
        <v>134442.77465000001</v>
      </c>
      <c r="G28" s="130">
        <v>121184.21963000001</v>
      </c>
      <c r="H28" s="130">
        <v>124471.93349</v>
      </c>
      <c r="I28" s="130">
        <v>100768.00642999999</v>
      </c>
      <c r="J28" s="130">
        <v>143410.30084000001</v>
      </c>
      <c r="K28" s="130">
        <v>0</v>
      </c>
      <c r="L28" s="130">
        <v>0</v>
      </c>
      <c r="M28" s="130">
        <v>0</v>
      </c>
      <c r="N28" s="130">
        <v>0</v>
      </c>
      <c r="O28" s="131">
        <v>947192.92579000001</v>
      </c>
    </row>
    <row r="29" spans="1:15" ht="15" x14ac:dyDescent="0.25">
      <c r="A29" s="39">
        <v>2015</v>
      </c>
      <c r="B29" s="40" t="s">
        <v>140</v>
      </c>
      <c r="C29" s="130">
        <v>112829.78754999999</v>
      </c>
      <c r="D29" s="130">
        <v>115694.13949</v>
      </c>
      <c r="E29" s="130">
        <v>144207.13498</v>
      </c>
      <c r="F29" s="130">
        <v>145988.64683000001</v>
      </c>
      <c r="G29" s="130">
        <v>117697.77284999999</v>
      </c>
      <c r="H29" s="130">
        <v>115520.33348</v>
      </c>
      <c r="I29" s="130">
        <v>118325.16792000001</v>
      </c>
      <c r="J29" s="130">
        <v>133966.96596</v>
      </c>
      <c r="K29" s="130">
        <v>117142.70894</v>
      </c>
      <c r="L29" s="130">
        <v>126212.52209</v>
      </c>
      <c r="M29" s="130">
        <v>111617.9768</v>
      </c>
      <c r="N29" s="130">
        <v>113137.72057999999</v>
      </c>
      <c r="O29" s="131">
        <v>1472340.8774699999</v>
      </c>
    </row>
    <row r="30" spans="1:15" s="66" customFormat="1" ht="15" x14ac:dyDescent="0.25">
      <c r="A30" s="37">
        <v>2016</v>
      </c>
      <c r="B30" s="40" t="s">
        <v>141</v>
      </c>
      <c r="C30" s="130">
        <v>129495.75634000001</v>
      </c>
      <c r="D30" s="130">
        <v>155035.06388</v>
      </c>
      <c r="E30" s="130">
        <v>179018.74742</v>
      </c>
      <c r="F30" s="130">
        <v>170947.78847</v>
      </c>
      <c r="G30" s="130">
        <v>164570.64378000001</v>
      </c>
      <c r="H30" s="130">
        <v>172583.80754000001</v>
      </c>
      <c r="I30" s="130">
        <v>103306.04317999999</v>
      </c>
      <c r="J30" s="130">
        <v>166411.59784999999</v>
      </c>
      <c r="K30" s="130">
        <v>0</v>
      </c>
      <c r="L30" s="130">
        <v>0</v>
      </c>
      <c r="M30" s="130">
        <v>0</v>
      </c>
      <c r="N30" s="130">
        <v>0</v>
      </c>
      <c r="O30" s="131">
        <v>1241369.4484600001</v>
      </c>
    </row>
    <row r="31" spans="1:15" ht="15" x14ac:dyDescent="0.25">
      <c r="A31" s="39">
        <v>2015</v>
      </c>
      <c r="B31" s="40" t="s">
        <v>141</v>
      </c>
      <c r="C31" s="130">
        <v>143592.34104999999</v>
      </c>
      <c r="D31" s="130">
        <v>147034.17332999999</v>
      </c>
      <c r="E31" s="130">
        <v>167697.59656999999</v>
      </c>
      <c r="F31" s="130">
        <v>177976.82922000001</v>
      </c>
      <c r="G31" s="130">
        <v>169615.87656999999</v>
      </c>
      <c r="H31" s="130">
        <v>192780.13312000001</v>
      </c>
      <c r="I31" s="130">
        <v>146176.54934</v>
      </c>
      <c r="J31" s="130">
        <v>168405.25076</v>
      </c>
      <c r="K31" s="130">
        <v>165188.11491</v>
      </c>
      <c r="L31" s="130">
        <v>188749.88042</v>
      </c>
      <c r="M31" s="130">
        <v>175218.90530000001</v>
      </c>
      <c r="N31" s="130">
        <v>172919.19054000001</v>
      </c>
      <c r="O31" s="131">
        <v>2015354.8411300001</v>
      </c>
    </row>
    <row r="32" spans="1:15" ht="15" x14ac:dyDescent="0.25">
      <c r="A32" s="37">
        <v>2016</v>
      </c>
      <c r="B32" s="40" t="s">
        <v>142</v>
      </c>
      <c r="C32" s="132">
        <v>997848.14154999994</v>
      </c>
      <c r="D32" s="132">
        <v>1137269.73324</v>
      </c>
      <c r="E32" s="132">
        <v>1189999.80321</v>
      </c>
      <c r="F32" s="132">
        <v>1231751.24471</v>
      </c>
      <c r="G32" s="132">
        <v>1127396.48129</v>
      </c>
      <c r="H32" s="132">
        <v>1317779.94038</v>
      </c>
      <c r="I32" s="132">
        <v>962639.41382000002</v>
      </c>
      <c r="J32" s="132">
        <v>1207352.0980400001</v>
      </c>
      <c r="K32" s="132">
        <v>0</v>
      </c>
      <c r="L32" s="132">
        <v>0</v>
      </c>
      <c r="M32" s="132">
        <v>0</v>
      </c>
      <c r="N32" s="132">
        <v>0</v>
      </c>
      <c r="O32" s="131">
        <v>9172036.8562400006</v>
      </c>
    </row>
    <row r="33" spans="1:15" ht="15" x14ac:dyDescent="0.25">
      <c r="A33" s="39">
        <v>2015</v>
      </c>
      <c r="B33" s="40" t="s">
        <v>142</v>
      </c>
      <c r="C33" s="130">
        <v>1197749.1368799999</v>
      </c>
      <c r="D33" s="130">
        <v>1176291.8132499999</v>
      </c>
      <c r="E33" s="130">
        <v>1342695.2692100001</v>
      </c>
      <c r="F33" s="132">
        <v>1439379.3918300001</v>
      </c>
      <c r="G33" s="132">
        <v>1377751.54981</v>
      </c>
      <c r="H33" s="132">
        <v>1416856.8097000001</v>
      </c>
      <c r="I33" s="132">
        <v>1310336.3024599999</v>
      </c>
      <c r="J33" s="132">
        <v>1185557.2758200001</v>
      </c>
      <c r="K33" s="132">
        <v>1088970.92631</v>
      </c>
      <c r="L33" s="132">
        <v>1305062.5737099999</v>
      </c>
      <c r="M33" s="132">
        <v>1295975.0098900001</v>
      </c>
      <c r="N33" s="132">
        <v>1261682.90126</v>
      </c>
      <c r="O33" s="131">
        <v>15398308.96013</v>
      </c>
    </row>
    <row r="34" spans="1:15" ht="15" x14ac:dyDescent="0.25">
      <c r="A34" s="37">
        <v>2016</v>
      </c>
      <c r="B34" s="40" t="s">
        <v>143</v>
      </c>
      <c r="C34" s="130">
        <v>1317822.94906</v>
      </c>
      <c r="D34" s="130">
        <v>1417375.47572</v>
      </c>
      <c r="E34" s="130">
        <v>1509775.1807299999</v>
      </c>
      <c r="F34" s="130">
        <v>1523148.0726399999</v>
      </c>
      <c r="G34" s="130">
        <v>1421023.16359</v>
      </c>
      <c r="H34" s="130">
        <v>1528958.5757299999</v>
      </c>
      <c r="I34" s="130">
        <v>1250788.4579700001</v>
      </c>
      <c r="J34" s="130">
        <v>1612481.55372</v>
      </c>
      <c r="K34" s="130">
        <v>0</v>
      </c>
      <c r="L34" s="130">
        <v>0</v>
      </c>
      <c r="M34" s="130">
        <v>0</v>
      </c>
      <c r="N34" s="130">
        <v>0</v>
      </c>
      <c r="O34" s="131">
        <v>11581373.429160001</v>
      </c>
    </row>
    <row r="35" spans="1:15" ht="15" x14ac:dyDescent="0.25">
      <c r="A35" s="39">
        <v>2015</v>
      </c>
      <c r="B35" s="40" t="s">
        <v>143</v>
      </c>
      <c r="C35" s="130">
        <v>1383349.5695400001</v>
      </c>
      <c r="D35" s="130">
        <v>1264095.1384699999</v>
      </c>
      <c r="E35" s="130">
        <v>1324696.2990300001</v>
      </c>
      <c r="F35" s="130">
        <v>1384735.18169</v>
      </c>
      <c r="G35" s="130">
        <v>1342558.4608700001</v>
      </c>
      <c r="H35" s="130">
        <v>1456441.79174</v>
      </c>
      <c r="I35" s="130">
        <v>1490106.4120100001</v>
      </c>
      <c r="J35" s="130">
        <v>1541342.8424199999</v>
      </c>
      <c r="K35" s="130">
        <v>1386763.3021800001</v>
      </c>
      <c r="L35" s="130">
        <v>1588922.71368</v>
      </c>
      <c r="M35" s="130">
        <v>1404344.8864899999</v>
      </c>
      <c r="N35" s="130">
        <v>1388657.0672299999</v>
      </c>
      <c r="O35" s="131">
        <v>16956013.665350001</v>
      </c>
    </row>
    <row r="36" spans="1:15" ht="15" x14ac:dyDescent="0.25">
      <c r="A36" s="37">
        <v>2016</v>
      </c>
      <c r="B36" s="40" t="s">
        <v>144</v>
      </c>
      <c r="C36" s="130">
        <v>1512341.76401</v>
      </c>
      <c r="D36" s="130">
        <v>1983150.7717299999</v>
      </c>
      <c r="E36" s="130">
        <v>2046716.7066800001</v>
      </c>
      <c r="F36" s="130">
        <v>2045838.75168</v>
      </c>
      <c r="G36" s="130">
        <v>1998571.3447100001</v>
      </c>
      <c r="H36" s="130">
        <v>2148352.7211099998</v>
      </c>
      <c r="I36" s="130">
        <v>1725976.2881799999</v>
      </c>
      <c r="J36" s="130">
        <v>1679795.1608599999</v>
      </c>
      <c r="K36" s="130">
        <v>0</v>
      </c>
      <c r="L36" s="130">
        <v>0</v>
      </c>
      <c r="M36" s="130">
        <v>0</v>
      </c>
      <c r="N36" s="130">
        <v>0</v>
      </c>
      <c r="O36" s="131">
        <v>15140743.508959999</v>
      </c>
    </row>
    <row r="37" spans="1:15" ht="15" x14ac:dyDescent="0.25">
      <c r="A37" s="39">
        <v>2015</v>
      </c>
      <c r="B37" s="40" t="s">
        <v>144</v>
      </c>
      <c r="C37" s="130">
        <v>1728185.6380799999</v>
      </c>
      <c r="D37" s="130">
        <v>1703279.75015</v>
      </c>
      <c r="E37" s="130">
        <v>1770417.7382400001</v>
      </c>
      <c r="F37" s="130">
        <v>1835673.64307</v>
      </c>
      <c r="G37" s="130">
        <v>1480106.1511299999</v>
      </c>
      <c r="H37" s="130">
        <v>1969904.47059</v>
      </c>
      <c r="I37" s="130">
        <v>1641980.42833</v>
      </c>
      <c r="J37" s="130">
        <v>1361396.4611599999</v>
      </c>
      <c r="K37" s="130">
        <v>1872658.86555</v>
      </c>
      <c r="L37" s="130">
        <v>2024758.0810499999</v>
      </c>
      <c r="M37" s="130">
        <v>1916069.2279999999</v>
      </c>
      <c r="N37" s="130">
        <v>1847544.52773</v>
      </c>
      <c r="O37" s="131">
        <v>21151974.98308</v>
      </c>
    </row>
    <row r="38" spans="1:15" ht="15" x14ac:dyDescent="0.25">
      <c r="A38" s="37">
        <v>2016</v>
      </c>
      <c r="B38" s="40" t="s">
        <v>145</v>
      </c>
      <c r="C38" s="130">
        <v>41417.511720000002</v>
      </c>
      <c r="D38" s="130">
        <v>60080.299330000002</v>
      </c>
      <c r="E38" s="130">
        <v>79414.776440000001</v>
      </c>
      <c r="F38" s="130">
        <v>92793.202439999994</v>
      </c>
      <c r="G38" s="130">
        <v>33853.179360000002</v>
      </c>
      <c r="H38" s="130">
        <v>58315.610529999998</v>
      </c>
      <c r="I38" s="130">
        <v>22693.122889999999</v>
      </c>
      <c r="J38" s="130">
        <v>60905.218699999998</v>
      </c>
      <c r="K38" s="130">
        <v>0</v>
      </c>
      <c r="L38" s="130">
        <v>0</v>
      </c>
      <c r="M38" s="130">
        <v>0</v>
      </c>
      <c r="N38" s="130">
        <v>0</v>
      </c>
      <c r="O38" s="131">
        <v>449472.92141000001</v>
      </c>
    </row>
    <row r="39" spans="1:15" ht="15" x14ac:dyDescent="0.25">
      <c r="A39" s="39">
        <v>2015</v>
      </c>
      <c r="B39" s="40" t="s">
        <v>145</v>
      </c>
      <c r="C39" s="130">
        <v>43975.630740000001</v>
      </c>
      <c r="D39" s="130">
        <v>77870.873619999998</v>
      </c>
      <c r="E39" s="130">
        <v>46982.886599999998</v>
      </c>
      <c r="F39" s="130">
        <v>103764.36032000001</v>
      </c>
      <c r="G39" s="130">
        <v>116960.59392</v>
      </c>
      <c r="H39" s="130">
        <v>53593.840929999998</v>
      </c>
      <c r="I39" s="130">
        <v>148860.65543000001</v>
      </c>
      <c r="J39" s="130">
        <v>123107.68345</v>
      </c>
      <c r="K39" s="130">
        <v>75751.284390000001</v>
      </c>
      <c r="L39" s="130">
        <v>75632.592009999993</v>
      </c>
      <c r="M39" s="130">
        <v>102000.23428</v>
      </c>
      <c r="N39" s="130">
        <v>61358.134149999998</v>
      </c>
      <c r="O39" s="131">
        <v>1029858.76984</v>
      </c>
    </row>
    <row r="40" spans="1:15" ht="15" x14ac:dyDescent="0.25">
      <c r="A40" s="37">
        <v>2016</v>
      </c>
      <c r="B40" s="40" t="s">
        <v>146</v>
      </c>
      <c r="C40" s="130">
        <v>626879.38526999997</v>
      </c>
      <c r="D40" s="130">
        <v>803791.40489999996</v>
      </c>
      <c r="E40" s="130">
        <v>896196.37040999997</v>
      </c>
      <c r="F40" s="130">
        <v>885614.67874999996</v>
      </c>
      <c r="G40" s="130">
        <v>807147.48644000001</v>
      </c>
      <c r="H40" s="130">
        <v>926821.34062000003</v>
      </c>
      <c r="I40" s="130">
        <v>629840.99763999996</v>
      </c>
      <c r="J40" s="130">
        <v>862423.27364000003</v>
      </c>
      <c r="K40" s="130">
        <v>0</v>
      </c>
      <c r="L40" s="130">
        <v>0</v>
      </c>
      <c r="M40" s="130">
        <v>0</v>
      </c>
      <c r="N40" s="130">
        <v>0</v>
      </c>
      <c r="O40" s="131">
        <v>6438714.9376699999</v>
      </c>
    </row>
    <row r="41" spans="1:15" ht="15" x14ac:dyDescent="0.25">
      <c r="A41" s="39">
        <v>2015</v>
      </c>
      <c r="B41" s="40" t="s">
        <v>146</v>
      </c>
      <c r="C41" s="130">
        <v>732034.20849999995</v>
      </c>
      <c r="D41" s="130">
        <v>830881.90549000003</v>
      </c>
      <c r="E41" s="130">
        <v>838376.19932999997</v>
      </c>
      <c r="F41" s="130">
        <v>881094.76477000001</v>
      </c>
      <c r="G41" s="130">
        <v>826084.44212000002</v>
      </c>
      <c r="H41" s="130">
        <v>961652.74899999995</v>
      </c>
      <c r="I41" s="130">
        <v>815920.09268</v>
      </c>
      <c r="J41" s="130">
        <v>830815.27673000004</v>
      </c>
      <c r="K41" s="130">
        <v>854053.04645999998</v>
      </c>
      <c r="L41" s="130">
        <v>1039303.99344</v>
      </c>
      <c r="M41" s="130">
        <v>927258.84855</v>
      </c>
      <c r="N41" s="130">
        <v>934566.60878000001</v>
      </c>
      <c r="O41" s="131">
        <v>10472042.135849999</v>
      </c>
    </row>
    <row r="42" spans="1:15" ht="15" x14ac:dyDescent="0.25">
      <c r="A42" s="37">
        <v>2016</v>
      </c>
      <c r="B42" s="40" t="s">
        <v>147</v>
      </c>
      <c r="C42" s="130">
        <v>376006.31636</v>
      </c>
      <c r="D42" s="130">
        <v>439426.09262000001</v>
      </c>
      <c r="E42" s="130">
        <v>469331.10476000002</v>
      </c>
      <c r="F42" s="130">
        <v>493205.87096999999</v>
      </c>
      <c r="G42" s="130">
        <v>455945.28057</v>
      </c>
      <c r="H42" s="130">
        <v>474929.70913999999</v>
      </c>
      <c r="I42" s="130">
        <v>350995.59591999999</v>
      </c>
      <c r="J42" s="130">
        <v>451204.39194</v>
      </c>
      <c r="K42" s="130">
        <v>0</v>
      </c>
      <c r="L42" s="130">
        <v>0</v>
      </c>
      <c r="M42" s="130">
        <v>0</v>
      </c>
      <c r="N42" s="130">
        <v>0</v>
      </c>
      <c r="O42" s="131">
        <v>3511044.36228</v>
      </c>
    </row>
    <row r="43" spans="1:15" ht="15" x14ac:dyDescent="0.25">
      <c r="A43" s="39">
        <v>2015</v>
      </c>
      <c r="B43" s="40" t="s">
        <v>147</v>
      </c>
      <c r="C43" s="130">
        <v>465536.70377999998</v>
      </c>
      <c r="D43" s="130">
        <v>432304.07919999998</v>
      </c>
      <c r="E43" s="130">
        <v>450256.79758000001</v>
      </c>
      <c r="F43" s="130">
        <v>492498.43300999998</v>
      </c>
      <c r="G43" s="130">
        <v>411800.54035000002</v>
      </c>
      <c r="H43" s="130">
        <v>470042.16327999998</v>
      </c>
      <c r="I43" s="130">
        <v>482673.67670000001</v>
      </c>
      <c r="J43" s="130">
        <v>434256.25014000002</v>
      </c>
      <c r="K43" s="130">
        <v>438245.40456</v>
      </c>
      <c r="L43" s="130">
        <v>456822.34518</v>
      </c>
      <c r="M43" s="130">
        <v>486784.65733000002</v>
      </c>
      <c r="N43" s="130">
        <v>502032.97671999998</v>
      </c>
      <c r="O43" s="131">
        <v>5523254.02783</v>
      </c>
    </row>
    <row r="44" spans="1:15" ht="15" x14ac:dyDescent="0.25">
      <c r="A44" s="37">
        <v>2016</v>
      </c>
      <c r="B44" s="40" t="s">
        <v>148</v>
      </c>
      <c r="C44" s="130">
        <v>423834.37780999998</v>
      </c>
      <c r="D44" s="130">
        <v>502354.20104999997</v>
      </c>
      <c r="E44" s="130">
        <v>536393.84719</v>
      </c>
      <c r="F44" s="130">
        <v>515843.10144</v>
      </c>
      <c r="G44" s="130">
        <v>503601.76496</v>
      </c>
      <c r="H44" s="130">
        <v>538557.09831999999</v>
      </c>
      <c r="I44" s="130">
        <v>408943.32595999999</v>
      </c>
      <c r="J44" s="130">
        <v>518675.14662000001</v>
      </c>
      <c r="K44" s="130">
        <v>0</v>
      </c>
      <c r="L44" s="130">
        <v>0</v>
      </c>
      <c r="M44" s="130">
        <v>0</v>
      </c>
      <c r="N44" s="130">
        <v>0</v>
      </c>
      <c r="O44" s="131">
        <v>3948202.8633500002</v>
      </c>
    </row>
    <row r="45" spans="1:15" ht="15" x14ac:dyDescent="0.25">
      <c r="A45" s="39">
        <v>2015</v>
      </c>
      <c r="B45" s="40" t="s">
        <v>148</v>
      </c>
      <c r="C45" s="130">
        <v>487406.64941000001</v>
      </c>
      <c r="D45" s="130">
        <v>472955.40367999999</v>
      </c>
      <c r="E45" s="130">
        <v>531382.43290000001</v>
      </c>
      <c r="F45" s="130">
        <v>573363.50586000003</v>
      </c>
      <c r="G45" s="130">
        <v>518542.47288000002</v>
      </c>
      <c r="H45" s="130">
        <v>543286.54151000001</v>
      </c>
      <c r="I45" s="130">
        <v>527477.47441999998</v>
      </c>
      <c r="J45" s="130">
        <v>514661.39630999998</v>
      </c>
      <c r="K45" s="130">
        <v>481265.49911999999</v>
      </c>
      <c r="L45" s="130">
        <v>569425.17833000002</v>
      </c>
      <c r="M45" s="130">
        <v>504228.78522999998</v>
      </c>
      <c r="N45" s="130">
        <v>506304.49242999998</v>
      </c>
      <c r="O45" s="131">
        <v>6230299.8320800001</v>
      </c>
    </row>
    <row r="46" spans="1:15" ht="15" x14ac:dyDescent="0.25">
      <c r="A46" s="37">
        <v>2016</v>
      </c>
      <c r="B46" s="40" t="s">
        <v>149</v>
      </c>
      <c r="C46" s="130">
        <v>626933.28356999997</v>
      </c>
      <c r="D46" s="130">
        <v>744942.98424000002</v>
      </c>
      <c r="E46" s="130">
        <v>731714.53819999995</v>
      </c>
      <c r="F46" s="130">
        <v>695906.02648</v>
      </c>
      <c r="G46" s="130">
        <v>748658.19556999998</v>
      </c>
      <c r="H46" s="130">
        <v>905415.06692999997</v>
      </c>
      <c r="I46" s="130">
        <v>606976.59161</v>
      </c>
      <c r="J46" s="130">
        <v>885267.08421999996</v>
      </c>
      <c r="K46" s="130">
        <v>0</v>
      </c>
      <c r="L46" s="130">
        <v>0</v>
      </c>
      <c r="M46" s="130">
        <v>0</v>
      </c>
      <c r="N46" s="130">
        <v>0</v>
      </c>
      <c r="O46" s="131">
        <v>5945813.7708200002</v>
      </c>
    </row>
    <row r="47" spans="1:15" ht="15" x14ac:dyDescent="0.25">
      <c r="A47" s="39">
        <v>2015</v>
      </c>
      <c r="B47" s="40" t="s">
        <v>149</v>
      </c>
      <c r="C47" s="130">
        <v>851959.67770999996</v>
      </c>
      <c r="D47" s="130">
        <v>937971.25488999998</v>
      </c>
      <c r="E47" s="130">
        <v>954845.98077000002</v>
      </c>
      <c r="F47" s="130">
        <v>973028.22149000003</v>
      </c>
      <c r="G47" s="130">
        <v>790369.94894999999</v>
      </c>
      <c r="H47" s="130">
        <v>830151.84849999996</v>
      </c>
      <c r="I47" s="130">
        <v>799547.27315000002</v>
      </c>
      <c r="J47" s="130">
        <v>793980.14622999995</v>
      </c>
      <c r="K47" s="130">
        <v>759077.65466999996</v>
      </c>
      <c r="L47" s="130">
        <v>767523.08886999998</v>
      </c>
      <c r="M47" s="130">
        <v>661539.25338999997</v>
      </c>
      <c r="N47" s="130">
        <v>759979.02505000005</v>
      </c>
      <c r="O47" s="131">
        <v>9879973.3736700006</v>
      </c>
    </row>
    <row r="48" spans="1:15" ht="15" x14ac:dyDescent="0.25">
      <c r="A48" s="37">
        <v>2016</v>
      </c>
      <c r="B48" s="40" t="s">
        <v>150</v>
      </c>
      <c r="C48" s="130">
        <v>184487.56275000001</v>
      </c>
      <c r="D48" s="130">
        <v>224270.80935</v>
      </c>
      <c r="E48" s="130">
        <v>273820.63620000001</v>
      </c>
      <c r="F48" s="130">
        <v>251763.05504000001</v>
      </c>
      <c r="G48" s="130">
        <v>234042.24517000001</v>
      </c>
      <c r="H48" s="130">
        <v>239630.97635000001</v>
      </c>
      <c r="I48" s="130">
        <v>180628.49174</v>
      </c>
      <c r="J48" s="130">
        <v>226850.14894000001</v>
      </c>
      <c r="K48" s="130">
        <v>0</v>
      </c>
      <c r="L48" s="130">
        <v>0</v>
      </c>
      <c r="M48" s="130">
        <v>0</v>
      </c>
      <c r="N48" s="130">
        <v>0</v>
      </c>
      <c r="O48" s="131">
        <v>1815493.92554</v>
      </c>
    </row>
    <row r="49" spans="1:15" ht="15" x14ac:dyDescent="0.25">
      <c r="A49" s="39">
        <v>2015</v>
      </c>
      <c r="B49" s="40" t="s">
        <v>150</v>
      </c>
      <c r="C49" s="130">
        <v>201065.27963</v>
      </c>
      <c r="D49" s="130">
        <v>214500.38548999999</v>
      </c>
      <c r="E49" s="130">
        <v>255234.01407999999</v>
      </c>
      <c r="F49" s="130">
        <v>264035.47511</v>
      </c>
      <c r="G49" s="130">
        <v>243012.05600000001</v>
      </c>
      <c r="H49" s="130">
        <v>238435.64301999999</v>
      </c>
      <c r="I49" s="130">
        <v>230345.85438</v>
      </c>
      <c r="J49" s="130">
        <v>220589.03412999999</v>
      </c>
      <c r="K49" s="130">
        <v>213315.56121000001</v>
      </c>
      <c r="L49" s="130">
        <v>238482.42027</v>
      </c>
      <c r="M49" s="130">
        <v>214862.83609</v>
      </c>
      <c r="N49" s="130">
        <v>221473.41183</v>
      </c>
      <c r="O49" s="131">
        <v>2755351.9712399999</v>
      </c>
    </row>
    <row r="50" spans="1:15" ht="15" x14ac:dyDescent="0.25">
      <c r="A50" s="37">
        <v>2016</v>
      </c>
      <c r="B50" s="40" t="s">
        <v>151</v>
      </c>
      <c r="C50" s="130">
        <v>170447.06148999999</v>
      </c>
      <c r="D50" s="130">
        <v>155566.38686999999</v>
      </c>
      <c r="E50" s="130">
        <v>194886.82939999999</v>
      </c>
      <c r="F50" s="130">
        <v>248883.42598999999</v>
      </c>
      <c r="G50" s="130">
        <v>172585.67196000001</v>
      </c>
      <c r="H50" s="130">
        <v>156531.00302</v>
      </c>
      <c r="I50" s="130">
        <v>91797.709990000003</v>
      </c>
      <c r="J50" s="130">
        <v>238473.33872999999</v>
      </c>
      <c r="K50" s="130">
        <v>0</v>
      </c>
      <c r="L50" s="130">
        <v>0</v>
      </c>
      <c r="M50" s="130">
        <v>0</v>
      </c>
      <c r="N50" s="130">
        <v>0</v>
      </c>
      <c r="O50" s="131">
        <v>1429171.4274500001</v>
      </c>
    </row>
    <row r="51" spans="1:15" ht="15" x14ac:dyDescent="0.25">
      <c r="A51" s="39">
        <v>2015</v>
      </c>
      <c r="B51" s="40" t="s">
        <v>151</v>
      </c>
      <c r="C51" s="130">
        <v>286935.63050000003</v>
      </c>
      <c r="D51" s="130">
        <v>143501.87935</v>
      </c>
      <c r="E51" s="130">
        <v>159471.97928999999</v>
      </c>
      <c r="F51" s="130">
        <v>248153.5404</v>
      </c>
      <c r="G51" s="130">
        <v>344006.66226999997</v>
      </c>
      <c r="H51" s="130">
        <v>232756.33554999999</v>
      </c>
      <c r="I51" s="130">
        <v>148979.14981999999</v>
      </c>
      <c r="J51" s="130">
        <v>245689.59697000001</v>
      </c>
      <c r="K51" s="130">
        <v>148522.46544999999</v>
      </c>
      <c r="L51" s="130">
        <v>269340.00683999999</v>
      </c>
      <c r="M51" s="130">
        <v>205010.0686</v>
      </c>
      <c r="N51" s="130">
        <v>212290.94656000001</v>
      </c>
      <c r="O51" s="131">
        <v>2644658.2615999999</v>
      </c>
    </row>
    <row r="52" spans="1:15" ht="15" x14ac:dyDescent="0.25">
      <c r="A52" s="37">
        <v>2016</v>
      </c>
      <c r="B52" s="40" t="s">
        <v>152</v>
      </c>
      <c r="C52" s="130">
        <v>118636.14177</v>
      </c>
      <c r="D52" s="130">
        <v>136586.82457999999</v>
      </c>
      <c r="E52" s="130">
        <v>164167.68768999999</v>
      </c>
      <c r="F52" s="130">
        <v>146799.34344</v>
      </c>
      <c r="G52" s="130">
        <v>106367.8949</v>
      </c>
      <c r="H52" s="130">
        <v>143121.23869999999</v>
      </c>
      <c r="I52" s="130">
        <v>97525.393989999997</v>
      </c>
      <c r="J52" s="130">
        <v>151570.55338999999</v>
      </c>
      <c r="K52" s="130">
        <v>0</v>
      </c>
      <c r="L52" s="130">
        <v>0</v>
      </c>
      <c r="M52" s="130">
        <v>0</v>
      </c>
      <c r="N52" s="130">
        <v>0</v>
      </c>
      <c r="O52" s="131">
        <v>1064775.07846</v>
      </c>
    </row>
    <row r="53" spans="1:15" ht="15" x14ac:dyDescent="0.25">
      <c r="A53" s="39">
        <v>2015</v>
      </c>
      <c r="B53" s="40" t="s">
        <v>152</v>
      </c>
      <c r="C53" s="130">
        <v>99405.476550000007</v>
      </c>
      <c r="D53" s="130">
        <v>97020.904750000002</v>
      </c>
      <c r="E53" s="130">
        <v>136118.54362000001</v>
      </c>
      <c r="F53" s="130">
        <v>127832.47478</v>
      </c>
      <c r="G53" s="130">
        <v>110824.95748</v>
      </c>
      <c r="H53" s="130">
        <v>159703.81526999999</v>
      </c>
      <c r="I53" s="130">
        <v>97948.048179999998</v>
      </c>
      <c r="J53" s="130">
        <v>142957.12294</v>
      </c>
      <c r="K53" s="130">
        <v>162035.99627999999</v>
      </c>
      <c r="L53" s="130">
        <v>129552.53593</v>
      </c>
      <c r="M53" s="130">
        <v>108305.56518999999</v>
      </c>
      <c r="N53" s="130">
        <v>282382.47564999998</v>
      </c>
      <c r="O53" s="131">
        <v>1654087.91662</v>
      </c>
    </row>
    <row r="54" spans="1:15" ht="15" x14ac:dyDescent="0.25">
      <c r="A54" s="37">
        <v>2016</v>
      </c>
      <c r="B54" s="40" t="s">
        <v>153</v>
      </c>
      <c r="C54" s="130">
        <v>254118.57037</v>
      </c>
      <c r="D54" s="130">
        <v>280094.70999</v>
      </c>
      <c r="E54" s="130">
        <v>314748.53057</v>
      </c>
      <c r="F54" s="130">
        <v>303807.59908999997</v>
      </c>
      <c r="G54" s="130">
        <v>286693.17608</v>
      </c>
      <c r="H54" s="130">
        <v>335548.98501</v>
      </c>
      <c r="I54" s="130">
        <v>225867.18213999999</v>
      </c>
      <c r="J54" s="130">
        <v>302496.56998999999</v>
      </c>
      <c r="K54" s="130">
        <v>0</v>
      </c>
      <c r="L54" s="130">
        <v>0</v>
      </c>
      <c r="M54" s="130">
        <v>0</v>
      </c>
      <c r="N54" s="130">
        <v>0</v>
      </c>
      <c r="O54" s="131">
        <v>2303375.3232399998</v>
      </c>
    </row>
    <row r="55" spans="1:15" ht="15" x14ac:dyDescent="0.25">
      <c r="A55" s="39">
        <v>2015</v>
      </c>
      <c r="B55" s="40" t="s">
        <v>153</v>
      </c>
      <c r="C55" s="130">
        <v>274711.79819</v>
      </c>
      <c r="D55" s="130">
        <v>295438.31614000001</v>
      </c>
      <c r="E55" s="130">
        <v>315229.46811999998</v>
      </c>
      <c r="F55" s="130">
        <v>327374.87635999999</v>
      </c>
      <c r="G55" s="130">
        <v>295721.75578000001</v>
      </c>
      <c r="H55" s="130">
        <v>321362.25965000002</v>
      </c>
      <c r="I55" s="130">
        <v>300290.65970999998</v>
      </c>
      <c r="J55" s="130">
        <v>285547.07481000002</v>
      </c>
      <c r="K55" s="130">
        <v>275348.10167</v>
      </c>
      <c r="L55" s="130">
        <v>332934.19598000002</v>
      </c>
      <c r="M55" s="130">
        <v>314580.01377999998</v>
      </c>
      <c r="N55" s="130">
        <v>307669.87819999998</v>
      </c>
      <c r="O55" s="131">
        <v>3646208.3983900002</v>
      </c>
    </row>
    <row r="56" spans="1:15" ht="15" x14ac:dyDescent="0.25">
      <c r="A56" s="37">
        <v>2016</v>
      </c>
      <c r="B56" s="40" t="s">
        <v>154</v>
      </c>
      <c r="C56" s="130">
        <v>4812.4913900000001</v>
      </c>
      <c r="D56" s="130">
        <v>7726.5723200000002</v>
      </c>
      <c r="E56" s="130">
        <v>8985.9395700000005</v>
      </c>
      <c r="F56" s="130">
        <v>9578.3848600000001</v>
      </c>
      <c r="G56" s="130">
        <v>9036.3687800000007</v>
      </c>
      <c r="H56" s="130">
        <v>12975.900439999999</v>
      </c>
      <c r="I56" s="130">
        <v>4723.2217199999996</v>
      </c>
      <c r="J56" s="130">
        <v>7835.5590700000002</v>
      </c>
      <c r="K56" s="130">
        <v>0</v>
      </c>
      <c r="L56" s="130">
        <v>0</v>
      </c>
      <c r="M56" s="130">
        <v>0</v>
      </c>
      <c r="N56" s="130">
        <v>0</v>
      </c>
      <c r="O56" s="131">
        <v>65674.438150000002</v>
      </c>
    </row>
    <row r="57" spans="1:15" ht="15" x14ac:dyDescent="0.25">
      <c r="A57" s="39">
        <v>2015</v>
      </c>
      <c r="B57" s="40" t="s">
        <v>154</v>
      </c>
      <c r="C57" s="130">
        <v>5774.0317800000003</v>
      </c>
      <c r="D57" s="130">
        <v>5484.3786399999999</v>
      </c>
      <c r="E57" s="130">
        <v>10630.06632</v>
      </c>
      <c r="F57" s="130">
        <v>11598.083430000001</v>
      </c>
      <c r="G57" s="130">
        <v>9886.9209100000007</v>
      </c>
      <c r="H57" s="130">
        <v>10164.0036</v>
      </c>
      <c r="I57" s="130">
        <v>7190.6043799999998</v>
      </c>
      <c r="J57" s="130">
        <v>7544.5398999999998</v>
      </c>
      <c r="K57" s="130">
        <v>7738.0866800000003</v>
      </c>
      <c r="L57" s="130">
        <v>5502.3909400000002</v>
      </c>
      <c r="M57" s="130">
        <v>10455.980820000001</v>
      </c>
      <c r="N57" s="130">
        <v>9327.0793699999995</v>
      </c>
      <c r="O57" s="131">
        <v>101296.16677</v>
      </c>
    </row>
    <row r="58" spans="1:15" ht="15" x14ac:dyDescent="0.25">
      <c r="A58" s="37">
        <v>2016</v>
      </c>
      <c r="B58" s="38" t="s">
        <v>31</v>
      </c>
      <c r="C58" s="133">
        <f>C60</f>
        <v>236204.63557000001</v>
      </c>
      <c r="D58" s="133">
        <f t="shared" ref="D58:O58" si="4">D60</f>
        <v>244178.06628</v>
      </c>
      <c r="E58" s="133">
        <f t="shared" si="4"/>
        <v>265659.72038999997</v>
      </c>
      <c r="F58" s="133">
        <f t="shared" si="4"/>
        <v>337256.00225999998</v>
      </c>
      <c r="G58" s="133">
        <f t="shared" si="4"/>
        <v>315766.93875999999</v>
      </c>
      <c r="H58" s="133">
        <f t="shared" si="4"/>
        <v>361177.88143000001</v>
      </c>
      <c r="I58" s="133">
        <f t="shared" si="4"/>
        <v>271405.36372000002</v>
      </c>
      <c r="J58" s="133">
        <f t="shared" si="4"/>
        <v>344754.38125999999</v>
      </c>
      <c r="K58" s="133">
        <f t="shared" si="4"/>
        <v>0</v>
      </c>
      <c r="L58" s="133">
        <f t="shared" si="4"/>
        <v>0</v>
      </c>
      <c r="M58" s="133">
        <f t="shared" si="4"/>
        <v>0</v>
      </c>
      <c r="N58" s="133">
        <f t="shared" si="4"/>
        <v>0</v>
      </c>
      <c r="O58" s="133">
        <f t="shared" si="4"/>
        <v>2376402.98967</v>
      </c>
    </row>
    <row r="59" spans="1:15" ht="15" x14ac:dyDescent="0.25">
      <c r="A59" s="39">
        <v>2015</v>
      </c>
      <c r="B59" s="38" t="s">
        <v>31</v>
      </c>
      <c r="C59" s="133">
        <f>C61</f>
        <v>275911.10003999999</v>
      </c>
      <c r="D59" s="133">
        <f t="shared" ref="D59:O59" si="5">D61</f>
        <v>281267.10907000001</v>
      </c>
      <c r="E59" s="133">
        <f t="shared" si="5"/>
        <v>275441.42132000002</v>
      </c>
      <c r="F59" s="133">
        <f t="shared" si="5"/>
        <v>348218.35579</v>
      </c>
      <c r="G59" s="133">
        <f t="shared" si="5"/>
        <v>403889.40522000002</v>
      </c>
      <c r="H59" s="133">
        <f t="shared" si="5"/>
        <v>393504.76014000003</v>
      </c>
      <c r="I59" s="133">
        <f t="shared" si="5"/>
        <v>372407.65275000001</v>
      </c>
      <c r="J59" s="133">
        <f t="shared" si="5"/>
        <v>342593.82049000001</v>
      </c>
      <c r="K59" s="133">
        <f t="shared" si="5"/>
        <v>285769.35791999998</v>
      </c>
      <c r="L59" s="133">
        <f t="shared" si="5"/>
        <v>315506.20071</v>
      </c>
      <c r="M59" s="133">
        <f t="shared" si="5"/>
        <v>291654.31043999997</v>
      </c>
      <c r="N59" s="133">
        <f t="shared" si="5"/>
        <v>309047.22055999999</v>
      </c>
      <c r="O59" s="133">
        <f t="shared" si="5"/>
        <v>3895210.7144499999</v>
      </c>
    </row>
    <row r="60" spans="1:15" ht="15" x14ac:dyDescent="0.25">
      <c r="A60" s="37">
        <v>2016</v>
      </c>
      <c r="B60" s="40" t="s">
        <v>155</v>
      </c>
      <c r="C60" s="130">
        <v>236204.63557000001</v>
      </c>
      <c r="D60" s="130">
        <v>244178.06628</v>
      </c>
      <c r="E60" s="130">
        <v>265659.72038999997</v>
      </c>
      <c r="F60" s="130">
        <v>337256.00225999998</v>
      </c>
      <c r="G60" s="130">
        <v>315766.93875999999</v>
      </c>
      <c r="H60" s="130">
        <v>361177.88143000001</v>
      </c>
      <c r="I60" s="130">
        <v>271405.36372000002</v>
      </c>
      <c r="J60" s="130">
        <v>344754.38125999999</v>
      </c>
      <c r="K60" s="130">
        <v>0</v>
      </c>
      <c r="L60" s="130">
        <v>0</v>
      </c>
      <c r="M60" s="130">
        <v>0</v>
      </c>
      <c r="N60" s="130">
        <v>0</v>
      </c>
      <c r="O60" s="131">
        <v>2376402.98967</v>
      </c>
    </row>
    <row r="61" spans="1:15" ht="15.75" thickBot="1" x14ac:dyDescent="0.3">
      <c r="A61" s="39">
        <v>2015</v>
      </c>
      <c r="B61" s="40" t="s">
        <v>155</v>
      </c>
      <c r="C61" s="130">
        <v>275911.10003999999</v>
      </c>
      <c r="D61" s="130">
        <v>281267.10907000001</v>
      </c>
      <c r="E61" s="130">
        <v>275441.42132000002</v>
      </c>
      <c r="F61" s="130">
        <v>348218.35579</v>
      </c>
      <c r="G61" s="130">
        <v>403889.40522000002</v>
      </c>
      <c r="H61" s="130">
        <v>393504.76014000003</v>
      </c>
      <c r="I61" s="130">
        <v>372407.65275000001</v>
      </c>
      <c r="J61" s="130">
        <v>342593.82049000001</v>
      </c>
      <c r="K61" s="130">
        <v>285769.35791999998</v>
      </c>
      <c r="L61" s="130">
        <v>315506.20071</v>
      </c>
      <c r="M61" s="130">
        <v>291654.31043999997</v>
      </c>
      <c r="N61" s="130">
        <v>309047.22055999999</v>
      </c>
      <c r="O61" s="131">
        <v>3895210.7144499999</v>
      </c>
    </row>
    <row r="62" spans="1:15" s="43" customFormat="1" ht="15" customHeight="1" thickBot="1" x14ac:dyDescent="0.25">
      <c r="A62" s="41">
        <v>2002</v>
      </c>
      <c r="B62" s="42" t="s">
        <v>40</v>
      </c>
      <c r="C62" s="134">
        <v>2607319.6609999998</v>
      </c>
      <c r="D62" s="134">
        <v>2383772.9539999999</v>
      </c>
      <c r="E62" s="134">
        <v>2918943.5210000002</v>
      </c>
      <c r="F62" s="134">
        <v>2742857.9219999998</v>
      </c>
      <c r="G62" s="134">
        <v>3000325.2429999998</v>
      </c>
      <c r="H62" s="134">
        <v>2770693.8810000001</v>
      </c>
      <c r="I62" s="134">
        <v>3103851.8620000002</v>
      </c>
      <c r="J62" s="134">
        <v>2975888.9739999999</v>
      </c>
      <c r="K62" s="134">
        <v>3218206.861</v>
      </c>
      <c r="L62" s="134">
        <v>3501128.02</v>
      </c>
      <c r="M62" s="134">
        <v>3593604.8960000002</v>
      </c>
      <c r="N62" s="134">
        <v>3242495.2340000002</v>
      </c>
      <c r="O62" s="135">
        <f>SUM(C62:N62)</f>
        <v>36059089.028999999</v>
      </c>
    </row>
    <row r="63" spans="1:15" s="43" customFormat="1" ht="15" customHeight="1" thickBot="1" x14ac:dyDescent="0.25">
      <c r="A63" s="41">
        <v>2003</v>
      </c>
      <c r="B63" s="42" t="s">
        <v>40</v>
      </c>
      <c r="C63" s="134">
        <v>3533705.5819999999</v>
      </c>
      <c r="D63" s="134">
        <v>2923460.39</v>
      </c>
      <c r="E63" s="134">
        <v>3908255.9909999999</v>
      </c>
      <c r="F63" s="134">
        <v>3662183.449</v>
      </c>
      <c r="G63" s="134">
        <v>3860471.3</v>
      </c>
      <c r="H63" s="134">
        <v>3796113.5219999999</v>
      </c>
      <c r="I63" s="134">
        <v>4236114.2640000004</v>
      </c>
      <c r="J63" s="134">
        <v>3828726.17</v>
      </c>
      <c r="K63" s="134">
        <v>4114677.523</v>
      </c>
      <c r="L63" s="134">
        <v>4824388.2589999996</v>
      </c>
      <c r="M63" s="134">
        <v>3969697.4580000001</v>
      </c>
      <c r="N63" s="134">
        <v>4595042.3940000003</v>
      </c>
      <c r="O63" s="135">
        <f>SUM(C63:N63)</f>
        <v>47252836.302000001</v>
      </c>
    </row>
    <row r="64" spans="1:15" s="43" customFormat="1" ht="15" customHeight="1" thickBot="1" x14ac:dyDescent="0.25">
      <c r="A64" s="41">
        <v>2004</v>
      </c>
      <c r="B64" s="42" t="s">
        <v>40</v>
      </c>
      <c r="C64" s="134">
        <v>4619660.84</v>
      </c>
      <c r="D64" s="134">
        <v>3664503.0430000001</v>
      </c>
      <c r="E64" s="134">
        <v>5218042.1770000001</v>
      </c>
      <c r="F64" s="134">
        <v>5072462.9939999999</v>
      </c>
      <c r="G64" s="134">
        <v>5170061.6050000004</v>
      </c>
      <c r="H64" s="134">
        <v>5284383.2860000003</v>
      </c>
      <c r="I64" s="134">
        <v>5632138.7980000004</v>
      </c>
      <c r="J64" s="134">
        <v>4707491.284</v>
      </c>
      <c r="K64" s="134">
        <v>5656283.5209999997</v>
      </c>
      <c r="L64" s="134">
        <v>5867342.1210000003</v>
      </c>
      <c r="M64" s="134">
        <v>5733908.9759999998</v>
      </c>
      <c r="N64" s="134">
        <v>6540874.1749999998</v>
      </c>
      <c r="O64" s="135">
        <f t="shared" ref="O64:O65" si="6">SUM(C64:N64)</f>
        <v>63167152.819999993</v>
      </c>
    </row>
    <row r="65" spans="1:15" s="43" customFormat="1" ht="15" customHeight="1" thickBot="1" x14ac:dyDescent="0.25">
      <c r="A65" s="41">
        <v>2005</v>
      </c>
      <c r="B65" s="42" t="s">
        <v>40</v>
      </c>
      <c r="C65" s="134">
        <v>4997279.7240000004</v>
      </c>
      <c r="D65" s="134">
        <v>5651741.2520000003</v>
      </c>
      <c r="E65" s="134">
        <v>6591859.2180000003</v>
      </c>
      <c r="F65" s="134">
        <v>6128131.8779999996</v>
      </c>
      <c r="G65" s="134">
        <v>5977226.2170000002</v>
      </c>
      <c r="H65" s="134">
        <v>6038534.3669999996</v>
      </c>
      <c r="I65" s="134">
        <v>5763466.3530000001</v>
      </c>
      <c r="J65" s="134">
        <v>5552867.2120000003</v>
      </c>
      <c r="K65" s="134">
        <v>6814268.9409999996</v>
      </c>
      <c r="L65" s="134">
        <v>6772178.5690000001</v>
      </c>
      <c r="M65" s="134">
        <v>5942575.7819999997</v>
      </c>
      <c r="N65" s="134">
        <v>7246278.6299999999</v>
      </c>
      <c r="O65" s="135">
        <f t="shared" si="6"/>
        <v>73476408.142999992</v>
      </c>
    </row>
    <row r="66" spans="1:15" s="43" customFormat="1" ht="15" customHeight="1" thickBot="1" x14ac:dyDescent="0.25">
      <c r="A66" s="41">
        <v>2006</v>
      </c>
      <c r="B66" s="42" t="s">
        <v>40</v>
      </c>
      <c r="C66" s="134">
        <v>5133048.8810000001</v>
      </c>
      <c r="D66" s="134">
        <v>6058251.2790000001</v>
      </c>
      <c r="E66" s="134">
        <v>7411101.659</v>
      </c>
      <c r="F66" s="134">
        <v>6456090.2609999999</v>
      </c>
      <c r="G66" s="134">
        <v>7041543.2470000004</v>
      </c>
      <c r="H66" s="134">
        <v>7815434.6220000004</v>
      </c>
      <c r="I66" s="134">
        <v>7067411.4790000003</v>
      </c>
      <c r="J66" s="134">
        <v>6811202.4100000001</v>
      </c>
      <c r="K66" s="134">
        <v>7606551.0949999997</v>
      </c>
      <c r="L66" s="134">
        <v>6888812.5489999996</v>
      </c>
      <c r="M66" s="134">
        <v>8641474.5559999999</v>
      </c>
      <c r="N66" s="134">
        <v>8603753.4800000004</v>
      </c>
      <c r="O66" s="135">
        <f t="shared" ref="O66:O74" si="7">SUM(C66:N66)</f>
        <v>85534675.517999992</v>
      </c>
    </row>
    <row r="67" spans="1:15" s="43" customFormat="1" ht="15" customHeight="1" thickBot="1" x14ac:dyDescent="0.25">
      <c r="A67" s="41">
        <v>2007</v>
      </c>
      <c r="B67" s="42" t="s">
        <v>40</v>
      </c>
      <c r="C67" s="134">
        <v>6564559.7929999996</v>
      </c>
      <c r="D67" s="134">
        <v>7656951.608</v>
      </c>
      <c r="E67" s="134">
        <v>8957851.6209999993</v>
      </c>
      <c r="F67" s="134">
        <v>8313312.0049999999</v>
      </c>
      <c r="G67" s="134">
        <v>9147620.0419999994</v>
      </c>
      <c r="H67" s="134">
        <v>8980247.4370000008</v>
      </c>
      <c r="I67" s="134">
        <v>8937741.591</v>
      </c>
      <c r="J67" s="134">
        <v>8736689.0920000002</v>
      </c>
      <c r="K67" s="134">
        <v>9038743.8959999997</v>
      </c>
      <c r="L67" s="134">
        <v>9895216.6219999995</v>
      </c>
      <c r="M67" s="134">
        <v>11318798.220000001</v>
      </c>
      <c r="N67" s="134">
        <v>9724017.977</v>
      </c>
      <c r="O67" s="135">
        <f t="shared" si="7"/>
        <v>107271749.90399998</v>
      </c>
    </row>
    <row r="68" spans="1:15" s="43" customFormat="1" ht="15" customHeight="1" thickBot="1" x14ac:dyDescent="0.25">
      <c r="A68" s="41">
        <v>2008</v>
      </c>
      <c r="B68" s="42" t="s">
        <v>40</v>
      </c>
      <c r="C68" s="134">
        <v>10632207.040999999</v>
      </c>
      <c r="D68" s="134">
        <v>11077899.119999999</v>
      </c>
      <c r="E68" s="134">
        <v>11428587.233999999</v>
      </c>
      <c r="F68" s="134">
        <v>11363963.503</v>
      </c>
      <c r="G68" s="134">
        <v>12477968.699999999</v>
      </c>
      <c r="H68" s="134">
        <v>11770634.384</v>
      </c>
      <c r="I68" s="134">
        <v>12595426.863</v>
      </c>
      <c r="J68" s="134">
        <v>11046830.085999999</v>
      </c>
      <c r="K68" s="134">
        <v>12793148.034</v>
      </c>
      <c r="L68" s="134">
        <v>9722708.7899999991</v>
      </c>
      <c r="M68" s="134">
        <v>9395872.8969999999</v>
      </c>
      <c r="N68" s="134">
        <v>7721948.9740000004</v>
      </c>
      <c r="O68" s="135">
        <f t="shared" si="7"/>
        <v>132027195.626</v>
      </c>
    </row>
    <row r="69" spans="1:15" s="43" customFormat="1" ht="15" customHeight="1" thickBot="1" x14ac:dyDescent="0.25">
      <c r="A69" s="41">
        <v>2009</v>
      </c>
      <c r="B69" s="42" t="s">
        <v>40</v>
      </c>
      <c r="C69" s="134">
        <v>7884493.5240000002</v>
      </c>
      <c r="D69" s="134">
        <v>8435115.8340000007</v>
      </c>
      <c r="E69" s="134">
        <v>8155485.0810000002</v>
      </c>
      <c r="F69" s="134">
        <v>7561696.2829999998</v>
      </c>
      <c r="G69" s="134">
        <v>7346407.5279999999</v>
      </c>
      <c r="H69" s="134">
        <v>8329692.7829999998</v>
      </c>
      <c r="I69" s="134">
        <v>9055733.6710000001</v>
      </c>
      <c r="J69" s="134">
        <v>7839908.8420000002</v>
      </c>
      <c r="K69" s="134">
        <v>8480708.3870000001</v>
      </c>
      <c r="L69" s="134">
        <v>10095768.029999999</v>
      </c>
      <c r="M69" s="134">
        <v>8903010.773</v>
      </c>
      <c r="N69" s="134">
        <v>10054591.867000001</v>
      </c>
      <c r="O69" s="135">
        <f t="shared" si="7"/>
        <v>102142612.603</v>
      </c>
    </row>
    <row r="70" spans="1:15" s="43" customFormat="1" ht="15" customHeight="1" thickBot="1" x14ac:dyDescent="0.25">
      <c r="A70" s="41">
        <v>2010</v>
      </c>
      <c r="B70" s="42" t="s">
        <v>40</v>
      </c>
      <c r="C70" s="134">
        <v>7828748.0580000002</v>
      </c>
      <c r="D70" s="134">
        <v>8263237.8140000002</v>
      </c>
      <c r="E70" s="134">
        <v>9886488.1710000001</v>
      </c>
      <c r="F70" s="134">
        <v>9396006.6539999992</v>
      </c>
      <c r="G70" s="134">
        <v>9799958.1170000006</v>
      </c>
      <c r="H70" s="134">
        <v>9542907.6439999994</v>
      </c>
      <c r="I70" s="134">
        <v>9564682.5449999999</v>
      </c>
      <c r="J70" s="134">
        <v>8523451.9729999993</v>
      </c>
      <c r="K70" s="134">
        <v>8909230.5209999997</v>
      </c>
      <c r="L70" s="134">
        <v>10963586.27</v>
      </c>
      <c r="M70" s="134">
        <v>9382369.7180000003</v>
      </c>
      <c r="N70" s="134">
        <v>11822551.698999999</v>
      </c>
      <c r="O70" s="135">
        <f t="shared" si="7"/>
        <v>113883219.18399999</v>
      </c>
    </row>
    <row r="71" spans="1:15" s="43" customFormat="1" ht="15" customHeight="1" thickBot="1" x14ac:dyDescent="0.25">
      <c r="A71" s="41">
        <v>2011</v>
      </c>
      <c r="B71" s="42" t="s">
        <v>40</v>
      </c>
      <c r="C71" s="134">
        <v>9551084.6390000004</v>
      </c>
      <c r="D71" s="134">
        <v>10059126.307</v>
      </c>
      <c r="E71" s="134">
        <v>11811085.16</v>
      </c>
      <c r="F71" s="134">
        <v>11873269.447000001</v>
      </c>
      <c r="G71" s="134">
        <v>10943364.372</v>
      </c>
      <c r="H71" s="134">
        <v>11349953.558</v>
      </c>
      <c r="I71" s="134">
        <v>11860004.271</v>
      </c>
      <c r="J71" s="134">
        <v>11245124.657</v>
      </c>
      <c r="K71" s="134">
        <v>10750626.098999999</v>
      </c>
      <c r="L71" s="134">
        <v>11907219.297</v>
      </c>
      <c r="M71" s="134">
        <v>11078524.743000001</v>
      </c>
      <c r="N71" s="134">
        <v>12477486.279999999</v>
      </c>
      <c r="O71" s="135">
        <f t="shared" si="7"/>
        <v>134906868.83000001</v>
      </c>
    </row>
    <row r="72" spans="1:15" ht="13.5" thickBot="1" x14ac:dyDescent="0.25">
      <c r="A72" s="41">
        <v>2012</v>
      </c>
      <c r="B72" s="42" t="s">
        <v>40</v>
      </c>
      <c r="C72" s="134">
        <v>10348187.165999999</v>
      </c>
      <c r="D72" s="134">
        <v>11748000.124</v>
      </c>
      <c r="E72" s="134">
        <v>13208572.977</v>
      </c>
      <c r="F72" s="134">
        <v>12630226.718</v>
      </c>
      <c r="G72" s="134">
        <v>13131530.960999999</v>
      </c>
      <c r="H72" s="134">
        <v>13231198.687999999</v>
      </c>
      <c r="I72" s="134">
        <v>12830675.307</v>
      </c>
      <c r="J72" s="134">
        <v>12831394.572000001</v>
      </c>
      <c r="K72" s="134">
        <v>12952651.721999999</v>
      </c>
      <c r="L72" s="134">
        <v>13190769.654999999</v>
      </c>
      <c r="M72" s="134">
        <v>13753052.493000001</v>
      </c>
      <c r="N72" s="134">
        <v>12605476.173</v>
      </c>
      <c r="O72" s="135">
        <f t="shared" si="7"/>
        <v>152461736.55599999</v>
      </c>
    </row>
    <row r="73" spans="1:15" ht="13.5" thickBot="1" x14ac:dyDescent="0.25">
      <c r="A73" s="41">
        <v>2013</v>
      </c>
      <c r="B73" s="42" t="s">
        <v>40</v>
      </c>
      <c r="C73" s="134">
        <v>11481521.079</v>
      </c>
      <c r="D73" s="134">
        <v>12385690.909</v>
      </c>
      <c r="E73" s="134">
        <v>13122058.141000001</v>
      </c>
      <c r="F73" s="134">
        <v>12468202.903000001</v>
      </c>
      <c r="G73" s="134">
        <v>13277209.017000001</v>
      </c>
      <c r="H73" s="134">
        <v>12399973.961999999</v>
      </c>
      <c r="I73" s="134">
        <v>13059519.685000001</v>
      </c>
      <c r="J73" s="134">
        <v>11118300.903000001</v>
      </c>
      <c r="K73" s="134">
        <v>13060371.039000001</v>
      </c>
      <c r="L73" s="134">
        <v>12053704.638</v>
      </c>
      <c r="M73" s="134">
        <v>14201227.351</v>
      </c>
      <c r="N73" s="134">
        <v>13174857.460000001</v>
      </c>
      <c r="O73" s="135">
        <f t="shared" si="7"/>
        <v>151802637.08700001</v>
      </c>
    </row>
    <row r="74" spans="1:15" ht="13.5" thickBot="1" x14ac:dyDescent="0.25">
      <c r="A74" s="41">
        <v>2014</v>
      </c>
      <c r="B74" s="42" t="s">
        <v>40</v>
      </c>
      <c r="C74" s="134">
        <v>12399761.948000001</v>
      </c>
      <c r="D74" s="134">
        <v>13053292.493000001</v>
      </c>
      <c r="E74" s="134">
        <v>14680110.779999999</v>
      </c>
      <c r="F74" s="134">
        <v>13371185.664000001</v>
      </c>
      <c r="G74" s="134">
        <v>13681906.159</v>
      </c>
      <c r="H74" s="134">
        <v>12880924.245999999</v>
      </c>
      <c r="I74" s="134">
        <v>13344776.958000001</v>
      </c>
      <c r="J74" s="134">
        <v>11386828.925000001</v>
      </c>
      <c r="K74" s="134">
        <v>13583120.905999999</v>
      </c>
      <c r="L74" s="134">
        <v>12891630.102</v>
      </c>
      <c r="M74" s="134">
        <v>13067348.107000001</v>
      </c>
      <c r="N74" s="134">
        <v>13269271.402000001</v>
      </c>
      <c r="O74" s="135">
        <f t="shared" si="7"/>
        <v>157610157.69</v>
      </c>
    </row>
    <row r="75" spans="1:15" ht="13.5" thickBot="1" x14ac:dyDescent="0.25">
      <c r="A75" s="41">
        <v>2015</v>
      </c>
      <c r="B75" s="42" t="s">
        <v>40</v>
      </c>
      <c r="C75" s="134">
        <v>12301766.75</v>
      </c>
      <c r="D75" s="134">
        <v>12231860.140000001</v>
      </c>
      <c r="E75" s="134">
        <v>12519910.437999999</v>
      </c>
      <c r="F75" s="134">
        <v>13349346.866</v>
      </c>
      <c r="G75" s="134">
        <v>11080385.127</v>
      </c>
      <c r="H75" s="134">
        <v>11949647.085999999</v>
      </c>
      <c r="I75" s="134">
        <v>11129358.973999999</v>
      </c>
      <c r="J75" s="134">
        <v>11022045.344000001</v>
      </c>
      <c r="K75" s="134">
        <v>11581703.842</v>
      </c>
      <c r="L75" s="134">
        <v>13240039.088</v>
      </c>
      <c r="M75" s="134">
        <v>11681989.013</v>
      </c>
      <c r="N75" s="134">
        <v>11750818.76</v>
      </c>
      <c r="O75" s="135">
        <f>SUM(C75:N75)</f>
        <v>143838871.428</v>
      </c>
    </row>
    <row r="76" spans="1:15" ht="13.5" thickBot="1" x14ac:dyDescent="0.25">
      <c r="A76" s="41">
        <v>2016</v>
      </c>
      <c r="B76" s="42" t="s">
        <v>40</v>
      </c>
      <c r="C76" s="134">
        <v>9548480.6870000008</v>
      </c>
      <c r="D76" s="134">
        <v>12368484.651000001</v>
      </c>
      <c r="E76" s="134">
        <v>12760741.637</v>
      </c>
      <c r="F76" s="134">
        <v>11957227.112</v>
      </c>
      <c r="G76" s="134">
        <v>12110893.314999999</v>
      </c>
      <c r="H76" s="134">
        <v>12893841.158</v>
      </c>
      <c r="I76" s="134">
        <v>9855005.2190000005</v>
      </c>
      <c r="J76" s="168">
        <f>+SEKTOR_USD!C46</f>
        <v>11157251.496749997</v>
      </c>
      <c r="K76" s="134">
        <v>0</v>
      </c>
      <c r="L76" s="134">
        <v>0</v>
      </c>
      <c r="M76" s="134">
        <v>0</v>
      </c>
      <c r="N76" s="134">
        <v>0</v>
      </c>
      <c r="O76" s="135">
        <f>SUM(C76:N76)</f>
        <v>92651925.275749996</v>
      </c>
    </row>
    <row r="77" spans="1:15" x14ac:dyDescent="0.2">
      <c r="B77" s="44" t="s">
        <v>62</v>
      </c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topLeftCell="A25" workbookViewId="0">
      <selection activeCell="B94" sqref="B94"/>
    </sheetView>
  </sheetViews>
  <sheetFormatPr defaultColWidth="9.140625" defaultRowHeight="12.75" x14ac:dyDescent="0.2"/>
  <cols>
    <col min="1" max="1" width="29.140625" customWidth="1"/>
    <col min="2" max="2" width="20" style="64" customWidth="1"/>
    <col min="3" max="3" width="17.5703125" style="64" customWidth="1"/>
    <col min="4" max="4" width="9.28515625" bestFit="1" customWidth="1"/>
  </cols>
  <sheetData>
    <row r="2" spans="1:4" ht="24.6" customHeight="1" x14ac:dyDescent="0.3">
      <c r="A2" s="155" t="s">
        <v>63</v>
      </c>
      <c r="B2" s="155"/>
      <c r="C2" s="155"/>
      <c r="D2" s="155"/>
    </row>
    <row r="3" spans="1:4" ht="15.75" x14ac:dyDescent="0.25">
      <c r="A3" s="154" t="s">
        <v>64</v>
      </c>
      <c r="B3" s="154"/>
      <c r="C3" s="154"/>
      <c r="D3" s="154"/>
    </row>
    <row r="5" spans="1:4" x14ac:dyDescent="0.2">
      <c r="A5" s="58" t="s">
        <v>65</v>
      </c>
      <c r="B5" s="59" t="s">
        <v>224</v>
      </c>
      <c r="C5" s="59" t="s">
        <v>225</v>
      </c>
      <c r="D5" s="60" t="s">
        <v>66</v>
      </c>
    </row>
    <row r="6" spans="1:4" x14ac:dyDescent="0.2">
      <c r="A6" s="61" t="s">
        <v>156</v>
      </c>
      <c r="B6" s="136">
        <v>189.77251999999999</v>
      </c>
      <c r="C6" s="136">
        <v>23738.270349999999</v>
      </c>
      <c r="D6" s="147">
        <v>12408.802828776263</v>
      </c>
    </row>
    <row r="7" spans="1:4" x14ac:dyDescent="0.2">
      <c r="A7" s="61" t="s">
        <v>157</v>
      </c>
      <c r="B7" s="136">
        <v>7902.7460700000001</v>
      </c>
      <c r="C7" s="136">
        <v>22610.888319999998</v>
      </c>
      <c r="D7" s="147">
        <v>186.11432177777161</v>
      </c>
    </row>
    <row r="8" spans="1:4" x14ac:dyDescent="0.2">
      <c r="A8" s="61" t="s">
        <v>158</v>
      </c>
      <c r="B8" s="136">
        <v>6140.6492600000001</v>
      </c>
      <c r="C8" s="136">
        <v>17248.4064</v>
      </c>
      <c r="D8" s="147">
        <v>180.88896905992641</v>
      </c>
    </row>
    <row r="9" spans="1:4" x14ac:dyDescent="0.2">
      <c r="A9" s="61" t="s">
        <v>159</v>
      </c>
      <c r="B9" s="136">
        <v>19771.136869999998</v>
      </c>
      <c r="C9" s="136">
        <v>55118.382769999997</v>
      </c>
      <c r="D9" s="147">
        <v>178.78206059882481</v>
      </c>
    </row>
    <row r="10" spans="1:4" x14ac:dyDescent="0.2">
      <c r="A10" s="61" t="s">
        <v>160</v>
      </c>
      <c r="B10" s="136">
        <v>14684.744339999999</v>
      </c>
      <c r="C10" s="136">
        <v>31840.02491</v>
      </c>
      <c r="D10" s="147">
        <v>116.82382868096973</v>
      </c>
    </row>
    <row r="11" spans="1:4" x14ac:dyDescent="0.2">
      <c r="A11" s="61" t="s">
        <v>161</v>
      </c>
      <c r="B11" s="136">
        <v>52318.941290000002</v>
      </c>
      <c r="C11" s="136">
        <v>98583.538020000007</v>
      </c>
      <c r="D11" s="147">
        <v>88.428006357312881</v>
      </c>
    </row>
    <row r="12" spans="1:4" x14ac:dyDescent="0.2">
      <c r="A12" s="61" t="s">
        <v>162</v>
      </c>
      <c r="B12" s="136">
        <v>134858.25098000001</v>
      </c>
      <c r="C12" s="136">
        <v>246620.26104000001</v>
      </c>
      <c r="D12" s="147">
        <v>82.873690892353878</v>
      </c>
    </row>
    <row r="13" spans="1:4" x14ac:dyDescent="0.2">
      <c r="A13" s="61" t="s">
        <v>163</v>
      </c>
      <c r="B13" s="136">
        <v>17465.06538</v>
      </c>
      <c r="C13" s="136">
        <v>30715.271369999999</v>
      </c>
      <c r="D13" s="147">
        <v>75.866913187587514</v>
      </c>
    </row>
    <row r="14" spans="1:4" x14ac:dyDescent="0.2">
      <c r="A14" s="61" t="s">
        <v>164</v>
      </c>
      <c r="B14" s="136">
        <v>6093.9118799999997</v>
      </c>
      <c r="C14" s="136">
        <v>10074.891449999999</v>
      </c>
      <c r="D14" s="147">
        <v>65.327160096709505</v>
      </c>
    </row>
    <row r="15" spans="1:4" x14ac:dyDescent="0.2">
      <c r="A15" s="61" t="s">
        <v>165</v>
      </c>
      <c r="B15" s="136">
        <v>25681.261740000002</v>
      </c>
      <c r="C15" s="136">
        <v>41602.362699999998</v>
      </c>
      <c r="D15" s="147">
        <v>61.995010685950817</v>
      </c>
    </row>
    <row r="16" spans="1:4" x14ac:dyDescent="0.2">
      <c r="A16" s="63" t="s">
        <v>67</v>
      </c>
      <c r="D16" s="111"/>
    </row>
    <row r="17" spans="1:4" x14ac:dyDescent="0.2">
      <c r="A17" s="65"/>
    </row>
    <row r="18" spans="1:4" ht="19.5" x14ac:dyDescent="0.3">
      <c r="A18" s="155" t="s">
        <v>68</v>
      </c>
      <c r="B18" s="155"/>
      <c r="C18" s="155"/>
      <c r="D18" s="155"/>
    </row>
    <row r="19" spans="1:4" ht="15.75" x14ac:dyDescent="0.25">
      <c r="A19" s="154" t="s">
        <v>69</v>
      </c>
      <c r="B19" s="154"/>
      <c r="C19" s="154"/>
      <c r="D19" s="154"/>
    </row>
    <row r="20" spans="1:4" x14ac:dyDescent="0.2">
      <c r="A20" s="31"/>
    </row>
    <row r="21" spans="1:4" x14ac:dyDescent="0.2">
      <c r="A21" s="58" t="s">
        <v>65</v>
      </c>
      <c r="B21" s="59" t="s">
        <v>224</v>
      </c>
      <c r="C21" s="59" t="s">
        <v>225</v>
      </c>
      <c r="D21" s="60" t="s">
        <v>66</v>
      </c>
    </row>
    <row r="22" spans="1:4" x14ac:dyDescent="0.2">
      <c r="A22" s="61" t="s">
        <v>166</v>
      </c>
      <c r="B22" s="136">
        <v>1006447.91217</v>
      </c>
      <c r="C22" s="136">
        <v>1181187.37124</v>
      </c>
      <c r="D22" s="147">
        <f>(C22-B22)/B22*100</f>
        <v>17.361997273484789</v>
      </c>
    </row>
    <row r="23" spans="1:4" x14ac:dyDescent="0.2">
      <c r="A23" s="61" t="s">
        <v>167</v>
      </c>
      <c r="B23" s="136">
        <v>706979.32392</v>
      </c>
      <c r="C23" s="136">
        <v>697392.51616</v>
      </c>
      <c r="D23" s="147">
        <f t="shared" ref="D23:D31" si="0">(C23-B23)/B23*100</f>
        <v>-1.3560237811261386</v>
      </c>
    </row>
    <row r="24" spans="1:4" x14ac:dyDescent="0.2">
      <c r="A24" s="61" t="s">
        <v>168</v>
      </c>
      <c r="B24" s="136">
        <v>683625.85485</v>
      </c>
      <c r="C24" s="136">
        <v>654907.65985000005</v>
      </c>
      <c r="D24" s="147">
        <f t="shared" si="0"/>
        <v>-4.2008643757777779</v>
      </c>
    </row>
    <row r="25" spans="1:4" x14ac:dyDescent="0.2">
      <c r="A25" s="61" t="s">
        <v>169</v>
      </c>
      <c r="B25" s="136">
        <v>506430.94912</v>
      </c>
      <c r="C25" s="136">
        <v>605788.91284</v>
      </c>
      <c r="D25" s="147">
        <f t="shared" si="0"/>
        <v>19.619251922231339</v>
      </c>
    </row>
    <row r="26" spans="1:4" x14ac:dyDescent="0.2">
      <c r="A26" s="61" t="s">
        <v>170</v>
      </c>
      <c r="B26" s="136">
        <v>461213.52299999999</v>
      </c>
      <c r="C26" s="136">
        <v>499435.98340999999</v>
      </c>
      <c r="D26" s="147">
        <f t="shared" si="0"/>
        <v>8.2873676733021551</v>
      </c>
    </row>
    <row r="27" spans="1:4" x14ac:dyDescent="0.2">
      <c r="A27" s="61" t="s">
        <v>171</v>
      </c>
      <c r="B27" s="136">
        <v>412886.31649</v>
      </c>
      <c r="C27" s="136">
        <v>491273.74794999999</v>
      </c>
      <c r="D27" s="147">
        <f t="shared" si="0"/>
        <v>18.985233544764014</v>
      </c>
    </row>
    <row r="28" spans="1:4" x14ac:dyDescent="0.2">
      <c r="A28" s="61" t="s">
        <v>172</v>
      </c>
      <c r="B28" s="136">
        <v>378101.49588</v>
      </c>
      <c r="C28" s="136">
        <v>442555.73306</v>
      </c>
      <c r="D28" s="147">
        <f t="shared" si="0"/>
        <v>17.046808299445651</v>
      </c>
    </row>
    <row r="29" spans="1:4" x14ac:dyDescent="0.2">
      <c r="A29" s="61" t="s">
        <v>173</v>
      </c>
      <c r="B29" s="136">
        <v>275869.59123000002</v>
      </c>
      <c r="C29" s="136">
        <v>341111.29532999999</v>
      </c>
      <c r="D29" s="147">
        <f t="shared" si="0"/>
        <v>23.649472857487282</v>
      </c>
    </row>
    <row r="30" spans="1:4" x14ac:dyDescent="0.2">
      <c r="A30" s="61" t="s">
        <v>174</v>
      </c>
      <c r="B30" s="136">
        <v>231161.71573</v>
      </c>
      <c r="C30" s="136">
        <v>283194.09451000002</v>
      </c>
      <c r="D30" s="147">
        <f t="shared" si="0"/>
        <v>22.509081408953787</v>
      </c>
    </row>
    <row r="31" spans="1:4" x14ac:dyDescent="0.2">
      <c r="A31" s="61" t="s">
        <v>175</v>
      </c>
      <c r="B31" s="136">
        <v>196656.68346999999</v>
      </c>
      <c r="C31" s="136">
        <v>264732.13389</v>
      </c>
      <c r="D31" s="147">
        <f t="shared" si="0"/>
        <v>34.616393004708087</v>
      </c>
    </row>
    <row r="33" spans="1:4" ht="19.5" x14ac:dyDescent="0.3">
      <c r="A33" s="155" t="s">
        <v>70</v>
      </c>
      <c r="B33" s="155"/>
      <c r="C33" s="155"/>
      <c r="D33" s="155"/>
    </row>
    <row r="34" spans="1:4" ht="15.75" x14ac:dyDescent="0.25">
      <c r="A34" s="154" t="s">
        <v>74</v>
      </c>
      <c r="B34" s="154"/>
      <c r="C34" s="154"/>
      <c r="D34" s="154"/>
    </row>
    <row r="36" spans="1:4" x14ac:dyDescent="0.2">
      <c r="A36" s="58" t="s">
        <v>72</v>
      </c>
      <c r="B36" s="59" t="s">
        <v>224</v>
      </c>
      <c r="C36" s="59" t="s">
        <v>225</v>
      </c>
      <c r="D36" s="60" t="s">
        <v>66</v>
      </c>
    </row>
    <row r="37" spans="1:4" x14ac:dyDescent="0.2">
      <c r="A37" s="61" t="s">
        <v>134</v>
      </c>
      <c r="B37" s="136">
        <v>10622.04089</v>
      </c>
      <c r="C37" s="136">
        <v>14492.02478</v>
      </c>
      <c r="D37" s="147">
        <v>36.433524687740118</v>
      </c>
    </row>
    <row r="38" spans="1:4" x14ac:dyDescent="0.2">
      <c r="A38" s="61" t="s">
        <v>135</v>
      </c>
      <c r="B38" s="136">
        <v>81940.677330000006</v>
      </c>
      <c r="C38" s="136">
        <v>105346.22766</v>
      </c>
      <c r="D38" s="147">
        <v>28.564018620127751</v>
      </c>
    </row>
    <row r="39" spans="1:4" x14ac:dyDescent="0.2">
      <c r="A39" s="61" t="s">
        <v>144</v>
      </c>
      <c r="B39" s="136">
        <v>1361396.4611599999</v>
      </c>
      <c r="C39" s="136">
        <v>1679795.1608599999</v>
      </c>
      <c r="D39" s="147">
        <v>23.387654425713961</v>
      </c>
    </row>
    <row r="40" spans="1:4" x14ac:dyDescent="0.2">
      <c r="A40" s="61" t="s">
        <v>137</v>
      </c>
      <c r="B40" s="136">
        <v>141907.61348999999</v>
      </c>
      <c r="C40" s="136">
        <v>174874.34023</v>
      </c>
      <c r="D40" s="147">
        <v>23.231119126898086</v>
      </c>
    </row>
    <row r="41" spans="1:4" x14ac:dyDescent="0.2">
      <c r="A41" s="61" t="s">
        <v>129</v>
      </c>
      <c r="B41" s="136">
        <v>459881.61290000001</v>
      </c>
      <c r="C41" s="136">
        <v>544356.20178999996</v>
      </c>
      <c r="D41" s="147">
        <v>18.368768509205164</v>
      </c>
    </row>
    <row r="42" spans="1:4" x14ac:dyDescent="0.2">
      <c r="A42" s="61" t="s">
        <v>130</v>
      </c>
      <c r="B42" s="136">
        <v>73244.345950000003</v>
      </c>
      <c r="C42" s="136">
        <v>85245.124790000002</v>
      </c>
      <c r="D42" s="147">
        <v>16.38458052201366</v>
      </c>
    </row>
    <row r="43" spans="1:4" x14ac:dyDescent="0.2">
      <c r="A43" s="63" t="s">
        <v>131</v>
      </c>
      <c r="B43" s="136">
        <v>109877.84795</v>
      </c>
      <c r="C43" s="136">
        <v>125783.88824</v>
      </c>
      <c r="D43" s="147">
        <v>14.47611196138284</v>
      </c>
    </row>
    <row r="44" spans="1:4" x14ac:dyDescent="0.2">
      <c r="A44" s="61" t="s">
        <v>149</v>
      </c>
      <c r="B44" s="136">
        <v>793980.14622999995</v>
      </c>
      <c r="C44" s="136">
        <v>885267.08421999996</v>
      </c>
      <c r="D44" s="147">
        <v>11.497382953900212</v>
      </c>
    </row>
    <row r="45" spans="1:4" x14ac:dyDescent="0.2">
      <c r="A45" s="61" t="s">
        <v>140</v>
      </c>
      <c r="B45" s="136">
        <v>133966.96596</v>
      </c>
      <c r="C45" s="136">
        <v>143410.30084000001</v>
      </c>
      <c r="D45" s="147">
        <v>7.0490025748732723</v>
      </c>
    </row>
    <row r="46" spans="1:4" x14ac:dyDescent="0.2">
      <c r="A46" s="61" t="s">
        <v>138</v>
      </c>
      <c r="B46" s="136">
        <v>345592.84184000001</v>
      </c>
      <c r="C46" s="136">
        <v>367065.70668</v>
      </c>
      <c r="D46" s="147">
        <v>6.2133418984243161</v>
      </c>
    </row>
    <row r="48" spans="1:4" ht="19.5" x14ac:dyDescent="0.3">
      <c r="A48" s="155" t="s">
        <v>73</v>
      </c>
      <c r="B48" s="155"/>
      <c r="C48" s="155"/>
      <c r="D48" s="155"/>
    </row>
    <row r="49" spans="1:4" ht="15.75" x14ac:dyDescent="0.25">
      <c r="A49" s="154" t="s">
        <v>71</v>
      </c>
      <c r="B49" s="154"/>
      <c r="C49" s="154"/>
      <c r="D49" s="154"/>
    </row>
    <row r="51" spans="1:4" x14ac:dyDescent="0.2">
      <c r="A51" s="58" t="s">
        <v>72</v>
      </c>
      <c r="B51" s="59" t="s">
        <v>224</v>
      </c>
      <c r="C51" s="59" t="s">
        <v>225</v>
      </c>
      <c r="D51" s="60" t="s">
        <v>66</v>
      </c>
    </row>
    <row r="52" spans="1:4" x14ac:dyDescent="0.2">
      <c r="A52" s="61" t="s">
        <v>144</v>
      </c>
      <c r="B52" s="136">
        <v>1361396.4611599999</v>
      </c>
      <c r="C52" s="136">
        <v>1679795.1608599999</v>
      </c>
      <c r="D52" s="147">
        <v>23.387654425713961</v>
      </c>
    </row>
    <row r="53" spans="1:4" x14ac:dyDescent="0.2">
      <c r="A53" s="61" t="s">
        <v>143</v>
      </c>
      <c r="B53" s="136">
        <v>1541342.8424199999</v>
      </c>
      <c r="C53" s="136">
        <v>1612481.55372</v>
      </c>
      <c r="D53" s="147">
        <v>4.6153723456040439</v>
      </c>
    </row>
    <row r="54" spans="1:4" x14ac:dyDescent="0.2">
      <c r="A54" s="61" t="s">
        <v>142</v>
      </c>
      <c r="B54" s="136">
        <v>1185557.2758200001</v>
      </c>
      <c r="C54" s="136">
        <v>1207352.0980400001</v>
      </c>
      <c r="D54" s="147">
        <v>1.8383609686782478</v>
      </c>
    </row>
    <row r="55" spans="1:4" x14ac:dyDescent="0.2">
      <c r="A55" s="61" t="s">
        <v>149</v>
      </c>
      <c r="B55" s="136">
        <v>793980.14622999995</v>
      </c>
      <c r="C55" s="136">
        <v>885267.08421999996</v>
      </c>
      <c r="D55" s="147">
        <v>11.497382953900212</v>
      </c>
    </row>
    <row r="56" spans="1:4" x14ac:dyDescent="0.2">
      <c r="A56" s="61" t="s">
        <v>146</v>
      </c>
      <c r="B56" s="136">
        <v>830815.27673000004</v>
      </c>
      <c r="C56" s="136">
        <v>862388.57794999995</v>
      </c>
      <c r="D56" s="147">
        <v>3.8002793285493173</v>
      </c>
    </row>
    <row r="57" spans="1:4" x14ac:dyDescent="0.2">
      <c r="A57" s="61" t="s">
        <v>139</v>
      </c>
      <c r="B57" s="136">
        <v>639215.103</v>
      </c>
      <c r="C57" s="136">
        <v>662479.07756000001</v>
      </c>
      <c r="D57" s="147">
        <v>3.6394594637730262</v>
      </c>
    </row>
    <row r="58" spans="1:4" x14ac:dyDescent="0.2">
      <c r="A58" s="61" t="s">
        <v>129</v>
      </c>
      <c r="B58" s="136">
        <v>459881.61290000001</v>
      </c>
      <c r="C58" s="136">
        <v>544356.20178999996</v>
      </c>
      <c r="D58" s="147">
        <v>18.368768509205164</v>
      </c>
    </row>
    <row r="59" spans="1:4" x14ac:dyDescent="0.2">
      <c r="A59" s="61" t="s">
        <v>148</v>
      </c>
      <c r="B59" s="136">
        <v>514661.39630999998</v>
      </c>
      <c r="C59" s="136">
        <v>518558.36326000001</v>
      </c>
      <c r="D59" s="147">
        <v>0.75719045141919095</v>
      </c>
    </row>
    <row r="60" spans="1:4" x14ac:dyDescent="0.2">
      <c r="A60" s="61" t="s">
        <v>147</v>
      </c>
      <c r="B60" s="136">
        <v>434256.25014000002</v>
      </c>
      <c r="C60" s="136">
        <v>451204.39194</v>
      </c>
      <c r="D60" s="147">
        <v>3.9027974368903346</v>
      </c>
    </row>
    <row r="61" spans="1:4" x14ac:dyDescent="0.2">
      <c r="A61" s="61" t="s">
        <v>138</v>
      </c>
      <c r="B61" s="136">
        <v>345592.84184000001</v>
      </c>
      <c r="C61" s="136">
        <v>367065.70668</v>
      </c>
      <c r="D61" s="147">
        <v>6.2133418984243161</v>
      </c>
    </row>
    <row r="63" spans="1:4" ht="19.5" x14ac:dyDescent="0.3">
      <c r="A63" s="155" t="s">
        <v>75</v>
      </c>
      <c r="B63" s="155"/>
      <c r="C63" s="155"/>
      <c r="D63" s="155"/>
    </row>
    <row r="64" spans="1:4" ht="15.75" x14ac:dyDescent="0.25">
      <c r="A64" s="154" t="s">
        <v>76</v>
      </c>
      <c r="B64" s="154"/>
      <c r="C64" s="154"/>
      <c r="D64" s="154"/>
    </row>
    <row r="66" spans="1:4" x14ac:dyDescent="0.2">
      <c r="A66" s="58" t="s">
        <v>77</v>
      </c>
      <c r="B66" s="59" t="s">
        <v>224</v>
      </c>
      <c r="C66" s="59" t="s">
        <v>225</v>
      </c>
      <c r="D66" s="60" t="s">
        <v>66</v>
      </c>
    </row>
    <row r="67" spans="1:4" x14ac:dyDescent="0.2">
      <c r="A67" s="61" t="s">
        <v>176</v>
      </c>
      <c r="B67" s="62">
        <v>4920013.1545799999</v>
      </c>
      <c r="C67" s="62">
        <v>5134771.8891399996</v>
      </c>
      <c r="D67" s="137">
        <f>(C67-B67)/B67</f>
        <v>4.3650032593933748E-2</v>
      </c>
    </row>
    <row r="68" spans="1:4" x14ac:dyDescent="0.2">
      <c r="A68" s="61" t="s">
        <v>177</v>
      </c>
      <c r="B68" s="62">
        <v>745122.72302999999</v>
      </c>
      <c r="C68" s="62">
        <v>951869.92588999995</v>
      </c>
      <c r="D68" s="137">
        <f t="shared" ref="D68:D76" si="1">(C68-B68)/B68</f>
        <v>0.27746731708741079</v>
      </c>
    </row>
    <row r="69" spans="1:4" x14ac:dyDescent="0.2">
      <c r="A69" s="61" t="s">
        <v>178</v>
      </c>
      <c r="B69" s="62">
        <v>760087.62031000003</v>
      </c>
      <c r="C69" s="62">
        <v>744733.34702999995</v>
      </c>
      <c r="D69" s="137">
        <f t="shared" si="1"/>
        <v>-2.0200662225938998E-2</v>
      </c>
    </row>
    <row r="70" spans="1:4" x14ac:dyDescent="0.2">
      <c r="A70" s="61" t="s">
        <v>179</v>
      </c>
      <c r="B70" s="62">
        <v>637737.00945999997</v>
      </c>
      <c r="C70" s="62">
        <v>697174.73808000004</v>
      </c>
      <c r="D70" s="137">
        <f t="shared" si="1"/>
        <v>9.320100251093881E-2</v>
      </c>
    </row>
    <row r="71" spans="1:4" x14ac:dyDescent="0.2">
      <c r="A71" s="61" t="s">
        <v>180</v>
      </c>
      <c r="B71" s="62">
        <v>525141.56137000001</v>
      </c>
      <c r="C71" s="62">
        <v>575782.44171000004</v>
      </c>
      <c r="D71" s="137">
        <f t="shared" si="1"/>
        <v>9.6432817482370037E-2</v>
      </c>
    </row>
    <row r="72" spans="1:4" x14ac:dyDescent="0.2">
      <c r="A72" s="61" t="s">
        <v>181</v>
      </c>
      <c r="B72" s="62">
        <v>512348.64286999998</v>
      </c>
      <c r="C72" s="62">
        <v>482331.71033999999</v>
      </c>
      <c r="D72" s="137">
        <f t="shared" si="1"/>
        <v>-5.8586926983656112E-2</v>
      </c>
    </row>
    <row r="73" spans="1:4" x14ac:dyDescent="0.2">
      <c r="A73" s="61" t="s">
        <v>182</v>
      </c>
      <c r="B73" s="62">
        <v>307086.32572000002</v>
      </c>
      <c r="C73" s="62">
        <v>310178.72415000002</v>
      </c>
      <c r="D73" s="137">
        <f t="shared" si="1"/>
        <v>1.0070127423451725E-2</v>
      </c>
    </row>
    <row r="74" spans="1:4" x14ac:dyDescent="0.2">
      <c r="A74" s="61" t="s">
        <v>183</v>
      </c>
      <c r="B74" s="62">
        <v>229660.24540000001</v>
      </c>
      <c r="C74" s="62">
        <v>267097.67355000001</v>
      </c>
      <c r="D74" s="137">
        <f t="shared" si="1"/>
        <v>0.16301222740921092</v>
      </c>
    </row>
    <row r="75" spans="1:4" x14ac:dyDescent="0.2">
      <c r="A75" s="61" t="s">
        <v>184</v>
      </c>
      <c r="B75" s="62">
        <v>111746.09849</v>
      </c>
      <c r="C75" s="62">
        <v>185693.41174000001</v>
      </c>
      <c r="D75" s="137">
        <f t="shared" si="1"/>
        <v>0.66174402730147619</v>
      </c>
    </row>
    <row r="76" spans="1:4" x14ac:dyDescent="0.2">
      <c r="A76" s="61" t="s">
        <v>185</v>
      </c>
      <c r="B76" s="62">
        <v>121504.9301</v>
      </c>
      <c r="C76" s="62">
        <v>138061.89898</v>
      </c>
      <c r="D76" s="137">
        <f t="shared" si="1"/>
        <v>0.13626581955459272</v>
      </c>
    </row>
    <row r="78" spans="1:4" ht="19.5" x14ac:dyDescent="0.3">
      <c r="A78" s="155" t="s">
        <v>78</v>
      </c>
      <c r="B78" s="155"/>
      <c r="C78" s="155"/>
      <c r="D78" s="155"/>
    </row>
    <row r="79" spans="1:4" ht="15.75" x14ac:dyDescent="0.25">
      <c r="A79" s="154" t="s">
        <v>79</v>
      </c>
      <c r="B79" s="154"/>
      <c r="C79" s="154"/>
      <c r="D79" s="154"/>
    </row>
    <row r="81" spans="1:4" x14ac:dyDescent="0.2">
      <c r="A81" s="58" t="s">
        <v>77</v>
      </c>
      <c r="B81" s="59" t="s">
        <v>224</v>
      </c>
      <c r="C81" s="59" t="s">
        <v>225</v>
      </c>
      <c r="D81" s="60" t="s">
        <v>66</v>
      </c>
    </row>
    <row r="82" spans="1:4" x14ac:dyDescent="0.2">
      <c r="A82" s="61" t="s">
        <v>186</v>
      </c>
      <c r="B82" s="62">
        <v>660.94268999999997</v>
      </c>
      <c r="C82" s="62">
        <v>12716.93441</v>
      </c>
      <c r="D82" s="147">
        <v>1824.0600739528566</v>
      </c>
    </row>
    <row r="83" spans="1:4" x14ac:dyDescent="0.2">
      <c r="A83" s="61" t="s">
        <v>187</v>
      </c>
      <c r="B83" s="62">
        <v>4132.0318299999999</v>
      </c>
      <c r="C83" s="62">
        <v>14461.41122</v>
      </c>
      <c r="D83" s="147">
        <v>249.98305470459064</v>
      </c>
    </row>
    <row r="84" spans="1:4" x14ac:dyDescent="0.2">
      <c r="A84" s="61" t="s">
        <v>188</v>
      </c>
      <c r="B84" s="62">
        <v>1575.09564</v>
      </c>
      <c r="C84" s="62">
        <v>4963.1057099999998</v>
      </c>
      <c r="D84" s="147">
        <v>215.09868886437903</v>
      </c>
    </row>
    <row r="85" spans="1:4" x14ac:dyDescent="0.2">
      <c r="A85" s="61" t="s">
        <v>189</v>
      </c>
      <c r="B85" s="62">
        <v>655.71155999999996</v>
      </c>
      <c r="C85" s="62">
        <v>1829.4460799999999</v>
      </c>
      <c r="D85" s="147">
        <v>179.00165127483797</v>
      </c>
    </row>
    <row r="86" spans="1:4" x14ac:dyDescent="0.2">
      <c r="A86" s="61" t="s">
        <v>190</v>
      </c>
      <c r="B86" s="62">
        <v>75.860479999999995</v>
      </c>
      <c r="C86" s="62">
        <v>192.13800000000001</v>
      </c>
      <c r="D86" s="147">
        <v>153.27812320723515</v>
      </c>
    </row>
    <row r="87" spans="1:4" x14ac:dyDescent="0.2">
      <c r="A87" s="61" t="s">
        <v>191</v>
      </c>
      <c r="B87" s="62">
        <v>5150.4048000000003</v>
      </c>
      <c r="C87" s="62">
        <v>12244.735140000001</v>
      </c>
      <c r="D87" s="147">
        <v>137.74316030460361</v>
      </c>
    </row>
    <row r="88" spans="1:4" x14ac:dyDescent="0.2">
      <c r="A88" s="61" t="s">
        <v>192</v>
      </c>
      <c r="B88" s="62">
        <v>5680.0482599999996</v>
      </c>
      <c r="C88" s="62">
        <v>10769.441919999999</v>
      </c>
      <c r="D88" s="147">
        <v>89.601239761297379</v>
      </c>
    </row>
    <row r="89" spans="1:4" x14ac:dyDescent="0.2">
      <c r="A89" s="61" t="s">
        <v>193</v>
      </c>
      <c r="B89" s="62">
        <v>11148.27118</v>
      </c>
      <c r="C89" s="62">
        <v>21038.470089999999</v>
      </c>
      <c r="D89" s="147">
        <v>88.715090889993931</v>
      </c>
    </row>
    <row r="90" spans="1:4" x14ac:dyDescent="0.2">
      <c r="A90" s="61" t="s">
        <v>194</v>
      </c>
      <c r="B90" s="62">
        <v>378.91041000000001</v>
      </c>
      <c r="C90" s="62">
        <v>711.65351999999996</v>
      </c>
      <c r="D90" s="147">
        <v>87.815774182609545</v>
      </c>
    </row>
    <row r="91" spans="1:4" x14ac:dyDescent="0.2">
      <c r="A91" s="61" t="s">
        <v>195</v>
      </c>
      <c r="B91" s="62">
        <v>12283.49365</v>
      </c>
      <c r="C91" s="62">
        <v>21684.892230000001</v>
      </c>
      <c r="D91" s="147">
        <v>76.536845688034362</v>
      </c>
    </row>
    <row r="92" spans="1:4" x14ac:dyDescent="0.2">
      <c r="A92" s="66" t="s">
        <v>124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zoomScaleNormal="80" workbookViewId="0">
      <selection activeCell="B44" sqref="B44"/>
    </sheetView>
  </sheetViews>
  <sheetFormatPr defaultColWidth="9.140625" defaultRowHeight="12.75" x14ac:dyDescent="0.2"/>
  <cols>
    <col min="1" max="1" width="44.7109375" style="19" customWidth="1"/>
    <col min="2" max="2" width="16" style="21" customWidth="1"/>
    <col min="3" max="3" width="16" style="19" customWidth="1"/>
    <col min="4" max="4" width="10.28515625" style="19" customWidth="1"/>
    <col min="5" max="5" width="13.85546875" style="19" bestFit="1" customWidth="1"/>
    <col min="6" max="7" width="14.85546875" style="19" bestFit="1" customWidth="1"/>
    <col min="8" max="8" width="9.5703125" style="19" bestFit="1" customWidth="1"/>
    <col min="9" max="9" width="13.85546875" style="19" bestFit="1" customWidth="1"/>
    <col min="10" max="11" width="14.140625" style="19" bestFit="1" customWidth="1"/>
    <col min="12" max="12" width="9.5703125" style="19" bestFit="1" customWidth="1"/>
    <col min="13" max="13" width="10.5703125" style="19" bestFit="1" customWidth="1"/>
    <col min="14" max="16384" width="9.140625" style="19"/>
  </cols>
  <sheetData>
    <row r="1" spans="1:13" ht="26.25" x14ac:dyDescent="0.4">
      <c r="B1" s="153" t="s">
        <v>226</v>
      </c>
      <c r="C1" s="153"/>
      <c r="D1" s="153"/>
      <c r="E1" s="153"/>
      <c r="F1" s="153"/>
      <c r="G1" s="153"/>
      <c r="H1" s="153"/>
      <c r="I1" s="153"/>
      <c r="J1" s="153"/>
    </row>
    <row r="2" spans="1:13" x14ac:dyDescent="0.2">
      <c r="D2" s="20"/>
    </row>
    <row r="3" spans="1:13" x14ac:dyDescent="0.2">
      <c r="D3" s="20"/>
    </row>
    <row r="4" spans="1:13" x14ac:dyDescent="0.2">
      <c r="B4" s="22"/>
      <c r="C4" s="20"/>
      <c r="D4" s="20"/>
      <c r="E4" s="20"/>
      <c r="F4" s="20"/>
      <c r="G4" s="20"/>
      <c r="H4" s="20"/>
      <c r="I4" s="20"/>
    </row>
    <row r="5" spans="1:13" ht="26.25" x14ac:dyDescent="0.2">
      <c r="A5" s="156" t="s">
        <v>116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8"/>
    </row>
    <row r="6" spans="1:13" ht="18" x14ac:dyDescent="0.2">
      <c r="A6" s="69"/>
      <c r="B6" s="149" t="str">
        <f>SEKTOR_USD!B6</f>
        <v>1 - 31 AĞUSTOS</v>
      </c>
      <c r="C6" s="149"/>
      <c r="D6" s="149"/>
      <c r="E6" s="149"/>
      <c r="F6" s="149" t="str">
        <f>SEKTOR_USD!F6</f>
        <v>1 OCAK  -  31 AĞUSTOS</v>
      </c>
      <c r="G6" s="149"/>
      <c r="H6" s="149"/>
      <c r="I6" s="149"/>
      <c r="J6" s="149" t="s">
        <v>106</v>
      </c>
      <c r="K6" s="149"/>
      <c r="L6" s="149"/>
      <c r="M6" s="149"/>
    </row>
    <row r="7" spans="1:13" ht="30" x14ac:dyDescent="0.25">
      <c r="A7" s="70" t="s">
        <v>1</v>
      </c>
      <c r="B7" s="5">
        <f>SEKTOR_USD!B7</f>
        <v>2015</v>
      </c>
      <c r="C7" s="6">
        <f>SEKTOR_USD!C7</f>
        <v>2016</v>
      </c>
      <c r="D7" s="7" t="s">
        <v>120</v>
      </c>
      <c r="E7" s="7" t="s">
        <v>121</v>
      </c>
      <c r="F7" s="5">
        <f>SEKTOR_USD!F7</f>
        <v>2015</v>
      </c>
      <c r="G7" s="6">
        <f>SEKTOR_USD!G7</f>
        <v>2016</v>
      </c>
      <c r="H7" s="7" t="s">
        <v>120</v>
      </c>
      <c r="I7" s="7" t="s">
        <v>121</v>
      </c>
      <c r="J7" s="5" t="str">
        <f>SEKTOR_USD!J7</f>
        <v>2014 - 2015</v>
      </c>
      <c r="K7" s="6" t="str">
        <f>SEKTOR_USD!K7</f>
        <v>2015 - 2016</v>
      </c>
      <c r="L7" s="7" t="s">
        <v>120</v>
      </c>
      <c r="M7" s="7" t="s">
        <v>111</v>
      </c>
    </row>
    <row r="8" spans="1:13" ht="16.5" x14ac:dyDescent="0.25">
      <c r="A8" s="71" t="s">
        <v>2</v>
      </c>
      <c r="B8" s="72">
        <f>SEKTOR_USD!B8*$B$53</f>
        <v>4182021.4195917603</v>
      </c>
      <c r="C8" s="72">
        <f>SEKTOR_USD!C8*$C$53</f>
        <v>4843944.5940048024</v>
      </c>
      <c r="D8" s="73">
        <f t="shared" ref="D8:D43" si="0">(C8-B8)/B8*100</f>
        <v>15.827828411210232</v>
      </c>
      <c r="E8" s="73">
        <f>C8/C$44*100</f>
        <v>14.652946040126649</v>
      </c>
      <c r="F8" s="72">
        <f>SEKTOR_USD!F8*$B$54</f>
        <v>34335542.862486728</v>
      </c>
      <c r="G8" s="72">
        <f>SEKTOR_USD!G8*$C$54</f>
        <v>37206400.844727494</v>
      </c>
      <c r="H8" s="73">
        <f t="shared" ref="H8:H43" si="1">(G8-F8)/F8*100</f>
        <v>8.3611841925392127</v>
      </c>
      <c r="I8" s="73">
        <f>G8/G$44*100</f>
        <v>14.890776399565253</v>
      </c>
      <c r="J8" s="72">
        <f>SEKTOR_USD!J8*$B$55</f>
        <v>53639664.797182217</v>
      </c>
      <c r="K8" s="72">
        <f>SEKTOR_USD!K8*$C$55</f>
        <v>59574666.517542146</v>
      </c>
      <c r="L8" s="73">
        <f t="shared" ref="L8:L43" si="2">(K8-J8)/J8*100</f>
        <v>11.064576452520459</v>
      </c>
      <c r="M8" s="73">
        <f>K8/K$44*100</f>
        <v>15.524218279583296</v>
      </c>
    </row>
    <row r="9" spans="1:13" s="23" customFormat="1" ht="15.75" x14ac:dyDescent="0.25">
      <c r="A9" s="74" t="s">
        <v>3</v>
      </c>
      <c r="B9" s="75">
        <f>SEKTOR_USD!B9*$B$53</f>
        <v>2794790.123904712</v>
      </c>
      <c r="C9" s="75">
        <f>SEKTOR_USD!C9*$C$53</f>
        <v>3238230.4290151629</v>
      </c>
      <c r="D9" s="76">
        <f t="shared" si="0"/>
        <v>15.866676403267906</v>
      </c>
      <c r="E9" s="76">
        <f t="shared" ref="E9:E44" si="3">C9/C$44*100</f>
        <v>9.7956561684421928</v>
      </c>
      <c r="F9" s="75">
        <f>SEKTOR_USD!F9*$B$54</f>
        <v>24091137.63973365</v>
      </c>
      <c r="G9" s="75">
        <f>SEKTOR_USD!G9*$C$54</f>
        <v>25785438.182863876</v>
      </c>
      <c r="H9" s="76">
        <f t="shared" si="1"/>
        <v>7.0328789302826742</v>
      </c>
      <c r="I9" s="76">
        <f t="shared" ref="I9:I44" si="4">G9/G$44*100</f>
        <v>10.319869313568656</v>
      </c>
      <c r="J9" s="75">
        <f>SEKTOR_USD!J9*$B$55</f>
        <v>38143317.351244733</v>
      </c>
      <c r="K9" s="75">
        <f>SEKTOR_USD!K9*$C$55</f>
        <v>42386621.885461509</v>
      </c>
      <c r="L9" s="76">
        <f t="shared" si="2"/>
        <v>11.124634218733743</v>
      </c>
      <c r="M9" s="76">
        <f t="shared" ref="M9:M44" si="5">K9/K$44*100</f>
        <v>11.0452849969426</v>
      </c>
    </row>
    <row r="10" spans="1:13" ht="14.25" x14ac:dyDescent="0.2">
      <c r="A10" s="14" t="str">
        <f>SEKTOR_USD!A10</f>
        <v xml:space="preserve"> Hububat, Bakliyat, Yağlı Tohumlar ve Mamulleri </v>
      </c>
      <c r="B10" s="77">
        <f>SEKTOR_USD!B10*$B$53</f>
        <v>1308639.1176682401</v>
      </c>
      <c r="C10" s="77">
        <f>SEKTOR_USD!C10*$C$53</f>
        <v>1612872.9902835907</v>
      </c>
      <c r="D10" s="78">
        <f t="shared" si="0"/>
        <v>23.248110843380623</v>
      </c>
      <c r="E10" s="78">
        <f t="shared" si="3"/>
        <v>4.8789453383619241</v>
      </c>
      <c r="F10" s="77">
        <f>SEKTOR_USD!F10*$B$54</f>
        <v>10331153.066133134</v>
      </c>
      <c r="G10" s="77">
        <f>SEKTOR_USD!G10*$C$54</f>
        <v>12016087.70620174</v>
      </c>
      <c r="H10" s="78">
        <f t="shared" si="1"/>
        <v>16.309260246971277</v>
      </c>
      <c r="I10" s="78">
        <f t="shared" si="4"/>
        <v>4.8090885215512857</v>
      </c>
      <c r="J10" s="77">
        <f>SEKTOR_USD!J10*$B$55</f>
        <v>15740676.153139981</v>
      </c>
      <c r="K10" s="77">
        <f>SEKTOR_USD!K10*$C$55</f>
        <v>18388367.199981272</v>
      </c>
      <c r="L10" s="78">
        <f t="shared" si="2"/>
        <v>16.820694492930819</v>
      </c>
      <c r="M10" s="78">
        <f t="shared" si="5"/>
        <v>4.7917184082529802</v>
      </c>
    </row>
    <row r="11" spans="1:13" ht="14.25" x14ac:dyDescent="0.2">
      <c r="A11" s="14" t="str">
        <f>SEKTOR_USD!A11</f>
        <v xml:space="preserve"> Yaş Meyve ve Sebze  </v>
      </c>
      <c r="B11" s="77">
        <f>SEKTOR_USD!B11*$B$53</f>
        <v>208424.11083532003</v>
      </c>
      <c r="C11" s="77">
        <f>SEKTOR_USD!C11*$C$53</f>
        <v>252572.780240291</v>
      </c>
      <c r="D11" s="78">
        <f t="shared" si="0"/>
        <v>21.18213158162575</v>
      </c>
      <c r="E11" s="78">
        <f t="shared" si="3"/>
        <v>0.76403337161335028</v>
      </c>
      <c r="F11" s="77">
        <f>SEKTOR_USD!F11*$B$54</f>
        <v>3035531.9059506869</v>
      </c>
      <c r="G11" s="77">
        <f>SEKTOR_USD!G11*$C$54</f>
        <v>3113879.5776901753</v>
      </c>
      <c r="H11" s="78">
        <f t="shared" si="1"/>
        <v>2.5810195434249916</v>
      </c>
      <c r="I11" s="78">
        <f t="shared" si="4"/>
        <v>1.2462394500361325</v>
      </c>
      <c r="J11" s="77">
        <f>SEKTOR_USD!J11*$B$55</f>
        <v>5506615.102246902</v>
      </c>
      <c r="K11" s="77">
        <f>SEKTOR_USD!K11*$C$55</f>
        <v>5821535.608919166</v>
      </c>
      <c r="L11" s="78">
        <f t="shared" si="2"/>
        <v>5.7189489518482031</v>
      </c>
      <c r="M11" s="78">
        <f t="shared" si="5"/>
        <v>1.5170003425636724</v>
      </c>
    </row>
    <row r="12" spans="1:13" ht="14.25" x14ac:dyDescent="0.2">
      <c r="A12" s="14" t="str">
        <f>SEKTOR_USD!A12</f>
        <v xml:space="preserve"> Meyve Sebze Mamulleri </v>
      </c>
      <c r="B12" s="77">
        <f>SEKTOR_USD!B12*$B$53</f>
        <v>312668.40412651998</v>
      </c>
      <c r="C12" s="77">
        <f>SEKTOR_USD!C12*$C$53</f>
        <v>372685.08246629598</v>
      </c>
      <c r="D12" s="78">
        <f t="shared" si="0"/>
        <v>19.194993017423819</v>
      </c>
      <c r="E12" s="78">
        <f t="shared" si="3"/>
        <v>1.1273734241505595</v>
      </c>
      <c r="F12" s="77">
        <f>SEKTOR_USD!F12*$B$54</f>
        <v>2166695.9259491782</v>
      </c>
      <c r="G12" s="77">
        <f>SEKTOR_USD!G12*$C$54</f>
        <v>2447604.39858138</v>
      </c>
      <c r="H12" s="78">
        <f t="shared" si="1"/>
        <v>12.964831348410947</v>
      </c>
      <c r="I12" s="78">
        <f t="shared" si="4"/>
        <v>0.97958224892458445</v>
      </c>
      <c r="J12" s="77">
        <f>SEKTOR_USD!J12*$B$55</f>
        <v>3328258.0727260201</v>
      </c>
      <c r="K12" s="77">
        <f>SEKTOR_USD!K12*$C$55</f>
        <v>3880057.1443954343</v>
      </c>
      <c r="L12" s="78">
        <f t="shared" si="2"/>
        <v>16.579215301578504</v>
      </c>
      <c r="M12" s="78">
        <f t="shared" si="5"/>
        <v>1.0110816823307742</v>
      </c>
    </row>
    <row r="13" spans="1:13" ht="14.25" x14ac:dyDescent="0.2">
      <c r="A13" s="14" t="str">
        <f>SEKTOR_USD!A13</f>
        <v xml:space="preserve"> Kuru Meyve ve Mamulleri  </v>
      </c>
      <c r="B13" s="77">
        <f>SEKTOR_USD!B13*$B$53</f>
        <v>252568.06535076801</v>
      </c>
      <c r="C13" s="77">
        <f>SEKTOR_USD!C13*$C$53</f>
        <v>263615.09776383499</v>
      </c>
      <c r="D13" s="78">
        <f t="shared" si="0"/>
        <v>4.3738832926976698</v>
      </c>
      <c r="E13" s="78">
        <f t="shared" si="3"/>
        <v>0.79743641322342418</v>
      </c>
      <c r="F13" s="77">
        <f>SEKTOR_USD!F13*$B$54</f>
        <v>1945650.6345754401</v>
      </c>
      <c r="G13" s="77">
        <f>SEKTOR_USD!G13*$C$54</f>
        <v>2166595.9814366703</v>
      </c>
      <c r="H13" s="78">
        <f t="shared" si="1"/>
        <v>11.355859214130836</v>
      </c>
      <c r="I13" s="78">
        <f t="shared" si="4"/>
        <v>0.86711682869862872</v>
      </c>
      <c r="J13" s="77">
        <f>SEKTOR_USD!J13*$B$55</f>
        <v>3401143.5736026424</v>
      </c>
      <c r="K13" s="77">
        <f>SEKTOR_USD!K13*$C$55</f>
        <v>3914389.7558196429</v>
      </c>
      <c r="L13" s="78">
        <f t="shared" si="2"/>
        <v>15.090400364173611</v>
      </c>
      <c r="M13" s="78">
        <f t="shared" si="5"/>
        <v>1.0200282192568448</v>
      </c>
    </row>
    <row r="14" spans="1:13" ht="14.25" x14ac:dyDescent="0.2">
      <c r="A14" s="14" t="str">
        <f>SEKTOR_USD!A14</f>
        <v xml:space="preserve"> Fındık ve Mamulleri </v>
      </c>
      <c r="B14" s="77">
        <f>SEKTOR_USD!B14*$B$53</f>
        <v>434618.99273159198</v>
      </c>
      <c r="C14" s="77">
        <f>SEKTOR_USD!C14*$C$53</f>
        <v>367140.80644762801</v>
      </c>
      <c r="D14" s="78">
        <f t="shared" si="0"/>
        <v>-15.525825472987675</v>
      </c>
      <c r="E14" s="78">
        <f t="shared" si="3"/>
        <v>1.110601973578301</v>
      </c>
      <c r="F14" s="77">
        <f>SEKTOR_USD!F14*$B$54</f>
        <v>4520962.6692650421</v>
      </c>
      <c r="G14" s="77">
        <f>SEKTOR_USD!G14*$C$54</f>
        <v>3405351.158569545</v>
      </c>
      <c r="H14" s="78">
        <f t="shared" si="1"/>
        <v>-24.676415009568267</v>
      </c>
      <c r="I14" s="78">
        <f t="shared" si="4"/>
        <v>1.3628924462723311</v>
      </c>
      <c r="J14" s="77">
        <f>SEKTOR_USD!J14*$B$55</f>
        <v>7028104.541039316</v>
      </c>
      <c r="K14" s="77">
        <f>SEKTOR_USD!K14*$C$55</f>
        <v>6617240.7741845008</v>
      </c>
      <c r="L14" s="78">
        <f t="shared" si="2"/>
        <v>-5.8460110326426173</v>
      </c>
      <c r="M14" s="78">
        <f t="shared" si="5"/>
        <v>1.7243485560552854</v>
      </c>
    </row>
    <row r="15" spans="1:13" ht="14.25" x14ac:dyDescent="0.2">
      <c r="A15" s="14" t="str">
        <f>SEKTOR_USD!A15</f>
        <v xml:space="preserve"> Zeytin ve Zeytinyağı </v>
      </c>
      <c r="B15" s="77">
        <f>SEKTOR_USD!B15*$B$53</f>
        <v>30226.079556584002</v>
      </c>
      <c r="C15" s="77">
        <f>SEKTOR_USD!C15*$C$53</f>
        <v>42938.420220661996</v>
      </c>
      <c r="D15" s="78">
        <f t="shared" si="0"/>
        <v>42.057524001020916</v>
      </c>
      <c r="E15" s="78">
        <f t="shared" si="3"/>
        <v>0.12988884210615304</v>
      </c>
      <c r="F15" s="77">
        <f>SEKTOR_USD!F15*$B$54</f>
        <v>343815.816302686</v>
      </c>
      <c r="G15" s="77">
        <f>SEKTOR_USD!G15*$C$54</f>
        <v>330180.23379928502</v>
      </c>
      <c r="H15" s="78">
        <f t="shared" si="1"/>
        <v>-3.9659555659872794</v>
      </c>
      <c r="I15" s="78">
        <f t="shared" si="4"/>
        <v>0.1321450051989661</v>
      </c>
      <c r="J15" s="77">
        <f>SEKTOR_USD!J15*$B$55</f>
        <v>502827.82878018607</v>
      </c>
      <c r="K15" s="77">
        <f>SEKTOR_USD!K15*$C$55</f>
        <v>499979.18333412299</v>
      </c>
      <c r="L15" s="78">
        <f t="shared" si="2"/>
        <v>-0.56652501771304675</v>
      </c>
      <c r="M15" s="78">
        <f t="shared" si="5"/>
        <v>0.13028668779943925</v>
      </c>
    </row>
    <row r="16" spans="1:13" ht="14.25" x14ac:dyDescent="0.2">
      <c r="A16" s="14" t="str">
        <f>SEKTOR_USD!A16</f>
        <v xml:space="preserve"> Tütün </v>
      </c>
      <c r="B16" s="77">
        <f>SEKTOR_USD!B16*$B$53</f>
        <v>233170.39141024803</v>
      </c>
      <c r="C16" s="77">
        <f>SEKTOR_USD!C16*$C$53</f>
        <v>312130.33793381398</v>
      </c>
      <c r="D16" s="78">
        <f t="shared" si="0"/>
        <v>33.86362481359869</v>
      </c>
      <c r="E16" s="78">
        <f t="shared" si="3"/>
        <v>0.94419515138371091</v>
      </c>
      <c r="F16" s="77">
        <f>SEKTOR_USD!F16*$B$54</f>
        <v>1604324.5935168662</v>
      </c>
      <c r="G16" s="77">
        <f>SEKTOR_USD!G16*$C$54</f>
        <v>2128788.7249752251</v>
      </c>
      <c r="H16" s="78">
        <f t="shared" si="1"/>
        <v>32.690649609046538</v>
      </c>
      <c r="I16" s="78">
        <f t="shared" si="4"/>
        <v>0.85198557736910974</v>
      </c>
      <c r="J16" s="77">
        <f>SEKTOR_USD!J16*$B$55</f>
        <v>2444431.0562849101</v>
      </c>
      <c r="K16" s="77">
        <f>SEKTOR_USD!K16*$C$55</f>
        <v>3020960.9030701392</v>
      </c>
      <c r="L16" s="78">
        <f t="shared" si="2"/>
        <v>23.5854410907972</v>
      </c>
      <c r="M16" s="78">
        <f t="shared" si="5"/>
        <v>0.78721475443825573</v>
      </c>
    </row>
    <row r="17" spans="1:13" ht="14.25" x14ac:dyDescent="0.2">
      <c r="A17" s="14" t="str">
        <f>SEKTOR_USD!A17</f>
        <v xml:space="preserve"> Süs Bitkileri ve Mam.</v>
      </c>
      <c r="B17" s="77">
        <f>SEKTOR_USD!B17*$B$53</f>
        <v>14474.962225440002</v>
      </c>
      <c r="C17" s="77">
        <f>SEKTOR_USD!C17*$C$53</f>
        <v>14274.913659045998</v>
      </c>
      <c r="D17" s="78">
        <f t="shared" si="0"/>
        <v>-1.3820316991391839</v>
      </c>
      <c r="E17" s="78">
        <f t="shared" si="3"/>
        <v>4.3181654024769492E-2</v>
      </c>
      <c r="F17" s="77">
        <f>SEKTOR_USD!F17*$B$54</f>
        <v>143003.02804061302</v>
      </c>
      <c r="G17" s="77">
        <f>SEKTOR_USD!G17*$C$54</f>
        <v>176950.40160985003</v>
      </c>
      <c r="H17" s="78">
        <f t="shared" si="1"/>
        <v>23.738919402179313</v>
      </c>
      <c r="I17" s="78">
        <f t="shared" si="4"/>
        <v>7.0819235517615056E-2</v>
      </c>
      <c r="J17" s="77">
        <f>SEKTOR_USD!J17*$B$55</f>
        <v>191261.02342477202</v>
      </c>
      <c r="K17" s="77">
        <f>SEKTOR_USD!K17*$C$55</f>
        <v>244091.315757231</v>
      </c>
      <c r="L17" s="78">
        <f t="shared" si="2"/>
        <v>27.622090160590673</v>
      </c>
      <c r="M17" s="78">
        <f t="shared" si="5"/>
        <v>6.3606346245348291E-2</v>
      </c>
    </row>
    <row r="18" spans="1:13" s="23" customFormat="1" ht="15.75" x14ac:dyDescent="0.25">
      <c r="A18" s="74" t="s">
        <v>12</v>
      </c>
      <c r="B18" s="75">
        <f>SEKTOR_USD!B18*$B$53</f>
        <v>403812.304947144</v>
      </c>
      <c r="C18" s="75">
        <f>SEKTOR_USD!C18*$C$53</f>
        <v>518135.18266746699</v>
      </c>
      <c r="D18" s="76">
        <f t="shared" si="0"/>
        <v>28.310895017249905</v>
      </c>
      <c r="E18" s="76">
        <f t="shared" si="3"/>
        <v>1.5673603869280823</v>
      </c>
      <c r="F18" s="75">
        <f>SEKTOR_USD!F18*$B$54</f>
        <v>3168682.5074610552</v>
      </c>
      <c r="G18" s="75">
        <f>SEKTOR_USD!G18*$C$54</f>
        <v>3479710.080338785</v>
      </c>
      <c r="H18" s="76">
        <f t="shared" si="1"/>
        <v>9.8156748789245025</v>
      </c>
      <c r="I18" s="76">
        <f t="shared" si="4"/>
        <v>1.3926524352054026</v>
      </c>
      <c r="J18" s="75">
        <f>SEKTOR_USD!J18*$B$55</f>
        <v>4951718.6549758203</v>
      </c>
      <c r="K18" s="75">
        <f>SEKTOR_USD!K18*$C$55</f>
        <v>5238699.2559993304</v>
      </c>
      <c r="L18" s="76">
        <f t="shared" si="2"/>
        <v>5.7955756580623312</v>
      </c>
      <c r="M18" s="76">
        <f t="shared" si="5"/>
        <v>1.365122383476155</v>
      </c>
    </row>
    <row r="19" spans="1:13" ht="14.25" x14ac:dyDescent="0.2">
      <c r="A19" s="14" t="str">
        <f>SEKTOR_USD!A19</f>
        <v xml:space="preserve"> Su Ürünleri ve Hayvansal Mamuller</v>
      </c>
      <c r="B19" s="77">
        <f>SEKTOR_USD!B19*$B$53</f>
        <v>403812.304947144</v>
      </c>
      <c r="C19" s="77">
        <f>SEKTOR_USD!C19*$C$53</f>
        <v>518135.18266746699</v>
      </c>
      <c r="D19" s="78">
        <f t="shared" si="0"/>
        <v>28.310895017249905</v>
      </c>
      <c r="E19" s="78">
        <f t="shared" si="3"/>
        <v>1.5673603869280823</v>
      </c>
      <c r="F19" s="77">
        <f>SEKTOR_USD!F19*$B$54</f>
        <v>3168682.5074610552</v>
      </c>
      <c r="G19" s="77">
        <f>SEKTOR_USD!G19*$C$54</f>
        <v>3479710.080338785</v>
      </c>
      <c r="H19" s="78">
        <f t="shared" si="1"/>
        <v>9.8156748789245025</v>
      </c>
      <c r="I19" s="78">
        <f t="shared" si="4"/>
        <v>1.3926524352054026</v>
      </c>
      <c r="J19" s="77">
        <f>SEKTOR_USD!J19*$B$55</f>
        <v>4951718.6549758203</v>
      </c>
      <c r="K19" s="77">
        <f>SEKTOR_USD!K19*$C$55</f>
        <v>5238699.2559993304</v>
      </c>
      <c r="L19" s="78">
        <f t="shared" si="2"/>
        <v>5.7955756580623312</v>
      </c>
      <c r="M19" s="78">
        <f t="shared" si="5"/>
        <v>1.365122383476155</v>
      </c>
    </row>
    <row r="20" spans="1:13" s="23" customFormat="1" ht="15.75" x14ac:dyDescent="0.25">
      <c r="A20" s="74" t="s">
        <v>114</v>
      </c>
      <c r="B20" s="75">
        <f>SEKTOR_USD!B20*$B$53</f>
        <v>983418.99073990411</v>
      </c>
      <c r="C20" s="75">
        <f>SEKTOR_USD!C20*$C$53</f>
        <v>1087578.982322172</v>
      </c>
      <c r="D20" s="76">
        <f t="shared" si="0"/>
        <v>10.591618889106472</v>
      </c>
      <c r="E20" s="76">
        <f t="shared" si="3"/>
        <v>3.2899294847563736</v>
      </c>
      <c r="F20" s="75">
        <f>SEKTOR_USD!F20*$B$54</f>
        <v>7075722.7152920235</v>
      </c>
      <c r="G20" s="75">
        <f>SEKTOR_USD!G20*$C$54</f>
        <v>7941252.5815248359</v>
      </c>
      <c r="H20" s="76">
        <f t="shared" si="1"/>
        <v>12.232388139832455</v>
      </c>
      <c r="I20" s="76">
        <f t="shared" si="4"/>
        <v>3.1782546507911964</v>
      </c>
      <c r="J20" s="75">
        <f>SEKTOR_USD!J20*$B$55</f>
        <v>10544628.790961666</v>
      </c>
      <c r="K20" s="75">
        <f>SEKTOR_USD!K20*$C$55</f>
        <v>11949345.376081308</v>
      </c>
      <c r="L20" s="76">
        <f t="shared" si="2"/>
        <v>13.32163144826583</v>
      </c>
      <c r="M20" s="76">
        <f t="shared" si="5"/>
        <v>3.113810899164541</v>
      </c>
    </row>
    <row r="21" spans="1:13" ht="14.25" x14ac:dyDescent="0.2">
      <c r="A21" s="14" t="str">
        <f>SEKTOR_USD!A21</f>
        <v xml:space="preserve"> Mobilya,Kağıt ve Orman Ürünleri</v>
      </c>
      <c r="B21" s="77">
        <f>SEKTOR_USD!B21*$B$53</f>
        <v>983418.99073990411</v>
      </c>
      <c r="C21" s="77">
        <f>SEKTOR_USD!C21*$C$53</f>
        <v>1087578.982322172</v>
      </c>
      <c r="D21" s="78">
        <f t="shared" si="0"/>
        <v>10.591618889106472</v>
      </c>
      <c r="E21" s="78">
        <f t="shared" si="3"/>
        <v>3.2899294847563736</v>
      </c>
      <c r="F21" s="77">
        <f>SEKTOR_USD!F21*$B$54</f>
        <v>7075722.7152920235</v>
      </c>
      <c r="G21" s="77">
        <f>SEKTOR_USD!G21*$C$54</f>
        <v>7941252.5815248359</v>
      </c>
      <c r="H21" s="78">
        <f t="shared" si="1"/>
        <v>12.232388139832455</v>
      </c>
      <c r="I21" s="78">
        <f t="shared" si="4"/>
        <v>3.1782546507911964</v>
      </c>
      <c r="J21" s="77">
        <f>SEKTOR_USD!J21*$B$55</f>
        <v>10544628.790961666</v>
      </c>
      <c r="K21" s="77">
        <f>SEKTOR_USD!K21*$C$55</f>
        <v>11949345.376081308</v>
      </c>
      <c r="L21" s="78">
        <f t="shared" si="2"/>
        <v>13.32163144826583</v>
      </c>
      <c r="M21" s="78">
        <f t="shared" si="5"/>
        <v>3.113810899164541</v>
      </c>
    </row>
    <row r="22" spans="1:13" ht="16.5" x14ac:dyDescent="0.25">
      <c r="A22" s="71" t="s">
        <v>14</v>
      </c>
      <c r="B22" s="72">
        <f>SEKTOR_USD!B22*$B$53</f>
        <v>24554773.518189289</v>
      </c>
      <c r="C22" s="72">
        <f>SEKTOR_USD!C22*$C$53</f>
        <v>27192403.109480511</v>
      </c>
      <c r="D22" s="79">
        <f t="shared" si="0"/>
        <v>10.741820075584743</v>
      </c>
      <c r="E22" s="79">
        <f t="shared" si="3"/>
        <v>82.257095995222073</v>
      </c>
      <c r="F22" s="72">
        <f>SEKTOR_USD!F22*$B$54</f>
        <v>188246233.64050347</v>
      </c>
      <c r="G22" s="72">
        <f>SEKTOR_USD!G22*$C$54</f>
        <v>205696364.22749463</v>
      </c>
      <c r="H22" s="79">
        <f t="shared" si="1"/>
        <v>9.269843146140138</v>
      </c>
      <c r="I22" s="79">
        <f t="shared" si="4"/>
        <v>82.323968359578885</v>
      </c>
      <c r="J22" s="72">
        <f>SEKTOR_USD!J22*$B$55</f>
        <v>283359485.03192836</v>
      </c>
      <c r="K22" s="72">
        <f>SEKTOR_USD!K22*$C$55</f>
        <v>313698416.4060778</v>
      </c>
      <c r="L22" s="79">
        <f t="shared" si="2"/>
        <v>10.706869886755657</v>
      </c>
      <c r="M22" s="79">
        <f t="shared" si="5"/>
        <v>81.744858593771312</v>
      </c>
    </row>
    <row r="23" spans="1:13" s="23" customFormat="1" ht="15.75" x14ac:dyDescent="0.25">
      <c r="A23" s="74" t="s">
        <v>15</v>
      </c>
      <c r="B23" s="75">
        <f>SEKTOR_USD!B23*$B$53</f>
        <v>2679380.8769952324</v>
      </c>
      <c r="C23" s="75">
        <f>SEKTOR_USD!C23*$C$53</f>
        <v>2880830.5625311253</v>
      </c>
      <c r="D23" s="76">
        <f t="shared" si="0"/>
        <v>7.5185162089313256</v>
      </c>
      <c r="E23" s="76">
        <f t="shared" si="3"/>
        <v>8.7145205656896962</v>
      </c>
      <c r="F23" s="75">
        <f>SEKTOR_USD!F23*$B$54</f>
        <v>19807838.182664439</v>
      </c>
      <c r="G23" s="75">
        <f>SEKTOR_USD!G23*$C$54</f>
        <v>21593942.721389722</v>
      </c>
      <c r="H23" s="76">
        <f t="shared" si="1"/>
        <v>9.0171603900139807</v>
      </c>
      <c r="I23" s="76">
        <f t="shared" si="4"/>
        <v>8.6423455467018329</v>
      </c>
      <c r="J23" s="75">
        <f>SEKTOR_USD!J23*$B$55</f>
        <v>30055508.200411849</v>
      </c>
      <c r="K23" s="75">
        <f>SEKTOR_USD!K23*$C$55</f>
        <v>32895899.876316901</v>
      </c>
      <c r="L23" s="76">
        <f t="shared" si="2"/>
        <v>9.4504862701544035</v>
      </c>
      <c r="M23" s="76">
        <f t="shared" si="5"/>
        <v>8.5721525614060603</v>
      </c>
    </row>
    <row r="24" spans="1:13" ht="14.25" x14ac:dyDescent="0.2">
      <c r="A24" s="14" t="str">
        <f>SEKTOR_USD!A24</f>
        <v xml:space="preserve"> Tekstil ve Hammaddeleri</v>
      </c>
      <c r="B24" s="77">
        <f>SEKTOR_USD!B24*$B$53</f>
        <v>1818950.4970968</v>
      </c>
      <c r="C24" s="77">
        <f>SEKTOR_USD!C24*$C$53</f>
        <v>1962859.2589025239</v>
      </c>
      <c r="D24" s="78">
        <f t="shared" si="0"/>
        <v>7.9116370695857059</v>
      </c>
      <c r="E24" s="78">
        <f t="shared" si="3"/>
        <v>5.937654786691632</v>
      </c>
      <c r="F24" s="77">
        <f>SEKTOR_USD!F24*$B$54</f>
        <v>13749175.190816456</v>
      </c>
      <c r="G24" s="77">
        <f>SEKTOR_USD!G24*$C$54</f>
        <v>15184737.808398597</v>
      </c>
      <c r="H24" s="78">
        <f t="shared" si="1"/>
        <v>10.441081720603879</v>
      </c>
      <c r="I24" s="78">
        <f t="shared" si="4"/>
        <v>6.0772482760296436</v>
      </c>
      <c r="J24" s="77">
        <f>SEKTOR_USD!J24*$B$55</f>
        <v>20523470.001817316</v>
      </c>
      <c r="K24" s="77">
        <f>SEKTOR_USD!K24*$C$55</f>
        <v>23059130.526606984</v>
      </c>
      <c r="L24" s="78">
        <f t="shared" si="2"/>
        <v>12.354930840472592</v>
      </c>
      <c r="M24" s="78">
        <f t="shared" si="5"/>
        <v>6.0088456479574468</v>
      </c>
    </row>
    <row r="25" spans="1:13" ht="14.25" x14ac:dyDescent="0.2">
      <c r="A25" s="14" t="str">
        <f>SEKTOR_USD!A25</f>
        <v xml:space="preserve"> Deri ve Deri Mamulleri </v>
      </c>
      <c r="B25" s="77">
        <f>SEKTOR_USD!B25*$B$53</f>
        <v>381216.398335776</v>
      </c>
      <c r="C25" s="77">
        <f>SEKTOR_USD!C25*$C$53</f>
        <v>424910.38035883603</v>
      </c>
      <c r="D25" s="78">
        <f t="shared" si="0"/>
        <v>11.461726781378985</v>
      </c>
      <c r="E25" s="78">
        <f t="shared" si="3"/>
        <v>1.2853550973711947</v>
      </c>
      <c r="F25" s="77">
        <f>SEKTOR_USD!F25*$B$54</f>
        <v>2625358.3558275583</v>
      </c>
      <c r="G25" s="77">
        <f>SEKTOR_USD!G25*$C$54</f>
        <v>2773854.4831760153</v>
      </c>
      <c r="H25" s="78">
        <f t="shared" si="1"/>
        <v>5.6562231597388335</v>
      </c>
      <c r="I25" s="78">
        <f t="shared" si="4"/>
        <v>1.1101543265709071</v>
      </c>
      <c r="J25" s="77">
        <f>SEKTOR_USD!J25*$B$55</f>
        <v>4097412.9024224766</v>
      </c>
      <c r="K25" s="77">
        <f>SEKTOR_USD!K25*$C$55</f>
        <v>4145000.3977955398</v>
      </c>
      <c r="L25" s="78">
        <f t="shared" si="2"/>
        <v>1.1614034637546176</v>
      </c>
      <c r="M25" s="78">
        <f t="shared" si="5"/>
        <v>1.0801217145779556</v>
      </c>
    </row>
    <row r="26" spans="1:13" ht="14.25" x14ac:dyDescent="0.2">
      <c r="A26" s="14" t="str">
        <f>SEKTOR_USD!A26</f>
        <v xml:space="preserve"> Halı </v>
      </c>
      <c r="B26" s="77">
        <f>SEKTOR_USD!B26*$B$53</f>
        <v>479213.981562656</v>
      </c>
      <c r="C26" s="77">
        <f>SEKTOR_USD!C26*$C$53</f>
        <v>493060.92326976493</v>
      </c>
      <c r="D26" s="78">
        <f t="shared" si="0"/>
        <v>2.8895112079067071</v>
      </c>
      <c r="E26" s="78">
        <f t="shared" si="3"/>
        <v>1.4915106816268695</v>
      </c>
      <c r="F26" s="77">
        <f>SEKTOR_USD!F26*$B$54</f>
        <v>3433304.636020428</v>
      </c>
      <c r="G26" s="77">
        <f>SEKTOR_USD!G26*$C$54</f>
        <v>3635350.4298151103</v>
      </c>
      <c r="H26" s="78">
        <f t="shared" si="1"/>
        <v>5.8848781338808083</v>
      </c>
      <c r="I26" s="78">
        <f t="shared" si="4"/>
        <v>1.454942944101282</v>
      </c>
      <c r="J26" s="77">
        <f>SEKTOR_USD!J26*$B$55</f>
        <v>5434625.2961720582</v>
      </c>
      <c r="K26" s="77">
        <f>SEKTOR_USD!K26*$C$55</f>
        <v>5691768.9519143812</v>
      </c>
      <c r="L26" s="78">
        <f t="shared" si="2"/>
        <v>4.7315802236346478</v>
      </c>
      <c r="M26" s="78">
        <f t="shared" si="5"/>
        <v>1.4831851988706581</v>
      </c>
    </row>
    <row r="27" spans="1:13" s="23" customFormat="1" ht="15.75" x14ac:dyDescent="0.25">
      <c r="A27" s="74" t="s">
        <v>19</v>
      </c>
      <c r="B27" s="75">
        <f>SEKTOR_USD!B27*$B$53</f>
        <v>3373621.7840733924</v>
      </c>
      <c r="C27" s="75">
        <f>SEKTOR_USD!C27*$C$53</f>
        <v>3577263.531282716</v>
      </c>
      <c r="D27" s="76">
        <f t="shared" si="0"/>
        <v>6.0362945298343904</v>
      </c>
      <c r="E27" s="76">
        <f t="shared" si="3"/>
        <v>10.821232257708722</v>
      </c>
      <c r="F27" s="75">
        <f>SEKTOR_USD!F27*$B$54</f>
        <v>27310592.258246131</v>
      </c>
      <c r="G27" s="75">
        <f>SEKTOR_USD!G27*$C$54</f>
        <v>26860309.933498841</v>
      </c>
      <c r="H27" s="76">
        <f t="shared" si="1"/>
        <v>-1.6487461000093568</v>
      </c>
      <c r="I27" s="76">
        <f t="shared" si="4"/>
        <v>10.750055371169619</v>
      </c>
      <c r="J27" s="75">
        <f>SEKTOR_USD!J27*$B$55</f>
        <v>40678126.044070996</v>
      </c>
      <c r="K27" s="75">
        <f>SEKTOR_USD!K27*$C$55</f>
        <v>41364162.976763673</v>
      </c>
      <c r="L27" s="76">
        <f t="shared" si="2"/>
        <v>1.6865008283553158</v>
      </c>
      <c r="M27" s="76">
        <f t="shared" si="5"/>
        <v>10.778848335046124</v>
      </c>
    </row>
    <row r="28" spans="1:13" ht="14.25" x14ac:dyDescent="0.2">
      <c r="A28" s="14" t="str">
        <f>SEKTOR_USD!A28</f>
        <v xml:space="preserve"> Kimyevi Maddeler ve Mamulleri  </v>
      </c>
      <c r="B28" s="77">
        <f>SEKTOR_USD!B28*$B$53</f>
        <v>3373621.7840733924</v>
      </c>
      <c r="C28" s="77">
        <f>SEKTOR_USD!C28*$C$53</f>
        <v>3577263.531282716</v>
      </c>
      <c r="D28" s="78">
        <f t="shared" si="0"/>
        <v>6.0362945298343904</v>
      </c>
      <c r="E28" s="78">
        <f t="shared" si="3"/>
        <v>10.821232257708722</v>
      </c>
      <c r="F28" s="77">
        <f>SEKTOR_USD!F28*$B$54</f>
        <v>27310592.258246131</v>
      </c>
      <c r="G28" s="77">
        <f>SEKTOR_USD!G28*$C$54</f>
        <v>26860309.933498841</v>
      </c>
      <c r="H28" s="78">
        <f t="shared" si="1"/>
        <v>-1.6487461000093568</v>
      </c>
      <c r="I28" s="78">
        <f t="shared" si="4"/>
        <v>10.750055371169619</v>
      </c>
      <c r="J28" s="77">
        <f>SEKTOR_USD!J28*$B$55</f>
        <v>40678126.044070996</v>
      </c>
      <c r="K28" s="77">
        <f>SEKTOR_USD!K28*$C$55</f>
        <v>41364162.976763673</v>
      </c>
      <c r="L28" s="78">
        <f t="shared" si="2"/>
        <v>1.6865008283553158</v>
      </c>
      <c r="M28" s="78">
        <f t="shared" si="5"/>
        <v>10.778848335046124</v>
      </c>
    </row>
    <row r="29" spans="1:13" s="23" customFormat="1" ht="15.75" x14ac:dyDescent="0.25">
      <c r="A29" s="74" t="s">
        <v>21</v>
      </c>
      <c r="B29" s="75">
        <f>SEKTOR_USD!B29*$B$53</f>
        <v>18501770.857120663</v>
      </c>
      <c r="C29" s="75">
        <f>SEKTOR_USD!C29*$C$53</f>
        <v>20734309.015666675</v>
      </c>
      <c r="D29" s="76">
        <f t="shared" si="0"/>
        <v>12.066618789016017</v>
      </c>
      <c r="E29" s="76">
        <f t="shared" si="3"/>
        <v>62.721343171823676</v>
      </c>
      <c r="F29" s="75">
        <f>SEKTOR_USD!F29*$B$54</f>
        <v>141127803.19959289</v>
      </c>
      <c r="G29" s="75">
        <f>SEKTOR_USD!G29*$C$54</f>
        <v>157242111.57260606</v>
      </c>
      <c r="H29" s="76">
        <f t="shared" si="1"/>
        <v>11.418237942968034</v>
      </c>
      <c r="I29" s="76">
        <f t="shared" si="4"/>
        <v>62.931567441707436</v>
      </c>
      <c r="J29" s="75">
        <f>SEKTOR_USD!J29*$B$55</f>
        <v>212625850.78744552</v>
      </c>
      <c r="K29" s="75">
        <f>SEKTOR_USD!K29*$C$55</f>
        <v>239438353.55299723</v>
      </c>
      <c r="L29" s="76">
        <f t="shared" si="2"/>
        <v>12.610180119798894</v>
      </c>
      <c r="M29" s="76">
        <f t="shared" si="5"/>
        <v>62.393857697319135</v>
      </c>
    </row>
    <row r="30" spans="1:13" ht="14.25" x14ac:dyDescent="0.2">
      <c r="A30" s="14" t="str">
        <f>SEKTOR_USD!A30</f>
        <v xml:space="preserve"> Hazırgiyim ve Konfeksiyon </v>
      </c>
      <c r="B30" s="77">
        <f>SEKTOR_USD!B30*$B$53</f>
        <v>4386045.1923903516</v>
      </c>
      <c r="C30" s="77">
        <f>SEKTOR_USD!C30*$C$53</f>
        <v>4777621.5955169881</v>
      </c>
      <c r="D30" s="78">
        <f t="shared" si="0"/>
        <v>8.9277785784334629</v>
      </c>
      <c r="E30" s="78">
        <f t="shared" si="3"/>
        <v>14.452318782898285</v>
      </c>
      <c r="F30" s="77">
        <f>SEKTOR_USD!F30*$B$54</f>
        <v>29247025.566451509</v>
      </c>
      <c r="G30" s="77">
        <f>SEKTOR_USD!G30*$C$54</f>
        <v>33916052.087295063</v>
      </c>
      <c r="H30" s="78">
        <f t="shared" si="1"/>
        <v>15.964107222579488</v>
      </c>
      <c r="I30" s="78">
        <f t="shared" si="4"/>
        <v>13.573910309023823</v>
      </c>
      <c r="J30" s="77">
        <f>SEKTOR_USD!J30*$B$55</f>
        <v>42889237.549868681</v>
      </c>
      <c r="K30" s="77">
        <f>SEKTOR_USD!K30*$C$55</f>
        <v>50813124.818489842</v>
      </c>
      <c r="L30" s="78">
        <f t="shared" si="2"/>
        <v>18.475234630617543</v>
      </c>
      <c r="M30" s="78">
        <f t="shared" si="5"/>
        <v>13.241098729737253</v>
      </c>
    </row>
    <row r="31" spans="1:13" ht="14.25" x14ac:dyDescent="0.2">
      <c r="A31" s="14" t="str">
        <f>SEKTOR_USD!A31</f>
        <v xml:space="preserve"> Otomotiv Endüstrisi</v>
      </c>
      <c r="B31" s="77">
        <f>SEKTOR_USD!B31*$B$53</f>
        <v>3873989.7698768959</v>
      </c>
      <c r="C31" s="77">
        <f>SEKTOR_USD!C31*$C$53</f>
        <v>4977065.0821120935</v>
      </c>
      <c r="D31" s="78">
        <f t="shared" si="0"/>
        <v>28.473882941364863</v>
      </c>
      <c r="E31" s="78">
        <f t="shared" si="3"/>
        <v>15.055635891593088</v>
      </c>
      <c r="F31" s="77">
        <f>SEKTOR_USD!F31*$B$54</f>
        <v>35269375.633164726</v>
      </c>
      <c r="G31" s="77">
        <f>SEKTOR_USD!G31*$C$54</f>
        <v>44339667.365989357</v>
      </c>
      <c r="H31" s="78">
        <f t="shared" si="1"/>
        <v>25.717188268837955</v>
      </c>
      <c r="I31" s="78">
        <f t="shared" si="4"/>
        <v>17.745658203637078</v>
      </c>
      <c r="J31" s="77">
        <f>SEKTOR_USD!J31*$B$55</f>
        <v>51812873.489866443</v>
      </c>
      <c r="K31" s="77">
        <f>SEKTOR_USD!K31*$C$55</f>
        <v>66779556.132605016</v>
      </c>
      <c r="L31" s="78">
        <f t="shared" si="2"/>
        <v>28.886030892816155</v>
      </c>
      <c r="M31" s="78">
        <f t="shared" si="5"/>
        <v>17.401698853169115</v>
      </c>
    </row>
    <row r="32" spans="1:13" ht="14.25" x14ac:dyDescent="0.2">
      <c r="A32" s="14" t="str">
        <f>SEKTOR_USD!A32</f>
        <v xml:space="preserve"> Gemi ve Yat</v>
      </c>
      <c r="B32" s="77">
        <f>SEKTOR_USD!B32*$B$53</f>
        <v>350315.22402532003</v>
      </c>
      <c r="C32" s="77">
        <f>SEKTOR_USD!C32*$C$53</f>
        <v>180456.07248623</v>
      </c>
      <c r="D32" s="78">
        <f t="shared" si="0"/>
        <v>-48.487516353789118</v>
      </c>
      <c r="E32" s="78">
        <f t="shared" si="3"/>
        <v>0.54588012753625847</v>
      </c>
      <c r="F32" s="77">
        <f>SEKTOR_USD!F32*$B$54</f>
        <v>1869529.1313336431</v>
      </c>
      <c r="G32" s="77">
        <f>SEKTOR_USD!G32*$C$54</f>
        <v>1316281.4503491852</v>
      </c>
      <c r="H32" s="78">
        <f t="shared" si="1"/>
        <v>-29.592889017449782</v>
      </c>
      <c r="I32" s="78">
        <f t="shared" si="4"/>
        <v>0.52680324651242749</v>
      </c>
      <c r="J32" s="77">
        <f>SEKTOR_USD!J32*$B$55</f>
        <v>2969346.2532199197</v>
      </c>
      <c r="K32" s="77">
        <f>SEKTOR_USD!K32*$C$55</f>
        <v>2238156.9573670882</v>
      </c>
      <c r="L32" s="78">
        <f t="shared" si="2"/>
        <v>-24.624588495192825</v>
      </c>
      <c r="M32" s="78">
        <f t="shared" si="5"/>
        <v>0.5832283952425249</v>
      </c>
    </row>
    <row r="33" spans="1:13" ht="14.25" x14ac:dyDescent="0.2">
      <c r="A33" s="14" t="str">
        <f>SEKTOR_USD!A33</f>
        <v xml:space="preserve"> Elektrik Elektronik ve Hizmet</v>
      </c>
      <c r="B33" s="77">
        <f>SEKTOR_USD!B33*$B$53</f>
        <v>2364167.9514628882</v>
      </c>
      <c r="C33" s="77">
        <f>SEKTOR_USD!C33*$C$53</f>
        <v>2555273.917467956</v>
      </c>
      <c r="D33" s="78">
        <f t="shared" si="0"/>
        <v>8.083434422956973</v>
      </c>
      <c r="E33" s="78">
        <f t="shared" si="3"/>
        <v>7.7297107974236834</v>
      </c>
      <c r="F33" s="77">
        <f>SEKTOR_USD!F33*$B$54</f>
        <v>17559886.153244268</v>
      </c>
      <c r="G33" s="77">
        <f>SEKTOR_USD!G33*$C$54</f>
        <v>18855675.088638432</v>
      </c>
      <c r="H33" s="78">
        <f t="shared" si="1"/>
        <v>7.3792559022642719</v>
      </c>
      <c r="I33" s="78">
        <f t="shared" si="4"/>
        <v>7.5464338187270874</v>
      </c>
      <c r="J33" s="77">
        <f>SEKTOR_USD!J33*$B$55</f>
        <v>27380009.512119349</v>
      </c>
      <c r="K33" s="77">
        <f>SEKTOR_USD!K33*$C$55</f>
        <v>29854840.294168755</v>
      </c>
      <c r="L33" s="78">
        <f t="shared" si="2"/>
        <v>9.0388236751852098</v>
      </c>
      <c r="M33" s="78">
        <f t="shared" si="5"/>
        <v>7.7797004082650112</v>
      </c>
    </row>
    <row r="34" spans="1:13" ht="14.25" x14ac:dyDescent="0.2">
      <c r="A34" s="14" t="str">
        <f>SEKTOR_USD!A34</f>
        <v xml:space="preserve"> Makine ve Aksamları</v>
      </c>
      <c r="B34" s="77">
        <f>SEKTOR_USD!B34*$B$53</f>
        <v>1235719.5853983841</v>
      </c>
      <c r="C34" s="77">
        <f>SEKTOR_USD!C34*$C$53</f>
        <v>1336873.4928790259</v>
      </c>
      <c r="D34" s="78">
        <f t="shared" si="0"/>
        <v>8.1858302381790509</v>
      </c>
      <c r="E34" s="78">
        <f t="shared" si="3"/>
        <v>4.0440460813438825</v>
      </c>
      <c r="F34" s="77">
        <f>SEKTOR_USD!F34*$B$54</f>
        <v>9514401.4461137727</v>
      </c>
      <c r="G34" s="77">
        <f>SEKTOR_USD!G34*$C$54</f>
        <v>10282093.41493698</v>
      </c>
      <c r="H34" s="78">
        <f t="shared" si="1"/>
        <v>8.0687363589937338</v>
      </c>
      <c r="I34" s="78">
        <f t="shared" si="4"/>
        <v>4.115107897703731</v>
      </c>
      <c r="J34" s="77">
        <f>SEKTOR_USD!J34*$B$55</f>
        <v>14164333.606227253</v>
      </c>
      <c r="K34" s="77">
        <f>SEKTOR_USD!K34*$C$55</f>
        <v>15800130.747315211</v>
      </c>
      <c r="L34" s="78">
        <f t="shared" si="2"/>
        <v>11.548705266083196</v>
      </c>
      <c r="M34" s="78">
        <f t="shared" si="5"/>
        <v>4.1172648191836911</v>
      </c>
    </row>
    <row r="35" spans="1:13" ht="14.25" x14ac:dyDescent="0.2">
      <c r="A35" s="14" t="str">
        <f>SEKTOR_USD!A35</f>
        <v xml:space="preserve"> Demir ve Demir Dışı Metaller </v>
      </c>
      <c r="B35" s="77">
        <f>SEKTOR_USD!B35*$B$53</f>
        <v>1464520.469339736</v>
      </c>
      <c r="C35" s="77">
        <f>SEKTOR_USD!C35*$C$53</f>
        <v>1536782.5919203979</v>
      </c>
      <c r="D35" s="78">
        <f t="shared" si="0"/>
        <v>4.9341831741853728</v>
      </c>
      <c r="E35" s="78">
        <f t="shared" si="3"/>
        <v>4.6487716690000687</v>
      </c>
      <c r="F35" s="77">
        <f>SEKTOR_USD!F35*$B$54</f>
        <v>10899215.065162672</v>
      </c>
      <c r="G35" s="77">
        <f>SEKTOR_USD!G35*$C$54</f>
        <v>11562068.007818731</v>
      </c>
      <c r="H35" s="78">
        <f t="shared" si="1"/>
        <v>6.0816576119756167</v>
      </c>
      <c r="I35" s="78">
        <f t="shared" si="4"/>
        <v>4.6273803838081662</v>
      </c>
      <c r="J35" s="77">
        <f>SEKTOR_USD!J35*$B$55</f>
        <v>16174206.466003153</v>
      </c>
      <c r="K35" s="77">
        <f>SEKTOR_USD!K35*$C$55</f>
        <v>17599808.323223803</v>
      </c>
      <c r="L35" s="78">
        <f t="shared" si="2"/>
        <v>8.8140451293060167</v>
      </c>
      <c r="M35" s="78">
        <f t="shared" si="5"/>
        <v>4.5862324048108745</v>
      </c>
    </row>
    <row r="36" spans="1:13" ht="14.25" x14ac:dyDescent="0.2">
      <c r="A36" s="14" t="str">
        <f>SEKTOR_USD!A36</f>
        <v xml:space="preserve"> Çelik</v>
      </c>
      <c r="B36" s="77">
        <f>SEKTOR_USD!B36*$B$53</f>
        <v>2259349.904112088</v>
      </c>
      <c r="C36" s="77">
        <f>SEKTOR_USD!C36*$C$53</f>
        <v>2622957.8438354377</v>
      </c>
      <c r="D36" s="78">
        <f t="shared" si="0"/>
        <v>16.093476227899529</v>
      </c>
      <c r="E36" s="78">
        <f t="shared" si="3"/>
        <v>7.9344548653211762</v>
      </c>
      <c r="F36" s="77">
        <f>SEKTOR_USD!F36*$B$54</f>
        <v>18121946.831623167</v>
      </c>
      <c r="G36" s="77">
        <f>SEKTOR_USD!G36*$C$54</f>
        <v>17412315.627846371</v>
      </c>
      <c r="H36" s="78">
        <f t="shared" si="1"/>
        <v>-3.9158662718206108</v>
      </c>
      <c r="I36" s="78">
        <f t="shared" si="4"/>
        <v>6.9687713061785947</v>
      </c>
      <c r="J36" s="77">
        <f>SEKTOR_USD!J36*$B$55</f>
        <v>27724637.966024749</v>
      </c>
      <c r="K36" s="77">
        <f>SEKTOR_USD!K36*$C$55</f>
        <v>26047660.970273361</v>
      </c>
      <c r="L36" s="78">
        <f t="shared" si="2"/>
        <v>-6.0486885268130299</v>
      </c>
      <c r="M36" s="78">
        <f t="shared" si="5"/>
        <v>6.7876095362789286</v>
      </c>
    </row>
    <row r="37" spans="1:13" ht="14.25" x14ac:dyDescent="0.2">
      <c r="A37" s="14" t="str">
        <f>SEKTOR_USD!A37</f>
        <v xml:space="preserve"> Çimento Cam Seramik ve Toprak Ürünleri</v>
      </c>
      <c r="B37" s="77">
        <f>SEKTOR_USD!B37*$B$53</f>
        <v>627708.15552032797</v>
      </c>
      <c r="C37" s="77">
        <f>SEKTOR_USD!C37*$C$53</f>
        <v>672134.30629432597</v>
      </c>
      <c r="D37" s="78">
        <f t="shared" si="0"/>
        <v>7.077516897509752</v>
      </c>
      <c r="E37" s="78">
        <f t="shared" si="3"/>
        <v>2.0332081696471511</v>
      </c>
      <c r="F37" s="77">
        <f>SEKTOR_USD!F37*$B$54</f>
        <v>4881467.3424923122</v>
      </c>
      <c r="G37" s="77">
        <f>SEKTOR_USD!G37*$C$54</f>
        <v>5316673.9609438898</v>
      </c>
      <c r="H37" s="78">
        <f t="shared" si="1"/>
        <v>8.9154876580486508</v>
      </c>
      <c r="I37" s="78">
        <f t="shared" si="4"/>
        <v>2.1278436329329997</v>
      </c>
      <c r="J37" s="77">
        <f>SEKTOR_USD!J37*$B$55</f>
        <v>7163297.3854284361</v>
      </c>
      <c r="K37" s="77">
        <f>SEKTOR_USD!K37*$C$55</f>
        <v>7918115.7773727775</v>
      </c>
      <c r="L37" s="78">
        <f t="shared" si="2"/>
        <v>10.537303581445483</v>
      </c>
      <c r="M37" s="78">
        <f t="shared" si="5"/>
        <v>2.0633360600474706</v>
      </c>
    </row>
    <row r="38" spans="1:13" ht="14.25" x14ac:dyDescent="0.2">
      <c r="A38" s="14" t="str">
        <f>SEKTOR_USD!A38</f>
        <v xml:space="preserve"> Mücevher</v>
      </c>
      <c r="B38" s="77">
        <f>SEKTOR_USD!B38*$B$53</f>
        <v>699134.31713783205</v>
      </c>
      <c r="C38" s="77">
        <f>SEKTOR_USD!C38*$C$53</f>
        <v>706572.65532311692</v>
      </c>
      <c r="D38" s="78">
        <f t="shared" si="0"/>
        <v>1.0639354989376704</v>
      </c>
      <c r="E38" s="78">
        <f t="shared" si="3"/>
        <v>2.1373842724569312</v>
      </c>
      <c r="F38" s="77">
        <f>SEKTOR_USD!F38*$B$54</f>
        <v>4730562.1880603451</v>
      </c>
      <c r="G38" s="77">
        <f>SEKTOR_USD!G38*$C$54</f>
        <v>4185328.5252873255</v>
      </c>
      <c r="H38" s="78">
        <f t="shared" si="1"/>
        <v>-11.525768843059641</v>
      </c>
      <c r="I38" s="78">
        <f t="shared" si="4"/>
        <v>1.675055630585335</v>
      </c>
      <c r="J38" s="77">
        <f>SEKTOR_USD!J38*$B$55</f>
        <v>8588934.9907440655</v>
      </c>
      <c r="K38" s="77">
        <f>SEKTOR_USD!K38*$C$55</f>
        <v>6631557.6652676305</v>
      </c>
      <c r="L38" s="78">
        <f t="shared" si="2"/>
        <v>-22.789523119988896</v>
      </c>
      <c r="M38" s="78">
        <f t="shared" si="5"/>
        <v>1.7280793120166984</v>
      </c>
    </row>
    <row r="39" spans="1:13" ht="14.25" x14ac:dyDescent="0.2">
      <c r="A39" s="14" t="str">
        <f>SEKTOR_USD!A39</f>
        <v xml:space="preserve"> Savunma ve Havacılık Sanayii</v>
      </c>
      <c r="B39" s="77">
        <f>SEKTOR_USD!B39*$B$53</f>
        <v>406798.78903806402</v>
      </c>
      <c r="C39" s="77">
        <f>SEKTOR_USD!C39*$C$53</f>
        <v>449088.39263923094</v>
      </c>
      <c r="D39" s="78">
        <f t="shared" si="0"/>
        <v>10.395705380826465</v>
      </c>
      <c r="E39" s="78">
        <f t="shared" si="3"/>
        <v>1.3584936526182192</v>
      </c>
      <c r="F39" s="77">
        <f>SEKTOR_USD!F39*$B$54</f>
        <v>2540606.3954950511</v>
      </c>
      <c r="G39" s="77">
        <f>SEKTOR_USD!G39*$C$54</f>
        <v>3118193.8172701099</v>
      </c>
      <c r="H39" s="78">
        <f t="shared" si="1"/>
        <v>22.73423474014804</v>
      </c>
      <c r="I39" s="78">
        <f t="shared" si="4"/>
        <v>1.2479660985552155</v>
      </c>
      <c r="J39" s="77">
        <f>SEKTOR_USD!J39*$B$55</f>
        <v>3906205.9311196739</v>
      </c>
      <c r="K39" s="77">
        <f>SEKTOR_USD!K39*$C$55</f>
        <v>5116590.1717773369</v>
      </c>
      <c r="L39" s="78">
        <f t="shared" si="2"/>
        <v>30.986186135627484</v>
      </c>
      <c r="M39" s="78">
        <f t="shared" si="5"/>
        <v>1.3333026824489731</v>
      </c>
    </row>
    <row r="40" spans="1:13" ht="14.25" x14ac:dyDescent="0.2">
      <c r="A40" s="14" t="str">
        <f>SEKTOR_USD!A40</f>
        <v xml:space="preserve"> İklimlendirme Sanayii</v>
      </c>
      <c r="B40" s="77">
        <f>SEKTOR_USD!B40*$B$53</f>
        <v>812552.75607933605</v>
      </c>
      <c r="C40" s="77">
        <f>SEKTOR_USD!C40*$C$53</f>
        <v>896267.08722337091</v>
      </c>
      <c r="D40" s="78">
        <f t="shared" si="0"/>
        <v>10.302633338906695</v>
      </c>
      <c r="E40" s="78">
        <f t="shared" si="3"/>
        <v>2.7112104632410086</v>
      </c>
      <c r="F40" s="77">
        <f>SEKTOR_USD!F40*$B$54</f>
        <v>6315302.312561268</v>
      </c>
      <c r="G40" s="77">
        <f>SEKTOR_USD!G40*$C$54</f>
        <v>6745434.6341083394</v>
      </c>
      <c r="H40" s="78">
        <f t="shared" si="1"/>
        <v>6.8109537795447945</v>
      </c>
      <c r="I40" s="78">
        <f t="shared" si="4"/>
        <v>2.6996634066695684</v>
      </c>
      <c r="J40" s="77">
        <f>SEKTOR_USD!J40*$B$55</f>
        <v>9600730.0178763121</v>
      </c>
      <c r="K40" s="77">
        <f>SEKTOR_USD!K40*$C$55</f>
        <v>10349754.93294237</v>
      </c>
      <c r="L40" s="78">
        <f t="shared" si="2"/>
        <v>7.8017495927017286</v>
      </c>
      <c r="M40" s="78">
        <f t="shared" si="5"/>
        <v>2.6969828638802444</v>
      </c>
    </row>
    <row r="41" spans="1:13" ht="14.25" x14ac:dyDescent="0.2">
      <c r="A41" s="14" t="str">
        <f>SEKTOR_USD!A41</f>
        <v xml:space="preserve"> Diğer Sanayi Ürünleri</v>
      </c>
      <c r="B41" s="77">
        <f>SEKTOR_USD!B41*$B$53</f>
        <v>21468.74273944</v>
      </c>
      <c r="C41" s="77">
        <f>SEKTOR_USD!C41*$C$53</f>
        <v>23215.977968503001</v>
      </c>
      <c r="D41" s="78">
        <f t="shared" si="0"/>
        <v>8.138507458348613</v>
      </c>
      <c r="E41" s="78">
        <f t="shared" si="3"/>
        <v>7.0228398743923851E-2</v>
      </c>
      <c r="F41" s="77">
        <f>SEKTOR_USD!F41*$B$54</f>
        <v>178485.133890128</v>
      </c>
      <c r="G41" s="77">
        <f>SEKTOR_USD!G41*$C$54</f>
        <v>192327.592122275</v>
      </c>
      <c r="H41" s="78">
        <f t="shared" si="1"/>
        <v>7.755524468871541</v>
      </c>
      <c r="I41" s="78">
        <f t="shared" si="4"/>
        <v>7.697350737340744E-2</v>
      </c>
      <c r="J41" s="77">
        <f>SEKTOR_USD!J41*$B$55</f>
        <v>252037.61894749201</v>
      </c>
      <c r="K41" s="77">
        <f>SEKTOR_USD!K41*$C$55</f>
        <v>289056.76219405199</v>
      </c>
      <c r="L41" s="78">
        <f t="shared" si="2"/>
        <v>14.687943570151058</v>
      </c>
      <c r="M41" s="78">
        <f t="shared" si="5"/>
        <v>7.5323632238356308E-2</v>
      </c>
    </row>
    <row r="42" spans="1:13" ht="16.5" x14ac:dyDescent="0.25">
      <c r="A42" s="71" t="s">
        <v>31</v>
      </c>
      <c r="B42" s="72">
        <f>SEKTOR_USD!B42*$B$53</f>
        <v>974884.97558634414</v>
      </c>
      <c r="C42" s="72">
        <f>SEKTOR_USD!C42*$C$53</f>
        <v>1021472.7562352539</v>
      </c>
      <c r="D42" s="79">
        <f t="shared" si="0"/>
        <v>4.7787976854284313</v>
      </c>
      <c r="E42" s="79">
        <f t="shared" si="3"/>
        <v>3.0899579646512736</v>
      </c>
      <c r="F42" s="72">
        <f>SEKTOR_USD!F42*$B$54</f>
        <v>7040920.6653669262</v>
      </c>
      <c r="G42" s="72">
        <f>SEKTOR_USD!G42*$C$54</f>
        <v>6959296.1552485954</v>
      </c>
      <c r="H42" s="79">
        <f t="shared" si="1"/>
        <v>-1.1592874568212039</v>
      </c>
      <c r="I42" s="79">
        <f t="shared" si="4"/>
        <v>2.785255240855856</v>
      </c>
      <c r="J42" s="72">
        <f>SEKTOR_USD!J42*$B$55</f>
        <v>10401480.394121671</v>
      </c>
      <c r="K42" s="72">
        <f>SEKTOR_USD!K42*$C$55</f>
        <v>10480001.73824591</v>
      </c>
      <c r="L42" s="79">
        <f t="shared" si="2"/>
        <v>0.75490546680850135</v>
      </c>
      <c r="M42" s="79">
        <f t="shared" si="5"/>
        <v>2.7309231266453771</v>
      </c>
    </row>
    <row r="43" spans="1:13" ht="14.25" x14ac:dyDescent="0.2">
      <c r="A43" s="14" t="str">
        <f>SEKTOR_USD!A43</f>
        <v xml:space="preserve"> Madencilik Ürünleri</v>
      </c>
      <c r="B43" s="77">
        <f>SEKTOR_USD!B43*$B$53</f>
        <v>974884.97558634414</v>
      </c>
      <c r="C43" s="77">
        <f>SEKTOR_USD!C43*$C$53</f>
        <v>1021472.7562352539</v>
      </c>
      <c r="D43" s="78">
        <f t="shared" si="0"/>
        <v>4.7787976854284313</v>
      </c>
      <c r="E43" s="78">
        <f t="shared" si="3"/>
        <v>3.0899579646512736</v>
      </c>
      <c r="F43" s="77">
        <f>SEKTOR_USD!F43*$B$54</f>
        <v>7040920.6653669262</v>
      </c>
      <c r="G43" s="77">
        <f>SEKTOR_USD!G43*$C$54</f>
        <v>6959296.1552485954</v>
      </c>
      <c r="H43" s="78">
        <f t="shared" si="1"/>
        <v>-1.1592874568212039</v>
      </c>
      <c r="I43" s="78">
        <f t="shared" si="4"/>
        <v>2.785255240855856</v>
      </c>
      <c r="J43" s="77">
        <f>SEKTOR_USD!J43*$B$55</f>
        <v>10401480.394121671</v>
      </c>
      <c r="K43" s="77">
        <f>SEKTOR_USD!K43*$C$55</f>
        <v>10480001.73824591</v>
      </c>
      <c r="L43" s="78">
        <f t="shared" si="2"/>
        <v>0.75490546680850135</v>
      </c>
      <c r="M43" s="78">
        <f t="shared" si="5"/>
        <v>2.7309231266453771</v>
      </c>
    </row>
    <row r="44" spans="1:13" ht="18" x14ac:dyDescent="0.25">
      <c r="A44" s="80" t="s">
        <v>33</v>
      </c>
      <c r="B44" s="140">
        <f>SEKTOR_USD!B44*$B$53</f>
        <v>29711679.913367394</v>
      </c>
      <c r="C44" s="140">
        <f>SEKTOR_USD!C44*$C$53</f>
        <v>33057820.459720567</v>
      </c>
      <c r="D44" s="141">
        <f>(C44-B44)/B44*100</f>
        <v>11.262037542507757</v>
      </c>
      <c r="E44" s="142">
        <f t="shared" si="3"/>
        <v>100</v>
      </c>
      <c r="F44" s="140">
        <f>SEKTOR_USD!F44*$B$54</f>
        <v>229622697.1683571</v>
      </c>
      <c r="G44" s="140">
        <f>SEKTOR_USD!G44*$C$54</f>
        <v>249862061.22747073</v>
      </c>
      <c r="H44" s="141">
        <f>(G44-F44)/F44*100</f>
        <v>8.8141827043666847</v>
      </c>
      <c r="I44" s="141">
        <f t="shared" si="4"/>
        <v>100</v>
      </c>
      <c r="J44" s="140">
        <f>SEKTOR_USD!J44*$B$55</f>
        <v>347400630.22323221</v>
      </c>
      <c r="K44" s="140">
        <f>SEKTOR_USD!K44*$C$55</f>
        <v>383753084.66186589</v>
      </c>
      <c r="L44" s="141">
        <f>(K44-J44)/J44*100</f>
        <v>10.464130250792685</v>
      </c>
      <c r="M44" s="141">
        <f t="shared" si="5"/>
        <v>100</v>
      </c>
    </row>
    <row r="45" spans="1:13" ht="14.25" hidden="1" x14ac:dyDescent="0.2">
      <c r="A45" s="81" t="s">
        <v>34</v>
      </c>
      <c r="B45" s="77">
        <f>SEKTOR_USD!B45*2.1157</f>
        <v>0</v>
      </c>
      <c r="C45" s="77">
        <f>SEKTOR_USD!C45*2.7012</f>
        <v>0</v>
      </c>
      <c r="D45" s="78"/>
      <c r="E45" s="78"/>
      <c r="F45" s="77">
        <f>SEKTOR_USD!F45*2.1642</f>
        <v>16774675.459975965</v>
      </c>
      <c r="G45" s="77">
        <f>SEKTOR_USD!G45*2.5613</f>
        <v>18777125.082973201</v>
      </c>
      <c r="H45" s="78">
        <f>(G45-F45)/F45*100</f>
        <v>11.937337492907327</v>
      </c>
      <c r="I45" s="78">
        <f t="shared" ref="I45:I46" si="6">G45/G$46*100</f>
        <v>7.9125087187678522</v>
      </c>
      <c r="J45" s="77">
        <f>SEKTOR_USD!J45*2.0809</f>
        <v>18542851.260523248</v>
      </c>
      <c r="K45" s="77">
        <f>SEKTOR_USD!K45*2.3856</f>
        <v>23556821.744427178</v>
      </c>
      <c r="L45" s="78">
        <f>(K45-J45)/J45*100</f>
        <v>27.039911033414842</v>
      </c>
      <c r="M45" s="78">
        <f t="shared" ref="M45:M46" si="7">K45/K$46*100</f>
        <v>7.0079035505785869</v>
      </c>
    </row>
    <row r="46" spans="1:13" s="24" customFormat="1" ht="18" hidden="1" x14ac:dyDescent="0.25">
      <c r="A46" s="82" t="s">
        <v>35</v>
      </c>
      <c r="B46" s="83">
        <f>SEKTOR_USD!B46*2.1157</f>
        <v>22090596.427014124</v>
      </c>
      <c r="C46" s="83">
        <f>SEKTOR_USD!C46*2.7012</f>
        <v>30137967.743021093</v>
      </c>
      <c r="D46" s="84">
        <f>(C46-B46)/B46*100</f>
        <v>36.42894542297649</v>
      </c>
      <c r="E46" s="85">
        <f>C46/C$46*100</f>
        <v>100</v>
      </c>
      <c r="F46" s="83">
        <f>SEKTOR_USD!F46*2.1642</f>
        <v>206863586.91304502</v>
      </c>
      <c r="G46" s="83">
        <f>SEKTOR_USD!G46*2.5613</f>
        <v>237309376.20877847</v>
      </c>
      <c r="H46" s="84">
        <f>(G46-F46)/F46*100</f>
        <v>14.717809813735522</v>
      </c>
      <c r="I46" s="85">
        <f t="shared" si="6"/>
        <v>100</v>
      </c>
      <c r="J46" s="83">
        <f>SEKTOR_USD!J46*2.0809</f>
        <v>308796593.90547788</v>
      </c>
      <c r="K46" s="83">
        <f>SEKTOR_USD!K46*2.3856</f>
        <v>336146489.09490597</v>
      </c>
      <c r="L46" s="84">
        <f>(K46-J46)/J46*100</f>
        <v>8.8569290365294151</v>
      </c>
      <c r="M46" s="85">
        <f t="shared" si="7"/>
        <v>100</v>
      </c>
    </row>
    <row r="47" spans="1:13" s="24" customFormat="1" ht="18" hidden="1" x14ac:dyDescent="0.25">
      <c r="A47" s="25"/>
      <c r="B47" s="26"/>
      <c r="C47" s="26"/>
      <c r="D47" s="27"/>
      <c r="E47" s="28"/>
      <c r="F47" s="28"/>
      <c r="G47" s="28"/>
      <c r="H47" s="28"/>
      <c r="I47" s="28"/>
    </row>
    <row r="48" spans="1:13" hidden="1" x14ac:dyDescent="0.2">
      <c r="A48" s="1" t="s">
        <v>118</v>
      </c>
    </row>
    <row r="49" spans="1:3" hidden="1" x14ac:dyDescent="0.2">
      <c r="A49" s="1" t="s">
        <v>115</v>
      </c>
    </row>
    <row r="51" spans="1:3" x14ac:dyDescent="0.2">
      <c r="A51" s="29" t="s">
        <v>122</v>
      </c>
    </row>
    <row r="52" spans="1:3" x14ac:dyDescent="0.2">
      <c r="A52" s="138"/>
      <c r="B52" s="139">
        <v>2015</v>
      </c>
      <c r="C52" s="139">
        <v>2016</v>
      </c>
    </row>
    <row r="53" spans="1:3" x14ac:dyDescent="0.2">
      <c r="A53" s="139" t="s">
        <v>218</v>
      </c>
      <c r="B53" s="148">
        <v>2.8456000000000001</v>
      </c>
      <c r="C53" s="148">
        <v>2.9628999999999999</v>
      </c>
    </row>
    <row r="54" spans="1:3" x14ac:dyDescent="0.2">
      <c r="A54" s="139" t="s">
        <v>219</v>
      </c>
      <c r="B54" s="148">
        <v>2.6143000000000001</v>
      </c>
      <c r="C54" s="148">
        <v>2.9285000000000001</v>
      </c>
    </row>
    <row r="55" spans="1:3" x14ac:dyDescent="0.2">
      <c r="A55" s="139" t="s">
        <v>220</v>
      </c>
      <c r="B55" s="148">
        <v>2.4906000000000001</v>
      </c>
      <c r="C55" s="148">
        <v>2.9287000000000001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B27" sqref="B27"/>
    </sheetView>
  </sheetViews>
  <sheetFormatPr defaultColWidth="9.140625" defaultRowHeight="12.75" x14ac:dyDescent="0.2"/>
  <cols>
    <col min="1" max="1" width="51" style="19" customWidth="1"/>
    <col min="2" max="2" width="14.42578125" style="19" customWidth="1"/>
    <col min="3" max="3" width="17.85546875" style="19" bestFit="1" customWidth="1"/>
    <col min="4" max="4" width="14.42578125" style="19" customWidth="1"/>
    <col min="5" max="5" width="17.85546875" style="19" bestFit="1" customWidth="1"/>
    <col min="6" max="6" width="19.85546875" style="19" bestFit="1" customWidth="1"/>
    <col min="7" max="7" width="19.85546875" style="19" customWidth="1"/>
    <col min="8" max="16384" width="9.140625" style="19"/>
  </cols>
  <sheetData>
    <row r="1" spans="1:7" x14ac:dyDescent="0.2">
      <c r="B1" s="20"/>
    </row>
    <row r="2" spans="1:7" x14ac:dyDescent="0.2">
      <c r="B2" s="20"/>
    </row>
    <row r="3" spans="1:7" x14ac:dyDescent="0.2">
      <c r="B3" s="20"/>
    </row>
    <row r="4" spans="1:7" x14ac:dyDescent="0.2">
      <c r="B4" s="20"/>
      <c r="C4" s="20"/>
    </row>
    <row r="5" spans="1:7" ht="26.25" x14ac:dyDescent="0.2">
      <c r="A5" s="156" t="s">
        <v>37</v>
      </c>
      <c r="B5" s="157"/>
      <c r="C5" s="157"/>
      <c r="D5" s="157"/>
      <c r="E5" s="157"/>
      <c r="F5" s="157"/>
      <c r="G5" s="158"/>
    </row>
    <row r="6" spans="1:7" ht="50.25" customHeight="1" x14ac:dyDescent="0.2">
      <c r="A6" s="69"/>
      <c r="B6" s="159" t="s">
        <v>227</v>
      </c>
      <c r="C6" s="159"/>
      <c r="D6" s="159" t="s">
        <v>228</v>
      </c>
      <c r="E6" s="159"/>
      <c r="F6" s="159" t="s">
        <v>125</v>
      </c>
      <c r="G6" s="159"/>
    </row>
    <row r="7" spans="1:7" ht="30" x14ac:dyDescent="0.25">
      <c r="A7" s="70" t="s">
        <v>1</v>
      </c>
      <c r="B7" s="86" t="s">
        <v>38</v>
      </c>
      <c r="C7" s="86" t="s">
        <v>39</v>
      </c>
      <c r="D7" s="86" t="s">
        <v>38</v>
      </c>
      <c r="E7" s="86" t="s">
        <v>39</v>
      </c>
      <c r="F7" s="86" t="s">
        <v>38</v>
      </c>
      <c r="G7" s="86" t="s">
        <v>39</v>
      </c>
    </row>
    <row r="8" spans="1:7" ht="16.5" x14ac:dyDescent="0.25">
      <c r="A8" s="71" t="s">
        <v>2</v>
      </c>
      <c r="B8" s="143">
        <f>SEKTOR_USD!D8</f>
        <v>11.242252025697743</v>
      </c>
      <c r="C8" s="143">
        <f>SEKTOR_TL!D8</f>
        <v>15.827828411210232</v>
      </c>
      <c r="D8" s="143">
        <f>SEKTOR_USD!H8</f>
        <v>-3.2649329572971655</v>
      </c>
      <c r="E8" s="143">
        <f>SEKTOR_TL!H8</f>
        <v>8.3611841925392127</v>
      </c>
      <c r="F8" s="143">
        <f>SEKTOR_USD!L8</f>
        <v>-5.5494130116954716</v>
      </c>
      <c r="G8" s="143">
        <f>SEKTOR_TL!L8</f>
        <v>11.064576452520459</v>
      </c>
    </row>
    <row r="9" spans="1:7" s="23" customFormat="1" ht="15.75" x14ac:dyDescent="0.25">
      <c r="A9" s="74" t="s">
        <v>3</v>
      </c>
      <c r="B9" s="144">
        <f>SEKTOR_USD!D9</f>
        <v>11.279562041627859</v>
      </c>
      <c r="C9" s="144">
        <f>SEKTOR_TL!D9</f>
        <v>15.866676403267906</v>
      </c>
      <c r="D9" s="144">
        <f>SEKTOR_USD!H9</f>
        <v>-4.4507237877964876</v>
      </c>
      <c r="E9" s="144">
        <f>SEKTOR_TL!H9</f>
        <v>7.0328789302826742</v>
      </c>
      <c r="F9" s="144">
        <f>SEKTOR_USD!L9</f>
        <v>-5.4983391999254732</v>
      </c>
      <c r="G9" s="144">
        <f>SEKTOR_TL!L9</f>
        <v>11.124634218733743</v>
      </c>
    </row>
    <row r="10" spans="1:7" ht="14.25" x14ac:dyDescent="0.2">
      <c r="A10" s="14" t="s">
        <v>4</v>
      </c>
      <c r="B10" s="145">
        <f>SEKTOR_USD!D10</f>
        <v>18.368768509205154</v>
      </c>
      <c r="C10" s="145">
        <f>SEKTOR_TL!D10</f>
        <v>23.248110843380623</v>
      </c>
      <c r="D10" s="145">
        <f>SEKTOR_USD!H10</f>
        <v>3.8303906654113109</v>
      </c>
      <c r="E10" s="145">
        <f>SEKTOR_TL!H10</f>
        <v>16.309260246971277</v>
      </c>
      <c r="F10" s="145">
        <f>SEKTOR_USD!L10</f>
        <v>-0.65434434933810814</v>
      </c>
      <c r="G10" s="145">
        <f>SEKTOR_TL!L10</f>
        <v>16.820694492930819</v>
      </c>
    </row>
    <row r="11" spans="1:7" ht="14.25" x14ac:dyDescent="0.2">
      <c r="A11" s="14" t="s">
        <v>5</v>
      </c>
      <c r="B11" s="145">
        <f>SEKTOR_USD!D11</f>
        <v>16.384580522013657</v>
      </c>
      <c r="C11" s="145">
        <f>SEKTOR_TL!D11</f>
        <v>21.18213158162575</v>
      </c>
      <c r="D11" s="145">
        <f>SEKTOR_USD!H11</f>
        <v>-8.424941303610737</v>
      </c>
      <c r="E11" s="145">
        <f>SEKTOR_TL!H11</f>
        <v>2.5810195434249916</v>
      </c>
      <c r="F11" s="145">
        <f>SEKTOR_USD!L11</f>
        <v>-10.095395820851188</v>
      </c>
      <c r="G11" s="145">
        <f>SEKTOR_TL!L11</f>
        <v>5.7189489518482031</v>
      </c>
    </row>
    <row r="12" spans="1:7" ht="14.25" x14ac:dyDescent="0.2">
      <c r="A12" s="14" t="s">
        <v>6</v>
      </c>
      <c r="B12" s="145">
        <f>SEKTOR_USD!D12</f>
        <v>14.476111961382845</v>
      </c>
      <c r="C12" s="145">
        <f>SEKTOR_TL!D12</f>
        <v>19.194993017423819</v>
      </c>
      <c r="D12" s="145">
        <f>SEKTOR_USD!H12</f>
        <v>0.84478695378206303</v>
      </c>
      <c r="E12" s="145">
        <f>SEKTOR_TL!H12</f>
        <v>12.964831348410947</v>
      </c>
      <c r="F12" s="145">
        <f>SEKTOR_USD!L12</f>
        <v>-0.859701017478255</v>
      </c>
      <c r="G12" s="145">
        <f>SEKTOR_TL!L12</f>
        <v>16.579215301578504</v>
      </c>
    </row>
    <row r="13" spans="1:7" ht="14.25" x14ac:dyDescent="0.2">
      <c r="A13" s="14" t="s">
        <v>7</v>
      </c>
      <c r="B13" s="145">
        <f>SEKTOR_USD!D13</f>
        <v>0.24176391295706751</v>
      </c>
      <c r="C13" s="145">
        <f>SEKTOR_TL!D13</f>
        <v>4.3738832926976698</v>
      </c>
      <c r="D13" s="145">
        <f>SEKTOR_USD!H13</f>
        <v>-0.59155788167928236</v>
      </c>
      <c r="E13" s="145">
        <f>SEKTOR_TL!H13</f>
        <v>11.355859214130836</v>
      </c>
      <c r="F13" s="145">
        <f>SEKTOR_USD!L13</f>
        <v>-2.125806280257172</v>
      </c>
      <c r="G13" s="145">
        <f>SEKTOR_TL!L13</f>
        <v>15.090400364173611</v>
      </c>
    </row>
    <row r="14" spans="1:7" ht="14.25" x14ac:dyDescent="0.2">
      <c r="A14" s="14" t="s">
        <v>8</v>
      </c>
      <c r="B14" s="145">
        <f>SEKTOR_USD!D14</f>
        <v>-18.870123516127354</v>
      </c>
      <c r="C14" s="145">
        <f>SEKTOR_TL!D14</f>
        <v>-15.525825472987675</v>
      </c>
      <c r="D14" s="145">
        <f>SEKTOR_USD!H14</f>
        <v>-32.757914208473395</v>
      </c>
      <c r="E14" s="145">
        <f>SEKTOR_TL!H14</f>
        <v>-24.676415009568267</v>
      </c>
      <c r="F14" s="145">
        <f>SEKTOR_USD!L14</f>
        <v>-19.930370156690582</v>
      </c>
      <c r="G14" s="145">
        <f>SEKTOR_TL!L14</f>
        <v>-5.8460110326426173</v>
      </c>
    </row>
    <row r="15" spans="1:7" ht="14.25" x14ac:dyDescent="0.2">
      <c r="A15" s="14" t="s">
        <v>9</v>
      </c>
      <c r="B15" s="145">
        <f>SEKTOR_USD!D15</f>
        <v>36.43352468774011</v>
      </c>
      <c r="C15" s="145">
        <f>SEKTOR_TL!D15</f>
        <v>42.057524001020916</v>
      </c>
      <c r="D15" s="145">
        <f>SEKTOR_USD!H15</f>
        <v>-14.269488692559518</v>
      </c>
      <c r="E15" s="145">
        <f>SEKTOR_TL!H15</f>
        <v>-3.9659555659872794</v>
      </c>
      <c r="F15" s="145">
        <f>SEKTOR_USD!L15</f>
        <v>-15.440634824022981</v>
      </c>
      <c r="G15" s="145">
        <f>SEKTOR_TL!L15</f>
        <v>-0.56652501771304675</v>
      </c>
    </row>
    <row r="16" spans="1:7" ht="14.25" x14ac:dyDescent="0.2">
      <c r="A16" s="14" t="s">
        <v>10</v>
      </c>
      <c r="B16" s="145">
        <f>SEKTOR_USD!D16</f>
        <v>28.564018620127747</v>
      </c>
      <c r="C16" s="145">
        <f>SEKTOR_TL!D16</f>
        <v>33.86362481359869</v>
      </c>
      <c r="D16" s="145">
        <f>SEKTOR_USD!H16</f>
        <v>18.454213854509256</v>
      </c>
      <c r="E16" s="145">
        <f>SEKTOR_TL!H16</f>
        <v>32.690649609046538</v>
      </c>
      <c r="F16" s="145">
        <f>SEKTOR_USD!L16</f>
        <v>5.0984735823879062</v>
      </c>
      <c r="G16" s="145">
        <f>SEKTOR_TL!L16</f>
        <v>23.5854410907972</v>
      </c>
    </row>
    <row r="17" spans="1:7" ht="14.25" x14ac:dyDescent="0.2">
      <c r="A17" s="11" t="s">
        <v>11</v>
      </c>
      <c r="B17" s="145">
        <f>SEKTOR_USD!D17</f>
        <v>-5.286276756917351</v>
      </c>
      <c r="C17" s="145">
        <f>SEKTOR_TL!D17</f>
        <v>-1.3820316991391839</v>
      </c>
      <c r="D17" s="145">
        <f>SEKTOR_USD!H17</f>
        <v>10.462918556639025</v>
      </c>
      <c r="E17" s="145">
        <f>SEKTOR_TL!H17</f>
        <v>23.738919402179313</v>
      </c>
      <c r="F17" s="145">
        <f>SEKTOR_USD!L17</f>
        <v>8.5312861522064942</v>
      </c>
      <c r="G17" s="145">
        <f>SEKTOR_TL!L17</f>
        <v>27.622090160590673</v>
      </c>
    </row>
    <row r="18" spans="1:7" s="23" customFormat="1" ht="15.75" x14ac:dyDescent="0.25">
      <c r="A18" s="74" t="s">
        <v>12</v>
      </c>
      <c r="B18" s="144">
        <f>SEKTOR_USD!D18</f>
        <v>23.231119126898097</v>
      </c>
      <c r="C18" s="144">
        <f>SEKTOR_TL!D18</f>
        <v>28.310895017249905</v>
      </c>
      <c r="D18" s="144">
        <f>SEKTOR_USD!H18</f>
        <v>-1.9664951900384668</v>
      </c>
      <c r="E18" s="144">
        <f>SEKTOR_TL!H18</f>
        <v>9.8156748789245025</v>
      </c>
      <c r="F18" s="144">
        <f>SEKTOR_USD!L18</f>
        <v>-10.03023159286712</v>
      </c>
      <c r="G18" s="144">
        <f>SEKTOR_TL!L18</f>
        <v>5.7955756580623312</v>
      </c>
    </row>
    <row r="19" spans="1:7" ht="14.25" x14ac:dyDescent="0.2">
      <c r="A19" s="14" t="s">
        <v>13</v>
      </c>
      <c r="B19" s="145">
        <f>SEKTOR_USD!D19</f>
        <v>23.231119126898097</v>
      </c>
      <c r="C19" s="145">
        <f>SEKTOR_TL!D19</f>
        <v>28.310895017249905</v>
      </c>
      <c r="D19" s="145">
        <f>SEKTOR_USD!H19</f>
        <v>-1.9664951900384668</v>
      </c>
      <c r="E19" s="145">
        <f>SEKTOR_TL!H19</f>
        <v>9.8156748789245025</v>
      </c>
      <c r="F19" s="145">
        <f>SEKTOR_USD!L19</f>
        <v>-10.03023159286712</v>
      </c>
      <c r="G19" s="145">
        <f>SEKTOR_TL!L19</f>
        <v>5.7955756580623312</v>
      </c>
    </row>
    <row r="20" spans="1:7" s="23" customFormat="1" ht="15.75" x14ac:dyDescent="0.25">
      <c r="A20" s="74" t="s">
        <v>114</v>
      </c>
      <c r="B20" s="144">
        <f>SEKTOR_USD!D20</f>
        <v>6.2133418984243143</v>
      </c>
      <c r="C20" s="144">
        <f>SEKTOR_TL!D20</f>
        <v>10.591618889106472</v>
      </c>
      <c r="D20" s="144">
        <f>SEKTOR_USD!H20</f>
        <v>0.19092788593613652</v>
      </c>
      <c r="E20" s="144">
        <f>SEKTOR_TL!H20</f>
        <v>12.232388139832455</v>
      </c>
      <c r="F20" s="144">
        <f>SEKTOR_USD!L20</f>
        <v>-3.6299876105265438</v>
      </c>
      <c r="G20" s="144">
        <f>SEKTOR_TL!L20</f>
        <v>13.32163144826583</v>
      </c>
    </row>
    <row r="21" spans="1:7" ht="14.25" x14ac:dyDescent="0.2">
      <c r="A21" s="14" t="s">
        <v>113</v>
      </c>
      <c r="B21" s="145">
        <f>SEKTOR_USD!D21</f>
        <v>6.2133418984243143</v>
      </c>
      <c r="C21" s="145">
        <f>SEKTOR_TL!D21</f>
        <v>10.591618889106472</v>
      </c>
      <c r="D21" s="145">
        <f>SEKTOR_USD!H21</f>
        <v>0.19092788593613652</v>
      </c>
      <c r="E21" s="145">
        <f>SEKTOR_TL!H21</f>
        <v>12.232388139832455</v>
      </c>
      <c r="F21" s="145">
        <f>SEKTOR_USD!L21</f>
        <v>-3.6299876105265438</v>
      </c>
      <c r="G21" s="145">
        <f>SEKTOR_TL!L21</f>
        <v>13.32163144826583</v>
      </c>
    </row>
    <row r="22" spans="1:7" ht="16.5" x14ac:dyDescent="0.25">
      <c r="A22" s="71" t="s">
        <v>14</v>
      </c>
      <c r="B22" s="143">
        <f>SEKTOR_USD!D22</f>
        <v>6.3575966813203131</v>
      </c>
      <c r="C22" s="143">
        <f>SEKTOR_TL!D22</f>
        <v>10.741820075584743</v>
      </c>
      <c r="D22" s="143">
        <f>SEKTOR_USD!H22</f>
        <v>-2.4537644060255435</v>
      </c>
      <c r="E22" s="143">
        <f>SEKTOR_TL!H22</f>
        <v>9.269843146140138</v>
      </c>
      <c r="F22" s="143">
        <f>SEKTOR_USD!L22</f>
        <v>-5.8536107692991175</v>
      </c>
      <c r="G22" s="143">
        <f>SEKTOR_TL!L22</f>
        <v>10.706869886755657</v>
      </c>
    </row>
    <row r="23" spans="1:7" s="23" customFormat="1" ht="15.75" x14ac:dyDescent="0.25">
      <c r="A23" s="74" t="s">
        <v>15</v>
      </c>
      <c r="B23" s="144">
        <f>SEKTOR_USD!D23</f>
        <v>3.2619020973151338</v>
      </c>
      <c r="C23" s="144">
        <f>SEKTOR_TL!D23</f>
        <v>7.5185162089313256</v>
      </c>
      <c r="D23" s="144">
        <f>SEKTOR_USD!H23</f>
        <v>-2.6793367226861844</v>
      </c>
      <c r="E23" s="144">
        <f>SEKTOR_TL!H23</f>
        <v>9.0171603900139807</v>
      </c>
      <c r="F23" s="144">
        <f>SEKTOR_USD!L23</f>
        <v>-6.9220537766085473</v>
      </c>
      <c r="G23" s="144">
        <f>SEKTOR_TL!L23</f>
        <v>9.4504862701544035</v>
      </c>
    </row>
    <row r="24" spans="1:7" ht="14.25" x14ac:dyDescent="0.2">
      <c r="A24" s="14" t="s">
        <v>16</v>
      </c>
      <c r="B24" s="145">
        <f>SEKTOR_USD!D24</f>
        <v>3.6394594637730266</v>
      </c>
      <c r="C24" s="145">
        <f>SEKTOR_TL!D24</f>
        <v>7.9116370695857059</v>
      </c>
      <c r="D24" s="145">
        <f>SEKTOR_USD!H24</f>
        <v>-1.4081885121479512</v>
      </c>
      <c r="E24" s="145">
        <f>SEKTOR_TL!H24</f>
        <v>10.441081720603879</v>
      </c>
      <c r="F24" s="145">
        <f>SEKTOR_USD!L24</f>
        <v>-4.4520808716218605</v>
      </c>
      <c r="G24" s="145">
        <f>SEKTOR_TL!L24</f>
        <v>12.354930840472592</v>
      </c>
    </row>
    <row r="25" spans="1:7" ht="14.25" x14ac:dyDescent="0.2">
      <c r="A25" s="14" t="s">
        <v>17</v>
      </c>
      <c r="B25" s="145">
        <f>SEKTOR_USD!D25</f>
        <v>7.0490025748732794</v>
      </c>
      <c r="C25" s="145">
        <f>SEKTOR_TL!D25</f>
        <v>11.461726781378985</v>
      </c>
      <c r="D25" s="145">
        <f>SEKTOR_USD!H25</f>
        <v>-5.6796775801587049</v>
      </c>
      <c r="E25" s="145">
        <f>SEKTOR_TL!H25</f>
        <v>5.6562231597388335</v>
      </c>
      <c r="F25" s="145">
        <f>SEKTOR_USD!L25</f>
        <v>-13.97118466663459</v>
      </c>
      <c r="G25" s="145">
        <f>SEKTOR_TL!L25</f>
        <v>1.1614034637546176</v>
      </c>
    </row>
    <row r="26" spans="1:7" ht="14.25" x14ac:dyDescent="0.2">
      <c r="A26" s="14" t="s">
        <v>18</v>
      </c>
      <c r="B26" s="145">
        <f>SEKTOR_USD!D26</f>
        <v>-1.1838424876913289</v>
      </c>
      <c r="C26" s="145">
        <f>SEKTOR_TL!D26</f>
        <v>2.8895112079067071</v>
      </c>
      <c r="D26" s="145">
        <f>SEKTOR_USD!H26</f>
        <v>-5.475555094620244</v>
      </c>
      <c r="E26" s="145">
        <f>SEKTOR_TL!H26</f>
        <v>5.8848781338808083</v>
      </c>
      <c r="F26" s="145">
        <f>SEKTOR_USD!L26</f>
        <v>-10.935065488105822</v>
      </c>
      <c r="G26" s="145">
        <f>SEKTOR_TL!L26</f>
        <v>4.7315802236346478</v>
      </c>
    </row>
    <row r="27" spans="1:7" s="23" customFormat="1" ht="15.75" x14ac:dyDescent="0.25">
      <c r="A27" s="74" t="s">
        <v>19</v>
      </c>
      <c r="B27" s="144">
        <f>SEKTOR_USD!D27</f>
        <v>1.8383609686782456</v>
      </c>
      <c r="C27" s="144">
        <f>SEKTOR_TL!D27</f>
        <v>6.0362945298343904</v>
      </c>
      <c r="D27" s="144">
        <f>SEKTOR_USD!H27</f>
        <v>-12.200893607394375</v>
      </c>
      <c r="E27" s="144">
        <f>SEKTOR_TL!H27</f>
        <v>-1.6487461000093568</v>
      </c>
      <c r="F27" s="144">
        <f>SEKTOR_USD!L27</f>
        <v>-13.524635857854433</v>
      </c>
      <c r="G27" s="144">
        <f>SEKTOR_TL!L27</f>
        <v>1.6865008283553158</v>
      </c>
    </row>
    <row r="28" spans="1:7" ht="14.25" x14ac:dyDescent="0.2">
      <c r="A28" s="14" t="s">
        <v>20</v>
      </c>
      <c r="B28" s="145">
        <f>SEKTOR_USD!D28</f>
        <v>1.8383609686782456</v>
      </c>
      <c r="C28" s="145">
        <f>SEKTOR_TL!D28</f>
        <v>6.0362945298343904</v>
      </c>
      <c r="D28" s="145">
        <f>SEKTOR_USD!H28</f>
        <v>-12.200893607394375</v>
      </c>
      <c r="E28" s="145">
        <f>SEKTOR_TL!H28</f>
        <v>-1.6487461000093568</v>
      </c>
      <c r="F28" s="145">
        <f>SEKTOR_USD!L28</f>
        <v>-13.524635857854433</v>
      </c>
      <c r="G28" s="145">
        <f>SEKTOR_TL!L28</f>
        <v>1.6865008283553158</v>
      </c>
    </row>
    <row r="29" spans="1:7" s="23" customFormat="1" ht="15.75" x14ac:dyDescent="0.25">
      <c r="A29" s="74" t="s">
        <v>21</v>
      </c>
      <c r="B29" s="144">
        <f>SEKTOR_USD!D29</f>
        <v>7.6299471551601332</v>
      </c>
      <c r="C29" s="144">
        <f>SEKTOR_TL!D29</f>
        <v>12.066618789016017</v>
      </c>
      <c r="D29" s="144">
        <f>SEKTOR_USD!H29</f>
        <v>-0.53587179296522081</v>
      </c>
      <c r="E29" s="144">
        <f>SEKTOR_TL!H29</f>
        <v>11.418237942968034</v>
      </c>
      <c r="F29" s="144">
        <f>SEKTOR_USD!L29</f>
        <v>-4.2350139630651329</v>
      </c>
      <c r="G29" s="144">
        <f>SEKTOR_TL!L29</f>
        <v>12.610180119798894</v>
      </c>
    </row>
    <row r="30" spans="1:7" ht="14.25" x14ac:dyDescent="0.2">
      <c r="A30" s="14" t="s">
        <v>22</v>
      </c>
      <c r="B30" s="145">
        <f>SEKTOR_USD!D30</f>
        <v>4.6153723456040501</v>
      </c>
      <c r="C30" s="145">
        <f>SEKTOR_TL!D30</f>
        <v>8.9277785784334629</v>
      </c>
      <c r="D30" s="145">
        <f>SEKTOR_USD!H30</f>
        <v>3.5222692545636138</v>
      </c>
      <c r="E30" s="145">
        <f>SEKTOR_TL!H30</f>
        <v>15.964107222579488</v>
      </c>
      <c r="F30" s="145">
        <f>SEKTOR_USD!L30</f>
        <v>0.75269552054360533</v>
      </c>
      <c r="G30" s="145">
        <f>SEKTOR_TL!L30</f>
        <v>18.475234630617543</v>
      </c>
    </row>
    <row r="31" spans="1:7" ht="14.25" x14ac:dyDescent="0.2">
      <c r="A31" s="14" t="s">
        <v>23</v>
      </c>
      <c r="B31" s="145">
        <f>SEKTOR_USD!D31</f>
        <v>23.387654425713965</v>
      </c>
      <c r="C31" s="145">
        <f>SEKTOR_TL!D31</f>
        <v>28.473882941364863</v>
      </c>
      <c r="D31" s="145">
        <f>SEKTOR_USD!H31</f>
        <v>12.228938122323054</v>
      </c>
      <c r="E31" s="145">
        <f>SEKTOR_TL!H31</f>
        <v>25.717188268837955</v>
      </c>
      <c r="F31" s="145">
        <f>SEKTOR_USD!L31</f>
        <v>9.6061558171365888</v>
      </c>
      <c r="G31" s="145">
        <f>SEKTOR_TL!L31</f>
        <v>28.886030892816155</v>
      </c>
    </row>
    <row r="32" spans="1:7" ht="14.25" x14ac:dyDescent="0.2">
      <c r="A32" s="14" t="s">
        <v>24</v>
      </c>
      <c r="B32" s="145">
        <f>SEKTOR_USD!D32</f>
        <v>-50.526874527099231</v>
      </c>
      <c r="C32" s="145">
        <f>SEKTOR_TL!D32</f>
        <v>-48.487516353789118</v>
      </c>
      <c r="D32" s="145">
        <f>SEKTOR_USD!H32</f>
        <v>-37.146897646685659</v>
      </c>
      <c r="E32" s="145">
        <f>SEKTOR_TL!H32</f>
        <v>-29.592889017449782</v>
      </c>
      <c r="F32" s="145">
        <f>SEKTOR_USD!L32</f>
        <v>-35.89988735825699</v>
      </c>
      <c r="G32" s="145">
        <f>SEKTOR_TL!L32</f>
        <v>-24.624588495192825</v>
      </c>
    </row>
    <row r="33" spans="1:7" ht="14.25" x14ac:dyDescent="0.2">
      <c r="A33" s="14" t="s">
        <v>107</v>
      </c>
      <c r="B33" s="145">
        <f>SEKTOR_USD!D33</f>
        <v>3.8044554301415441</v>
      </c>
      <c r="C33" s="145">
        <f>SEKTOR_TL!D33</f>
        <v>8.083434422956973</v>
      </c>
      <c r="D33" s="145">
        <f>SEKTOR_USD!H33</f>
        <v>-4.1415097472120586</v>
      </c>
      <c r="E33" s="145">
        <f>SEKTOR_TL!H33</f>
        <v>7.3792559022642719</v>
      </c>
      <c r="F33" s="145">
        <f>SEKTOR_USD!L33</f>
        <v>-7.2721363589933015</v>
      </c>
      <c r="G33" s="145">
        <f>SEKTOR_TL!L33</f>
        <v>9.0388236751852098</v>
      </c>
    </row>
    <row r="34" spans="1:7" ht="14.25" x14ac:dyDescent="0.2">
      <c r="A34" s="14" t="s">
        <v>25</v>
      </c>
      <c r="B34" s="145">
        <f>SEKTOR_USD!D34</f>
        <v>3.9027974368903302</v>
      </c>
      <c r="C34" s="145">
        <f>SEKTOR_TL!D34</f>
        <v>8.1858302381790509</v>
      </c>
      <c r="D34" s="145">
        <f>SEKTOR_USD!H34</f>
        <v>-3.526003939451146</v>
      </c>
      <c r="E34" s="145">
        <f>SEKTOR_TL!H34</f>
        <v>8.0687363589937338</v>
      </c>
      <c r="F34" s="145">
        <f>SEKTOR_USD!L34</f>
        <v>-5.1377043276174383</v>
      </c>
      <c r="G34" s="145">
        <f>SEKTOR_TL!L34</f>
        <v>11.548705266083196</v>
      </c>
    </row>
    <row r="35" spans="1:7" ht="14.25" x14ac:dyDescent="0.2">
      <c r="A35" s="14" t="s">
        <v>26</v>
      </c>
      <c r="B35" s="145">
        <f>SEKTOR_USD!D35</f>
        <v>0.77988175114311442</v>
      </c>
      <c r="C35" s="145">
        <f>SEKTOR_TL!D35</f>
        <v>4.9341831741853728</v>
      </c>
      <c r="D35" s="145">
        <f>SEKTOR_USD!H35</f>
        <v>-5.2998881697156071</v>
      </c>
      <c r="E35" s="145">
        <f>SEKTOR_TL!H35</f>
        <v>6.0816576119756167</v>
      </c>
      <c r="F35" s="145">
        <f>SEKTOR_USD!L35</f>
        <v>-7.463290607078382</v>
      </c>
      <c r="G35" s="145">
        <f>SEKTOR_TL!L35</f>
        <v>8.8140451293060167</v>
      </c>
    </row>
    <row r="36" spans="1:7" ht="14.25" x14ac:dyDescent="0.2">
      <c r="A36" s="14" t="s">
        <v>27</v>
      </c>
      <c r="B36" s="145">
        <f>SEKTOR_USD!D36</f>
        <v>11.497382953900214</v>
      </c>
      <c r="C36" s="145">
        <f>SEKTOR_TL!D36</f>
        <v>16.093476227899529</v>
      </c>
      <c r="D36" s="145">
        <f>SEKTOR_USD!H36</f>
        <v>-14.224773499887529</v>
      </c>
      <c r="E36" s="145">
        <f>SEKTOR_TL!H36</f>
        <v>-3.9158662718206108</v>
      </c>
      <c r="F36" s="145">
        <f>SEKTOR_USD!L36</f>
        <v>-20.102729417448188</v>
      </c>
      <c r="G36" s="145">
        <f>SEKTOR_TL!L36</f>
        <v>-6.0486885268130299</v>
      </c>
    </row>
    <row r="37" spans="1:7" ht="14.25" x14ac:dyDescent="0.2">
      <c r="A37" s="14" t="s">
        <v>108</v>
      </c>
      <c r="B37" s="145">
        <f>SEKTOR_USD!D37</f>
        <v>2.8383617683869806</v>
      </c>
      <c r="C37" s="145">
        <f>SEKTOR_TL!D37</f>
        <v>7.077516897509752</v>
      </c>
      <c r="D37" s="145">
        <f>SEKTOR_USD!H37</f>
        <v>-2.7701009443617544</v>
      </c>
      <c r="E37" s="145">
        <f>SEKTOR_TL!H37</f>
        <v>8.9154876580486508</v>
      </c>
      <c r="F37" s="145">
        <f>SEKTOR_USD!L37</f>
        <v>-5.9978118960808064</v>
      </c>
      <c r="G37" s="145">
        <f>SEKTOR_TL!L37</f>
        <v>10.537303581445483</v>
      </c>
    </row>
    <row r="38" spans="1:7" ht="14.25" x14ac:dyDescent="0.2">
      <c r="A38" s="11" t="s">
        <v>28</v>
      </c>
      <c r="B38" s="145">
        <f>SEKTOR_USD!D38</f>
        <v>-2.9371444004937528</v>
      </c>
      <c r="C38" s="145">
        <f>SEKTOR_TL!D38</f>
        <v>1.0639354989376704</v>
      </c>
      <c r="D38" s="145">
        <f>SEKTOR_USD!H38</f>
        <v>-21.018206415028452</v>
      </c>
      <c r="E38" s="145">
        <f>SEKTOR_TL!H38</f>
        <v>-11.525768843059641</v>
      </c>
      <c r="F38" s="145">
        <f>SEKTOR_USD!L38</f>
        <v>-34.339326760215918</v>
      </c>
      <c r="G38" s="145">
        <f>SEKTOR_TL!L38</f>
        <v>-22.789523119988896</v>
      </c>
    </row>
    <row r="39" spans="1:7" ht="14.25" x14ac:dyDescent="0.2">
      <c r="A39" s="11" t="s">
        <v>109</v>
      </c>
      <c r="B39" s="145">
        <f>SEKTOR_USD!D39</f>
        <v>6.0251845258631125</v>
      </c>
      <c r="C39" s="145">
        <f>SEKTOR_TL!D39</f>
        <v>10.395705380826465</v>
      </c>
      <c r="D39" s="145">
        <f>SEKTOR_USD!H39</f>
        <v>9.5660269356902958</v>
      </c>
      <c r="E39" s="145">
        <f>SEKTOR_TL!H39</f>
        <v>22.73423474014804</v>
      </c>
      <c r="F39" s="145">
        <f>SEKTOR_USD!L39</f>
        <v>11.392151872637632</v>
      </c>
      <c r="G39" s="145">
        <f>SEKTOR_TL!L39</f>
        <v>30.986186135627484</v>
      </c>
    </row>
    <row r="40" spans="1:7" ht="14.25" x14ac:dyDescent="0.2">
      <c r="A40" s="11" t="s">
        <v>29</v>
      </c>
      <c r="B40" s="145">
        <f>SEKTOR_USD!D40</f>
        <v>5.9357971680424262</v>
      </c>
      <c r="C40" s="145">
        <f>SEKTOR_TL!D40</f>
        <v>10.302633338906695</v>
      </c>
      <c r="D40" s="145">
        <f>SEKTOR_USD!H40</f>
        <v>-4.6488384955219484</v>
      </c>
      <c r="E40" s="145">
        <f>SEKTOR_TL!H40</f>
        <v>6.8109537795447945</v>
      </c>
      <c r="F40" s="145">
        <f>SEKTOR_USD!L40</f>
        <v>-8.3241583174845779</v>
      </c>
      <c r="G40" s="145">
        <f>SEKTOR_TL!L40</f>
        <v>7.8017495927017286</v>
      </c>
    </row>
    <row r="41" spans="1:7" ht="14.25" x14ac:dyDescent="0.2">
      <c r="A41" s="14" t="s">
        <v>30</v>
      </c>
      <c r="B41" s="145">
        <f>SEKTOR_USD!D41</f>
        <v>3.8573481465715425</v>
      </c>
      <c r="C41" s="145">
        <f>SEKTOR_TL!D41</f>
        <v>8.138507458348613</v>
      </c>
      <c r="D41" s="145">
        <f>SEKTOR_USD!H41</f>
        <v>-3.8056111937951655</v>
      </c>
      <c r="E41" s="145">
        <f>SEKTOR_TL!H41</f>
        <v>7.755524468871541</v>
      </c>
      <c r="F41" s="145">
        <f>SEKTOR_USD!L41</f>
        <v>-2.4680601441532999</v>
      </c>
      <c r="G41" s="145">
        <f>SEKTOR_TL!L41</f>
        <v>14.687943570151058</v>
      </c>
    </row>
    <row r="42" spans="1:7" ht="16.5" x14ac:dyDescent="0.25">
      <c r="A42" s="71" t="s">
        <v>31</v>
      </c>
      <c r="B42" s="143">
        <f>SEKTOR_USD!D42</f>
        <v>0.63064791037672741</v>
      </c>
      <c r="C42" s="143">
        <f>SEKTOR_TL!D42</f>
        <v>4.7787976854284313</v>
      </c>
      <c r="D42" s="143">
        <f>SEKTOR_USD!H42</f>
        <v>-11.763949188447217</v>
      </c>
      <c r="E42" s="143">
        <f>SEKTOR_TL!H42</f>
        <v>-1.1592874568212039</v>
      </c>
      <c r="F42" s="143">
        <f>SEKTOR_USD!L42</f>
        <v>-14.316875215749898</v>
      </c>
      <c r="G42" s="143">
        <f>SEKTOR_TL!L42</f>
        <v>0.75490546680850135</v>
      </c>
    </row>
    <row r="43" spans="1:7" ht="14.25" x14ac:dyDescent="0.2">
      <c r="A43" s="14" t="s">
        <v>32</v>
      </c>
      <c r="B43" s="145">
        <f>SEKTOR_USD!D43</f>
        <v>0.63064791037672741</v>
      </c>
      <c r="C43" s="145">
        <f>SEKTOR_TL!D43</f>
        <v>4.7787976854284313</v>
      </c>
      <c r="D43" s="145">
        <f>SEKTOR_USD!H43</f>
        <v>-11.763949188447217</v>
      </c>
      <c r="E43" s="145">
        <f>SEKTOR_TL!H43</f>
        <v>-1.1592874568212039</v>
      </c>
      <c r="F43" s="145">
        <f>SEKTOR_USD!L43</f>
        <v>-14.316875215749898</v>
      </c>
      <c r="G43" s="145">
        <f>SEKTOR_TL!L43</f>
        <v>0.75490546680850135</v>
      </c>
    </row>
    <row r="44" spans="1:7" ht="18" x14ac:dyDescent="0.25">
      <c r="A44" s="87" t="s">
        <v>40</v>
      </c>
      <c r="B44" s="146">
        <f>SEKTOR_USD!D44</f>
        <v>6.8572189513517454</v>
      </c>
      <c r="C44" s="146">
        <f>SEKTOR_TL!D44</f>
        <v>11.262037542507757</v>
      </c>
      <c r="D44" s="146">
        <f>SEKTOR_USD!H44</f>
        <v>-2.860536846841109</v>
      </c>
      <c r="E44" s="146">
        <f>SEKTOR_TL!H44</f>
        <v>8.8141827043666847</v>
      </c>
      <c r="F44" s="146">
        <f>SEKTOR_USD!L44</f>
        <v>-6.0600393339624157</v>
      </c>
      <c r="G44" s="146">
        <f>SEKTOR_TL!L44</f>
        <v>10.464130250792685</v>
      </c>
    </row>
    <row r="45" spans="1:7" ht="14.25" hidden="1" x14ac:dyDescent="0.2">
      <c r="A45" s="81" t="s">
        <v>34</v>
      </c>
      <c r="B45" s="88"/>
      <c r="C45" s="88"/>
      <c r="D45" s="78">
        <f>SEKTOR_USD!H45</f>
        <v>0</v>
      </c>
      <c r="E45" s="78">
        <f>SEKTOR_TL!H45</f>
        <v>11.937337492907327</v>
      </c>
      <c r="F45" s="78">
        <f>SEKTOR_USD!L45</f>
        <v>0</v>
      </c>
      <c r="G45" s="78">
        <f>SEKTOR_TL!L45</f>
        <v>27.039911033414842</v>
      </c>
    </row>
    <row r="46" spans="1:7" s="24" customFormat="1" ht="18" hidden="1" x14ac:dyDescent="0.25">
      <c r="A46" s="82" t="s">
        <v>40</v>
      </c>
      <c r="B46" s="89">
        <f>SEKTOR_USD!D46</f>
        <v>6.8572189513517401E-2</v>
      </c>
      <c r="C46" s="89">
        <f>SEKTOR_TL!D46</f>
        <v>36.42894542297649</v>
      </c>
      <c r="D46" s="89">
        <f>SEKTOR_USD!H46</f>
        <v>-3.0678624140528576E-2</v>
      </c>
      <c r="E46" s="89">
        <f>SEKTOR_TL!H46</f>
        <v>14.717809813735522</v>
      </c>
      <c r="F46" s="89">
        <f>SEKTOR_USD!L46</f>
        <v>-5.0467875452237965E-2</v>
      </c>
      <c r="G46" s="89">
        <f>SEKTOR_TL!L46</f>
        <v>8.8569290365294151</v>
      </c>
    </row>
    <row r="47" spans="1:7" s="24" customFormat="1" ht="18" x14ac:dyDescent="0.25">
      <c r="A47" s="25"/>
      <c r="B47" s="27"/>
      <c r="C47" s="27"/>
      <c r="D47" s="27"/>
      <c r="E47" s="27"/>
    </row>
    <row r="48" spans="1:7" x14ac:dyDescent="0.2">
      <c r="A48" s="23" t="s">
        <v>36</v>
      </c>
    </row>
    <row r="49" spans="1:1" x14ac:dyDescent="0.2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>
      <selection activeCell="C22" sqref="C22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7" width="12.7109375" bestFit="1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53" t="s">
        <v>221</v>
      </c>
      <c r="D2" s="153"/>
      <c r="E2" s="153"/>
      <c r="F2" s="153"/>
      <c r="G2" s="153"/>
      <c r="H2" s="153"/>
      <c r="I2" s="153"/>
      <c r="J2" s="153"/>
      <c r="K2" s="153"/>
    </row>
    <row r="6" spans="1:13" ht="22.5" customHeight="1" x14ac:dyDescent="0.2">
      <c r="A6" s="160" t="s">
        <v>117</v>
      </c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2"/>
    </row>
    <row r="7" spans="1:13" ht="24" customHeight="1" x14ac:dyDescent="0.2">
      <c r="A7" s="91"/>
      <c r="B7" s="149" t="s">
        <v>222</v>
      </c>
      <c r="C7" s="149"/>
      <c r="D7" s="149"/>
      <c r="E7" s="149"/>
      <c r="F7" s="149" t="s">
        <v>223</v>
      </c>
      <c r="G7" s="149"/>
      <c r="H7" s="149"/>
      <c r="I7" s="149"/>
      <c r="J7" s="149" t="s">
        <v>106</v>
      </c>
      <c r="K7" s="149"/>
      <c r="L7" s="149"/>
      <c r="M7" s="149"/>
    </row>
    <row r="8" spans="1:13" ht="60" x14ac:dyDescent="0.2">
      <c r="A8" s="92" t="s">
        <v>41</v>
      </c>
      <c r="B8" s="117">
        <v>2015</v>
      </c>
      <c r="C8" s="118">
        <v>2016</v>
      </c>
      <c r="D8" s="119" t="s">
        <v>120</v>
      </c>
      <c r="E8" s="119" t="s">
        <v>121</v>
      </c>
      <c r="F8" s="118">
        <v>2015</v>
      </c>
      <c r="G8" s="120">
        <v>2016</v>
      </c>
      <c r="H8" s="119" t="s">
        <v>120</v>
      </c>
      <c r="I8" s="118" t="s">
        <v>121</v>
      </c>
      <c r="J8" s="118" t="s">
        <v>127</v>
      </c>
      <c r="K8" s="120" t="s">
        <v>128</v>
      </c>
      <c r="L8" s="119" t="s">
        <v>120</v>
      </c>
      <c r="M8" s="118" t="s">
        <v>121</v>
      </c>
    </row>
    <row r="9" spans="1:13" ht="22.5" customHeight="1" x14ac:dyDescent="0.25">
      <c r="A9" s="93" t="s">
        <v>196</v>
      </c>
      <c r="B9" s="123">
        <v>3033352.4914099998</v>
      </c>
      <c r="C9" s="123">
        <v>3142084.1875</v>
      </c>
      <c r="D9" s="107">
        <f>(C9-B9)/B9*100</f>
        <v>3.584538770153225</v>
      </c>
      <c r="E9" s="125">
        <f t="shared" ref="E9:E22" si="0">C9/C$22*100</f>
        <v>28.162194320345709</v>
      </c>
      <c r="F9" s="123">
        <v>24758274.276360001</v>
      </c>
      <c r="G9" s="123">
        <v>22780115.53297</v>
      </c>
      <c r="H9" s="107">
        <f t="shared" ref="H9:H21" si="1">(G9-F9)/F9*100</f>
        <v>-7.9898894458844056</v>
      </c>
      <c r="I9" s="109">
        <f t="shared" ref="I9:I22" si="2">G9/G$22*100</f>
        <v>26.699358842465255</v>
      </c>
      <c r="J9" s="123">
        <v>40126821.089390002</v>
      </c>
      <c r="K9" s="123">
        <v>35082644.949309997</v>
      </c>
      <c r="L9" s="107">
        <f t="shared" ref="L9:L22" si="3">(K9-J9)/J9*100</f>
        <v>-12.57058496820159</v>
      </c>
      <c r="M9" s="125">
        <f t="shared" ref="M9:M22" si="4">K9/K$22*100</f>
        <v>26.774128044749574</v>
      </c>
    </row>
    <row r="10" spans="1:13" ht="22.5" customHeight="1" x14ac:dyDescent="0.25">
      <c r="A10" s="93" t="s">
        <v>197</v>
      </c>
      <c r="B10" s="123">
        <v>1455001.3894700001</v>
      </c>
      <c r="C10" s="123">
        <v>1687881.06073</v>
      </c>
      <c r="D10" s="107">
        <f t="shared" ref="D10:D22" si="5">(C10-B10)/B10*100</f>
        <v>16.005460403362839</v>
      </c>
      <c r="E10" s="125">
        <f t="shared" si="0"/>
        <v>15.128313433170701</v>
      </c>
      <c r="F10" s="123">
        <v>14182037.82003</v>
      </c>
      <c r="G10" s="123">
        <v>15598332.240879999</v>
      </c>
      <c r="H10" s="107">
        <f t="shared" si="1"/>
        <v>9.9865367644817304</v>
      </c>
      <c r="I10" s="109">
        <f t="shared" si="2"/>
        <v>18.281973558935359</v>
      </c>
      <c r="J10" s="123">
        <v>21897160.9485</v>
      </c>
      <c r="K10" s="123">
        <v>23588541.231010001</v>
      </c>
      <c r="L10" s="107">
        <f t="shared" si="3"/>
        <v>7.7241989794383095</v>
      </c>
      <c r="M10" s="125">
        <f t="shared" si="4"/>
        <v>18.002138214505916</v>
      </c>
    </row>
    <row r="11" spans="1:13" ht="22.5" customHeight="1" x14ac:dyDescent="0.25">
      <c r="A11" s="93" t="s">
        <v>198</v>
      </c>
      <c r="B11" s="123">
        <v>1646954.08443</v>
      </c>
      <c r="C11" s="123">
        <v>1706516.3559600001</v>
      </c>
      <c r="D11" s="107">
        <f t="shared" si="5"/>
        <v>3.6165107511551629</v>
      </c>
      <c r="E11" s="125">
        <f t="shared" si="0"/>
        <v>15.295339767974875</v>
      </c>
      <c r="F11" s="123">
        <v>12268063.966840001</v>
      </c>
      <c r="G11" s="123">
        <v>12448384.7565</v>
      </c>
      <c r="H11" s="107">
        <f t="shared" si="1"/>
        <v>1.4698390075842278</v>
      </c>
      <c r="I11" s="109">
        <f t="shared" si="2"/>
        <v>14.590088059115974</v>
      </c>
      <c r="J11" s="123">
        <v>18959912.366950002</v>
      </c>
      <c r="K11" s="123">
        <v>18584765.95826</v>
      </c>
      <c r="L11" s="107">
        <f t="shared" si="3"/>
        <v>-1.9786294442158858</v>
      </c>
      <c r="M11" s="125">
        <f t="shared" si="4"/>
        <v>14.183391935445927</v>
      </c>
    </row>
    <row r="12" spans="1:13" ht="22.5" customHeight="1" x14ac:dyDescent="0.25">
      <c r="A12" s="93" t="s">
        <v>199</v>
      </c>
      <c r="B12" s="123">
        <v>870328.17801999999</v>
      </c>
      <c r="C12" s="123">
        <v>935889.90671999997</v>
      </c>
      <c r="D12" s="107">
        <f t="shared" si="5"/>
        <v>7.5329893200922395</v>
      </c>
      <c r="E12" s="125">
        <f t="shared" si="0"/>
        <v>8.388290014746417</v>
      </c>
      <c r="F12" s="123">
        <v>7280327.6401300002</v>
      </c>
      <c r="G12" s="123">
        <v>7173231.8938899999</v>
      </c>
      <c r="H12" s="107">
        <f t="shared" si="1"/>
        <v>-1.4710292109612788</v>
      </c>
      <c r="I12" s="109">
        <f t="shared" si="2"/>
        <v>8.4073626456369368</v>
      </c>
      <c r="J12" s="123">
        <v>11583772.52991</v>
      </c>
      <c r="K12" s="123">
        <v>11053162.57007</v>
      </c>
      <c r="L12" s="107">
        <f t="shared" si="3"/>
        <v>-4.5806317283072735</v>
      </c>
      <c r="M12" s="125">
        <f t="shared" si="4"/>
        <v>8.4354754431452275</v>
      </c>
    </row>
    <row r="13" spans="1:13" ht="22.5" customHeight="1" x14ac:dyDescent="0.25">
      <c r="A13" s="94" t="s">
        <v>200</v>
      </c>
      <c r="B13" s="123">
        <v>831276.46073000005</v>
      </c>
      <c r="C13" s="123">
        <v>991043.68244999996</v>
      </c>
      <c r="D13" s="107">
        <f t="shared" si="5"/>
        <v>19.219505094574373</v>
      </c>
      <c r="E13" s="125">
        <f t="shared" si="0"/>
        <v>8.8826279308940013</v>
      </c>
      <c r="F13" s="123">
        <v>6901366.1642199997</v>
      </c>
      <c r="G13" s="123">
        <v>7227194.2877000002</v>
      </c>
      <c r="H13" s="107">
        <f t="shared" si="1"/>
        <v>4.7212119416188951</v>
      </c>
      <c r="I13" s="109">
        <f t="shared" si="2"/>
        <v>8.4706090902937436</v>
      </c>
      <c r="J13" s="123">
        <v>10864943.528039999</v>
      </c>
      <c r="K13" s="123">
        <v>10775170.30012</v>
      </c>
      <c r="L13" s="107">
        <f t="shared" si="3"/>
        <v>-0.82626502096688137</v>
      </c>
      <c r="M13" s="125">
        <f t="shared" si="4"/>
        <v>8.2233192433533908</v>
      </c>
    </row>
    <row r="14" spans="1:13" ht="22.5" customHeight="1" x14ac:dyDescent="0.25">
      <c r="A14" s="93" t="s">
        <v>201</v>
      </c>
      <c r="B14" s="123">
        <v>754994.58051999996</v>
      </c>
      <c r="C14" s="123">
        <v>836330.41868999996</v>
      </c>
      <c r="D14" s="107">
        <f t="shared" si="5"/>
        <v>10.773036028150058</v>
      </c>
      <c r="E14" s="125">
        <f t="shared" si="0"/>
        <v>7.495948027383613</v>
      </c>
      <c r="F14" s="123">
        <v>7220400.3396600001</v>
      </c>
      <c r="G14" s="123">
        <v>6424077.0213700002</v>
      </c>
      <c r="H14" s="107">
        <f t="shared" si="1"/>
        <v>-11.028797308038154</v>
      </c>
      <c r="I14" s="109">
        <f t="shared" si="2"/>
        <v>7.5293181624540644</v>
      </c>
      <c r="J14" s="123">
        <v>11903752.51193</v>
      </c>
      <c r="K14" s="123">
        <v>10168137.407779999</v>
      </c>
      <c r="L14" s="107">
        <f t="shared" si="3"/>
        <v>-14.580403132630309</v>
      </c>
      <c r="M14" s="125">
        <f t="shared" si="4"/>
        <v>7.7600481185459795</v>
      </c>
    </row>
    <row r="15" spans="1:13" ht="22.5" customHeight="1" x14ac:dyDescent="0.25">
      <c r="A15" s="93" t="s">
        <v>202</v>
      </c>
      <c r="B15" s="123">
        <v>705349.12970000005</v>
      </c>
      <c r="C15" s="123">
        <v>701481.84710000001</v>
      </c>
      <c r="D15" s="107">
        <f t="shared" si="5"/>
        <v>-0.54827920488749626</v>
      </c>
      <c r="E15" s="125">
        <f t="shared" si="0"/>
        <v>6.287313423623929</v>
      </c>
      <c r="F15" s="123">
        <v>5455503.5823499998</v>
      </c>
      <c r="G15" s="123">
        <v>5099133.1769099999</v>
      </c>
      <c r="H15" s="107">
        <f t="shared" si="1"/>
        <v>-6.5323099886315283</v>
      </c>
      <c r="I15" s="109">
        <f t="shared" si="2"/>
        <v>5.9764221247603988</v>
      </c>
      <c r="J15" s="123">
        <v>8703643.2155200001</v>
      </c>
      <c r="K15" s="123">
        <v>8055761.3732799999</v>
      </c>
      <c r="L15" s="107">
        <f t="shared" si="3"/>
        <v>-7.443800557963157</v>
      </c>
      <c r="M15" s="125">
        <f t="shared" si="4"/>
        <v>6.1479397239799178</v>
      </c>
    </row>
    <row r="16" spans="1:13" ht="22.5" customHeight="1" x14ac:dyDescent="0.25">
      <c r="A16" s="93" t="s">
        <v>203</v>
      </c>
      <c r="B16" s="123">
        <v>507515.71609</v>
      </c>
      <c r="C16" s="123">
        <v>514687.48184000002</v>
      </c>
      <c r="D16" s="107">
        <f t="shared" si="5"/>
        <v>1.4131120520272165</v>
      </c>
      <c r="E16" s="125">
        <f t="shared" si="0"/>
        <v>4.6130937342453002</v>
      </c>
      <c r="F16" s="123">
        <v>4227455.4496200001</v>
      </c>
      <c r="G16" s="123">
        <v>3724466.5385099999</v>
      </c>
      <c r="H16" s="107">
        <f t="shared" si="1"/>
        <v>-11.898148120170331</v>
      </c>
      <c r="I16" s="109">
        <f t="shared" si="2"/>
        <v>4.3652486513736362</v>
      </c>
      <c r="J16" s="123">
        <v>6599002.8488299996</v>
      </c>
      <c r="K16" s="123">
        <v>5907852.60996</v>
      </c>
      <c r="L16" s="107">
        <f t="shared" si="3"/>
        <v>-10.473555697775463</v>
      </c>
      <c r="M16" s="125">
        <f t="shared" si="4"/>
        <v>4.5087137095029099</v>
      </c>
    </row>
    <row r="17" spans="1:13" ht="22.5" customHeight="1" x14ac:dyDescent="0.25">
      <c r="A17" s="93" t="s">
        <v>204</v>
      </c>
      <c r="B17" s="123">
        <v>181195.99179999999</v>
      </c>
      <c r="C17" s="123">
        <v>196969.42504</v>
      </c>
      <c r="D17" s="107">
        <f t="shared" si="5"/>
        <v>8.7051777930112113</v>
      </c>
      <c r="E17" s="125">
        <f t="shared" si="0"/>
        <v>1.7654177584454835</v>
      </c>
      <c r="F17" s="123">
        <v>1385919.21376</v>
      </c>
      <c r="G17" s="123">
        <v>1405133.4106399999</v>
      </c>
      <c r="H17" s="107">
        <f t="shared" si="1"/>
        <v>1.3863864999657385</v>
      </c>
      <c r="I17" s="109">
        <f t="shared" si="2"/>
        <v>1.6468819527239336</v>
      </c>
      <c r="J17" s="123">
        <v>2145330.99388</v>
      </c>
      <c r="K17" s="123">
        <v>2128640.06329</v>
      </c>
      <c r="L17" s="107">
        <f t="shared" si="3"/>
        <v>-0.77801190760839856</v>
      </c>
      <c r="M17" s="125">
        <f t="shared" si="4"/>
        <v>1.6245206625115423</v>
      </c>
    </row>
    <row r="18" spans="1:13" ht="22.5" customHeight="1" x14ac:dyDescent="0.25">
      <c r="A18" s="93" t="s">
        <v>205</v>
      </c>
      <c r="B18" s="123">
        <v>168922.84568</v>
      </c>
      <c r="C18" s="123">
        <v>182012.20146000001</v>
      </c>
      <c r="D18" s="107">
        <f t="shared" si="5"/>
        <v>7.7487184917520935</v>
      </c>
      <c r="E18" s="125">
        <f t="shared" si="0"/>
        <v>1.631357621346494</v>
      </c>
      <c r="F18" s="123">
        <v>1578384.68564</v>
      </c>
      <c r="G18" s="123">
        <v>1240316.73361</v>
      </c>
      <c r="H18" s="107">
        <f t="shared" si="1"/>
        <v>-21.418603152052313</v>
      </c>
      <c r="I18" s="109">
        <f t="shared" si="2"/>
        <v>1.4537091131534861</v>
      </c>
      <c r="J18" s="123">
        <v>2496013.1011299998</v>
      </c>
      <c r="K18" s="123">
        <v>1887815.4519799999</v>
      </c>
      <c r="L18" s="107">
        <f t="shared" si="3"/>
        <v>-24.366765097292781</v>
      </c>
      <c r="M18" s="125">
        <f t="shared" si="4"/>
        <v>1.4407298169565008</v>
      </c>
    </row>
    <row r="19" spans="1:13" ht="22.5" customHeight="1" x14ac:dyDescent="0.25">
      <c r="A19" s="93" t="s">
        <v>206</v>
      </c>
      <c r="B19" s="123">
        <v>123496.66364</v>
      </c>
      <c r="C19" s="123">
        <v>67674.074170000007</v>
      </c>
      <c r="D19" s="107">
        <f t="shared" si="5"/>
        <v>-45.201698430271854</v>
      </c>
      <c r="E19" s="125">
        <f t="shared" si="0"/>
        <v>0.60655613073862891</v>
      </c>
      <c r="F19" s="123">
        <v>1107707.8303499999</v>
      </c>
      <c r="G19" s="123">
        <v>826232.12095000001</v>
      </c>
      <c r="H19" s="107">
        <f t="shared" si="1"/>
        <v>-25.410645450710835</v>
      </c>
      <c r="I19" s="109">
        <f t="shared" si="2"/>
        <v>0.96838261651867508</v>
      </c>
      <c r="J19" s="123">
        <v>1810647.52957</v>
      </c>
      <c r="K19" s="123">
        <v>1626189.2429899999</v>
      </c>
      <c r="L19" s="107">
        <f t="shared" si="3"/>
        <v>-10.187420995394172</v>
      </c>
      <c r="M19" s="125">
        <f t="shared" si="4"/>
        <v>1.2410637533093116</v>
      </c>
    </row>
    <row r="20" spans="1:13" ht="22.5" customHeight="1" x14ac:dyDescent="0.25">
      <c r="A20" s="93" t="s">
        <v>207</v>
      </c>
      <c r="B20" s="123">
        <v>104521.14038</v>
      </c>
      <c r="C20" s="123">
        <v>122632.99354</v>
      </c>
      <c r="D20" s="107">
        <f t="shared" si="5"/>
        <v>17.328411356929362</v>
      </c>
      <c r="E20" s="125">
        <f t="shared" si="0"/>
        <v>1.0991475683237657</v>
      </c>
      <c r="F20" s="123">
        <v>955466.74285000004</v>
      </c>
      <c r="G20" s="123">
        <v>913701.27838999999</v>
      </c>
      <c r="H20" s="107">
        <f t="shared" si="1"/>
        <v>-4.3712106959809542</v>
      </c>
      <c r="I20" s="109">
        <f t="shared" si="2"/>
        <v>1.0709005523368071</v>
      </c>
      <c r="J20" s="123">
        <v>1514020.65286</v>
      </c>
      <c r="K20" s="123">
        <v>1392352.2500700001</v>
      </c>
      <c r="L20" s="107">
        <f t="shared" si="3"/>
        <v>-8.03611249028652</v>
      </c>
      <c r="M20" s="125">
        <f t="shared" si="4"/>
        <v>1.0626056695734556</v>
      </c>
    </row>
    <row r="21" spans="1:13" ht="22.5" customHeight="1" x14ac:dyDescent="0.25">
      <c r="A21" s="93" t="s">
        <v>208</v>
      </c>
      <c r="B21" s="123">
        <v>58362.031450000002</v>
      </c>
      <c r="C21" s="123">
        <v>71896.382500000007</v>
      </c>
      <c r="D21" s="107">
        <f t="shared" si="5"/>
        <v>23.190335760665171</v>
      </c>
      <c r="E21" s="125">
        <f t="shared" si="0"/>
        <v>0.64440026876106826</v>
      </c>
      <c r="F21" s="123">
        <v>512430.91357999999</v>
      </c>
      <c r="G21" s="123">
        <v>460514.61787999998</v>
      </c>
      <c r="H21" s="107">
        <f t="shared" si="1"/>
        <v>-10.131374654447916</v>
      </c>
      <c r="I21" s="109">
        <f t="shared" si="2"/>
        <v>0.5397446302317257</v>
      </c>
      <c r="J21" s="123">
        <v>879693.29974000005</v>
      </c>
      <c r="K21" s="123">
        <v>780852.63751999999</v>
      </c>
      <c r="L21" s="107">
        <f t="shared" si="3"/>
        <v>-11.235809372336149</v>
      </c>
      <c r="M21" s="125">
        <f t="shared" si="4"/>
        <v>0.595925664420353</v>
      </c>
    </row>
    <row r="22" spans="1:13" ht="24" customHeight="1" x14ac:dyDescent="0.2">
      <c r="A22" s="112" t="s">
        <v>42</v>
      </c>
      <c r="B22" s="124">
        <f>SUM(B9:B21)</f>
        <v>10441270.70332</v>
      </c>
      <c r="C22" s="124">
        <f>SUM(C9:C21)</f>
        <v>11157100.017700002</v>
      </c>
      <c r="D22" s="122">
        <f t="shared" si="5"/>
        <v>6.8557681791775575</v>
      </c>
      <c r="E22" s="126">
        <f t="shared" si="0"/>
        <v>100</v>
      </c>
      <c r="F22" s="110">
        <f>SUM(F9:F21)</f>
        <v>87833338.625390008</v>
      </c>
      <c r="G22" s="110">
        <f>SUM(G9:G21)</f>
        <v>85320833.610200003</v>
      </c>
      <c r="H22" s="122">
        <f>(G22-F22)/F22*100</f>
        <v>-2.860536846841109</v>
      </c>
      <c r="I22" s="114">
        <f t="shared" si="2"/>
        <v>100</v>
      </c>
      <c r="J22" s="124">
        <f>SUM(J9:J21)</f>
        <v>139484714.61625001</v>
      </c>
      <c r="K22" s="124">
        <f>SUM(K9:K21)</f>
        <v>131031886.04563999</v>
      </c>
      <c r="L22" s="122">
        <f t="shared" si="3"/>
        <v>-6.0600393339624468</v>
      </c>
      <c r="M22" s="126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L15" sqref="L15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31"/>
    </row>
    <row r="8" spans="9:9" x14ac:dyDescent="0.2">
      <c r="I8" s="31"/>
    </row>
    <row r="9" spans="9:9" x14ac:dyDescent="0.2">
      <c r="I9" s="31"/>
    </row>
    <row r="10" spans="9:9" x14ac:dyDescent="0.2">
      <c r="I10" s="31"/>
    </row>
    <row r="17" spans="3:14" ht="12.75" customHeight="1" x14ac:dyDescent="0.2"/>
    <row r="21" spans="3:14" x14ac:dyDescent="0.2">
      <c r="C21" s="1" t="s">
        <v>112</v>
      </c>
    </row>
    <row r="22" spans="3:14" x14ac:dyDescent="0.2">
      <c r="C22" s="108" t="s">
        <v>119</v>
      </c>
    </row>
    <row r="24" spans="3:14" x14ac:dyDescent="0.2">
      <c r="H24" s="31"/>
      <c r="I24" s="31"/>
    </row>
    <row r="25" spans="3:14" x14ac:dyDescent="0.2">
      <c r="H25" s="31"/>
      <c r="I25" s="31"/>
    </row>
    <row r="26" spans="3:14" x14ac:dyDescent="0.2">
      <c r="H26" s="163"/>
      <c r="I26" s="163"/>
      <c r="N26" t="s">
        <v>43</v>
      </c>
    </row>
    <row r="27" spans="3:14" x14ac:dyDescent="0.2">
      <c r="H27" s="163"/>
      <c r="I27" s="163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31"/>
      <c r="I37" s="31"/>
    </row>
    <row r="38" spans="8:9" x14ac:dyDescent="0.2">
      <c r="H38" s="31"/>
      <c r="I38" s="31"/>
    </row>
    <row r="39" spans="8:9" x14ac:dyDescent="0.2">
      <c r="H39" s="163"/>
      <c r="I39" s="163"/>
    </row>
    <row r="40" spans="8:9" x14ac:dyDescent="0.2">
      <c r="H40" s="163"/>
      <c r="I40" s="163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31"/>
      <c r="I49" s="31"/>
    </row>
    <row r="50" spans="3:9" x14ac:dyDescent="0.2">
      <c r="H50" s="31"/>
      <c r="I50" s="31"/>
    </row>
    <row r="51" spans="3:9" x14ac:dyDescent="0.2">
      <c r="H51" s="163"/>
      <c r="I51" s="163"/>
    </row>
    <row r="52" spans="3:9" x14ac:dyDescent="0.2">
      <c r="H52" s="163"/>
      <c r="I52" s="163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P32" sqref="P32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3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75" x14ac:dyDescent="0.25">
      <c r="A3" s="66"/>
      <c r="B3" s="121" t="s">
        <v>123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 s="68" customFormat="1" x14ac:dyDescent="0.2">
      <c r="A4" s="90"/>
      <c r="B4" s="103" t="s">
        <v>105</v>
      </c>
      <c r="C4" s="103" t="s">
        <v>44</v>
      </c>
      <c r="D4" s="103" t="s">
        <v>45</v>
      </c>
      <c r="E4" s="103" t="s">
        <v>46</v>
      </c>
      <c r="F4" s="103" t="s">
        <v>47</v>
      </c>
      <c r="G4" s="103" t="s">
        <v>48</v>
      </c>
      <c r="H4" s="103" t="s">
        <v>49</v>
      </c>
      <c r="I4" s="103" t="s">
        <v>0</v>
      </c>
      <c r="J4" s="103" t="s">
        <v>104</v>
      </c>
      <c r="K4" s="103" t="s">
        <v>50</v>
      </c>
      <c r="L4" s="103" t="s">
        <v>51</v>
      </c>
      <c r="M4" s="103" t="s">
        <v>52</v>
      </c>
      <c r="N4" s="103" t="s">
        <v>53</v>
      </c>
      <c r="O4" s="104" t="s">
        <v>103</v>
      </c>
      <c r="P4" s="104" t="s">
        <v>102</v>
      </c>
    </row>
    <row r="5" spans="1:16" x14ac:dyDescent="0.2">
      <c r="A5" s="95" t="s">
        <v>101</v>
      </c>
      <c r="B5" s="96" t="s">
        <v>166</v>
      </c>
      <c r="C5" s="127">
        <v>1065888.1942499999</v>
      </c>
      <c r="D5" s="127">
        <v>1140876.7354600001</v>
      </c>
      <c r="E5" s="127">
        <v>1193270.4839300001</v>
      </c>
      <c r="F5" s="127">
        <v>1159883.9072</v>
      </c>
      <c r="G5" s="127">
        <v>1095844.3330999999</v>
      </c>
      <c r="H5" s="127">
        <v>1216680.70435</v>
      </c>
      <c r="I5" s="97">
        <v>943196.28934999998</v>
      </c>
      <c r="J5" s="97">
        <v>1181187.37124</v>
      </c>
      <c r="K5" s="97">
        <v>0</v>
      </c>
      <c r="L5" s="97">
        <v>0</v>
      </c>
      <c r="M5" s="97">
        <v>0</v>
      </c>
      <c r="N5" s="97">
        <v>0</v>
      </c>
      <c r="O5" s="127">
        <v>8996828.0188800003</v>
      </c>
      <c r="P5" s="98">
        <f t="shared" ref="P5:P24" si="0">O5/O$26*100</f>
        <v>10.544687845996433</v>
      </c>
    </row>
    <row r="6" spans="1:16" x14ac:dyDescent="0.2">
      <c r="A6" s="95" t="s">
        <v>100</v>
      </c>
      <c r="B6" s="96" t="s">
        <v>167</v>
      </c>
      <c r="C6" s="127">
        <v>628133.49965999997</v>
      </c>
      <c r="D6" s="127">
        <v>703842.56409</v>
      </c>
      <c r="E6" s="127">
        <v>741830.20727999997</v>
      </c>
      <c r="F6" s="127">
        <v>756591.84722</v>
      </c>
      <c r="G6" s="127">
        <v>685898.36100999999</v>
      </c>
      <c r="H6" s="127">
        <v>780591.55897000001</v>
      </c>
      <c r="I6" s="97">
        <v>567735.99376999994</v>
      </c>
      <c r="J6" s="97">
        <v>697509.29952</v>
      </c>
      <c r="K6" s="97">
        <v>0</v>
      </c>
      <c r="L6" s="97">
        <v>0</v>
      </c>
      <c r="M6" s="97">
        <v>0</v>
      </c>
      <c r="N6" s="97">
        <v>0</v>
      </c>
      <c r="O6" s="127">
        <v>5562133.3315199995</v>
      </c>
      <c r="P6" s="98">
        <f t="shared" si="0"/>
        <v>6.51907090094537</v>
      </c>
    </row>
    <row r="7" spans="1:16" x14ac:dyDescent="0.2">
      <c r="A7" s="95" t="s">
        <v>99</v>
      </c>
      <c r="B7" s="96" t="s">
        <v>171</v>
      </c>
      <c r="C7" s="127">
        <v>556528.41688999999</v>
      </c>
      <c r="D7" s="127">
        <v>588514.52934000001</v>
      </c>
      <c r="E7" s="127">
        <v>600151.92191999999</v>
      </c>
      <c r="F7" s="127">
        <v>617059.51671</v>
      </c>
      <c r="G7" s="127">
        <v>589210.47444000002</v>
      </c>
      <c r="H7" s="127">
        <v>717735.54114999995</v>
      </c>
      <c r="I7" s="97">
        <v>509861.08591999998</v>
      </c>
      <c r="J7" s="97">
        <v>491290.16149000003</v>
      </c>
      <c r="K7" s="97">
        <v>0</v>
      </c>
      <c r="L7" s="97">
        <v>0</v>
      </c>
      <c r="M7" s="97">
        <v>0</v>
      </c>
      <c r="N7" s="97">
        <v>0</v>
      </c>
      <c r="O7" s="127">
        <v>4670351.6478599999</v>
      </c>
      <c r="P7" s="98">
        <f t="shared" si="0"/>
        <v>5.4738625829428145</v>
      </c>
    </row>
    <row r="8" spans="1:16" x14ac:dyDescent="0.2">
      <c r="A8" s="95" t="s">
        <v>98</v>
      </c>
      <c r="B8" s="96" t="s">
        <v>168</v>
      </c>
      <c r="C8" s="127">
        <v>438528.40376999998</v>
      </c>
      <c r="D8" s="127">
        <v>688502.19721999997</v>
      </c>
      <c r="E8" s="127">
        <v>619212.90026000002</v>
      </c>
      <c r="F8" s="127">
        <v>548200.01307999995</v>
      </c>
      <c r="G8" s="127">
        <v>536212.56212999998</v>
      </c>
      <c r="H8" s="127">
        <v>569279.60623000003</v>
      </c>
      <c r="I8" s="97">
        <v>408235.20118999999</v>
      </c>
      <c r="J8" s="97">
        <v>654907.65985000005</v>
      </c>
      <c r="K8" s="97">
        <v>0</v>
      </c>
      <c r="L8" s="97">
        <v>0</v>
      </c>
      <c r="M8" s="97">
        <v>0</v>
      </c>
      <c r="N8" s="97">
        <v>0</v>
      </c>
      <c r="O8" s="127">
        <v>4463078.54373</v>
      </c>
      <c r="P8" s="98">
        <f t="shared" si="0"/>
        <v>5.2309291649276002</v>
      </c>
    </row>
    <row r="9" spans="1:16" x14ac:dyDescent="0.2">
      <c r="A9" s="95" t="s">
        <v>97</v>
      </c>
      <c r="B9" s="96" t="s">
        <v>169</v>
      </c>
      <c r="C9" s="127">
        <v>448435.20893999998</v>
      </c>
      <c r="D9" s="127">
        <v>475273.13685000001</v>
      </c>
      <c r="E9" s="127">
        <v>526575.31472999998</v>
      </c>
      <c r="F9" s="127">
        <v>559239.39566000004</v>
      </c>
      <c r="G9" s="127">
        <v>564695.41764</v>
      </c>
      <c r="H9" s="127">
        <v>633012.20252000005</v>
      </c>
      <c r="I9" s="97">
        <v>422097.65762000001</v>
      </c>
      <c r="J9" s="97">
        <v>605788.91284</v>
      </c>
      <c r="K9" s="97">
        <v>0</v>
      </c>
      <c r="L9" s="97">
        <v>0</v>
      </c>
      <c r="M9" s="97">
        <v>0</v>
      </c>
      <c r="N9" s="97">
        <v>0</v>
      </c>
      <c r="O9" s="127">
        <v>4235117.2467999998</v>
      </c>
      <c r="P9" s="98">
        <f t="shared" si="0"/>
        <v>4.9637482527159875</v>
      </c>
    </row>
    <row r="10" spans="1:16" x14ac:dyDescent="0.2">
      <c r="A10" s="95" t="s">
        <v>96</v>
      </c>
      <c r="B10" s="96" t="s">
        <v>170</v>
      </c>
      <c r="C10" s="127">
        <v>414300.76133000001</v>
      </c>
      <c r="D10" s="127">
        <v>511160.97304000001</v>
      </c>
      <c r="E10" s="127">
        <v>513528.97246999998</v>
      </c>
      <c r="F10" s="127">
        <v>481945.86511000001</v>
      </c>
      <c r="G10" s="127">
        <v>527641.66761999996</v>
      </c>
      <c r="H10" s="127">
        <v>560499.64431999996</v>
      </c>
      <c r="I10" s="97">
        <v>419398.53026999999</v>
      </c>
      <c r="J10" s="97">
        <v>499435.98340999999</v>
      </c>
      <c r="K10" s="97">
        <v>0</v>
      </c>
      <c r="L10" s="97">
        <v>0</v>
      </c>
      <c r="M10" s="97">
        <v>0</v>
      </c>
      <c r="N10" s="97">
        <v>0</v>
      </c>
      <c r="O10" s="127">
        <v>3927912.39757</v>
      </c>
      <c r="P10" s="98">
        <f t="shared" si="0"/>
        <v>4.6036903263991951</v>
      </c>
    </row>
    <row r="11" spans="1:16" x14ac:dyDescent="0.2">
      <c r="A11" s="95" t="s">
        <v>95</v>
      </c>
      <c r="B11" s="96" t="s">
        <v>172</v>
      </c>
      <c r="C11" s="127">
        <v>376927.62553999998</v>
      </c>
      <c r="D11" s="127">
        <v>421188.77789000003</v>
      </c>
      <c r="E11" s="127">
        <v>422792.91991</v>
      </c>
      <c r="F11" s="127">
        <v>422531.19390000001</v>
      </c>
      <c r="G11" s="127">
        <v>404190.66318999999</v>
      </c>
      <c r="H11" s="127">
        <v>444716.00485000003</v>
      </c>
      <c r="I11" s="97">
        <v>350692.79943999997</v>
      </c>
      <c r="J11" s="97">
        <v>442555.73306</v>
      </c>
      <c r="K11" s="97">
        <v>0</v>
      </c>
      <c r="L11" s="97">
        <v>0</v>
      </c>
      <c r="M11" s="97">
        <v>0</v>
      </c>
      <c r="N11" s="97">
        <v>0</v>
      </c>
      <c r="O11" s="127">
        <v>3285595.7177800001</v>
      </c>
      <c r="P11" s="98">
        <f t="shared" si="0"/>
        <v>3.8508662341247759</v>
      </c>
    </row>
    <row r="12" spans="1:16" x14ac:dyDescent="0.2">
      <c r="A12" s="95" t="s">
        <v>94</v>
      </c>
      <c r="B12" s="96" t="s">
        <v>173</v>
      </c>
      <c r="C12" s="127">
        <v>259748.58504999999</v>
      </c>
      <c r="D12" s="127">
        <v>297367.19154999999</v>
      </c>
      <c r="E12" s="127">
        <v>282096.83110000001</v>
      </c>
      <c r="F12" s="127">
        <v>368205.31959000003</v>
      </c>
      <c r="G12" s="127">
        <v>337437.12488999998</v>
      </c>
      <c r="H12" s="127">
        <v>316411.03013999999</v>
      </c>
      <c r="I12" s="97">
        <v>223834.84969</v>
      </c>
      <c r="J12" s="97">
        <v>341111.29532999999</v>
      </c>
      <c r="K12" s="97">
        <v>0</v>
      </c>
      <c r="L12" s="97">
        <v>0</v>
      </c>
      <c r="M12" s="97">
        <v>0</v>
      </c>
      <c r="N12" s="97">
        <v>0</v>
      </c>
      <c r="O12" s="127">
        <v>2426212.2273400002</v>
      </c>
      <c r="P12" s="98">
        <f t="shared" si="0"/>
        <v>2.8436300584775323</v>
      </c>
    </row>
    <row r="13" spans="1:16" x14ac:dyDescent="0.2">
      <c r="A13" s="95" t="s">
        <v>93</v>
      </c>
      <c r="B13" s="96" t="s">
        <v>174</v>
      </c>
      <c r="C13" s="127">
        <v>248638.19521999999</v>
      </c>
      <c r="D13" s="127">
        <v>294772.44918</v>
      </c>
      <c r="E13" s="127">
        <v>366050.27114000003</v>
      </c>
      <c r="F13" s="127">
        <v>328495.38509</v>
      </c>
      <c r="G13" s="127">
        <v>274485.03123000002</v>
      </c>
      <c r="H13" s="127">
        <v>334931.96772999997</v>
      </c>
      <c r="I13" s="97">
        <v>283902.38968000002</v>
      </c>
      <c r="J13" s="97">
        <v>283194.09451000002</v>
      </c>
      <c r="K13" s="97">
        <v>0</v>
      </c>
      <c r="L13" s="97">
        <v>0</v>
      </c>
      <c r="M13" s="97">
        <v>0</v>
      </c>
      <c r="N13" s="97">
        <v>0</v>
      </c>
      <c r="O13" s="127">
        <v>2414469.7837800002</v>
      </c>
      <c r="P13" s="98">
        <f t="shared" si="0"/>
        <v>2.8298673854966117</v>
      </c>
    </row>
    <row r="14" spans="1:16" x14ac:dyDescent="0.2">
      <c r="A14" s="95" t="s">
        <v>92</v>
      </c>
      <c r="B14" s="96" t="s">
        <v>209</v>
      </c>
      <c r="C14" s="127">
        <v>263101.37271999998</v>
      </c>
      <c r="D14" s="127">
        <v>256114.23434</v>
      </c>
      <c r="E14" s="127">
        <v>325234.51802000002</v>
      </c>
      <c r="F14" s="127">
        <v>287480.17257</v>
      </c>
      <c r="G14" s="127">
        <v>301713.93079000001</v>
      </c>
      <c r="H14" s="127">
        <v>296680.27840000001</v>
      </c>
      <c r="I14" s="97">
        <v>167529.52095000001</v>
      </c>
      <c r="J14" s="97">
        <v>252981.75781000001</v>
      </c>
      <c r="K14" s="97">
        <v>0</v>
      </c>
      <c r="L14" s="97">
        <v>0</v>
      </c>
      <c r="M14" s="97">
        <v>0</v>
      </c>
      <c r="N14" s="97">
        <v>0</v>
      </c>
      <c r="O14" s="127">
        <v>2150835.7856000001</v>
      </c>
      <c r="P14" s="98">
        <f t="shared" si="0"/>
        <v>2.520876459965264</v>
      </c>
    </row>
    <row r="15" spans="1:16" x14ac:dyDescent="0.2">
      <c r="A15" s="95" t="s">
        <v>91</v>
      </c>
      <c r="B15" s="96" t="s">
        <v>175</v>
      </c>
      <c r="C15" s="127">
        <v>185933.19967</v>
      </c>
      <c r="D15" s="127">
        <v>201457.27963999999</v>
      </c>
      <c r="E15" s="127">
        <v>279749.09022999997</v>
      </c>
      <c r="F15" s="127">
        <v>279635.86605000001</v>
      </c>
      <c r="G15" s="127">
        <v>290688.21078000002</v>
      </c>
      <c r="H15" s="127">
        <v>266787.38322999998</v>
      </c>
      <c r="I15" s="97">
        <v>187994.95172000001</v>
      </c>
      <c r="J15" s="97">
        <v>264732.13389</v>
      </c>
      <c r="K15" s="97">
        <v>0</v>
      </c>
      <c r="L15" s="97">
        <v>0</v>
      </c>
      <c r="M15" s="97">
        <v>0</v>
      </c>
      <c r="N15" s="97">
        <v>0</v>
      </c>
      <c r="O15" s="127">
        <v>1956978.11521</v>
      </c>
      <c r="P15" s="98">
        <f t="shared" si="0"/>
        <v>2.2936665348088763</v>
      </c>
    </row>
    <row r="16" spans="1:16" x14ac:dyDescent="0.2">
      <c r="A16" s="95" t="s">
        <v>90</v>
      </c>
      <c r="B16" s="96" t="s">
        <v>210</v>
      </c>
      <c r="C16" s="127">
        <v>214021.22719000001</v>
      </c>
      <c r="D16" s="127">
        <v>271168.28899999999</v>
      </c>
      <c r="E16" s="127">
        <v>270185.08400999999</v>
      </c>
      <c r="F16" s="127">
        <v>214304.00365999999</v>
      </c>
      <c r="G16" s="127">
        <v>209972.44029</v>
      </c>
      <c r="H16" s="127">
        <v>295138.72317999997</v>
      </c>
      <c r="I16" s="97">
        <v>195996.09899</v>
      </c>
      <c r="J16" s="97">
        <v>227863.48306999999</v>
      </c>
      <c r="K16" s="97">
        <v>0</v>
      </c>
      <c r="L16" s="97">
        <v>0</v>
      </c>
      <c r="M16" s="97">
        <v>0</v>
      </c>
      <c r="N16" s="97">
        <v>0</v>
      </c>
      <c r="O16" s="127">
        <v>1898649.3493900001</v>
      </c>
      <c r="P16" s="98">
        <f t="shared" si="0"/>
        <v>2.2253025929036383</v>
      </c>
    </row>
    <row r="17" spans="1:16" x14ac:dyDescent="0.2">
      <c r="A17" s="95" t="s">
        <v>89</v>
      </c>
      <c r="B17" s="96" t="s">
        <v>211</v>
      </c>
      <c r="C17" s="127">
        <v>243383.39455</v>
      </c>
      <c r="D17" s="127">
        <v>297427.31082000001</v>
      </c>
      <c r="E17" s="127">
        <v>248058.29246</v>
      </c>
      <c r="F17" s="127">
        <v>209417.05312999999</v>
      </c>
      <c r="G17" s="127">
        <v>211049.23897999999</v>
      </c>
      <c r="H17" s="127">
        <v>196682.71979</v>
      </c>
      <c r="I17" s="97">
        <v>206300.92206000001</v>
      </c>
      <c r="J17" s="97">
        <v>208220.53000999999</v>
      </c>
      <c r="K17" s="97">
        <v>0</v>
      </c>
      <c r="L17" s="97">
        <v>0</v>
      </c>
      <c r="M17" s="97">
        <v>0</v>
      </c>
      <c r="N17" s="97">
        <v>0</v>
      </c>
      <c r="O17" s="127">
        <v>1820539.4617999999</v>
      </c>
      <c r="P17" s="98">
        <f t="shared" si="0"/>
        <v>2.1337542849228712</v>
      </c>
    </row>
    <row r="18" spans="1:16" x14ac:dyDescent="0.2">
      <c r="A18" s="95" t="s">
        <v>88</v>
      </c>
      <c r="B18" s="96" t="s">
        <v>212</v>
      </c>
      <c r="C18" s="127">
        <v>189608.28202000001</v>
      </c>
      <c r="D18" s="127">
        <v>236838.03367</v>
      </c>
      <c r="E18" s="127">
        <v>267855.39811000001</v>
      </c>
      <c r="F18" s="127">
        <v>258195.09268</v>
      </c>
      <c r="G18" s="127">
        <v>230377.04282</v>
      </c>
      <c r="H18" s="127">
        <v>233871.37784</v>
      </c>
      <c r="I18" s="97">
        <v>186233.67238</v>
      </c>
      <c r="J18" s="97">
        <v>200279.01242000001</v>
      </c>
      <c r="K18" s="97">
        <v>0</v>
      </c>
      <c r="L18" s="97">
        <v>0</v>
      </c>
      <c r="M18" s="97">
        <v>0</v>
      </c>
      <c r="N18" s="97">
        <v>0</v>
      </c>
      <c r="O18" s="127">
        <v>1803257.91194</v>
      </c>
      <c r="P18" s="98">
        <f t="shared" si="0"/>
        <v>2.1134995297595727</v>
      </c>
    </row>
    <row r="19" spans="1:16" x14ac:dyDescent="0.2">
      <c r="A19" s="95" t="s">
        <v>87</v>
      </c>
      <c r="B19" s="96" t="s">
        <v>213</v>
      </c>
      <c r="C19" s="127">
        <v>181803.33992999999</v>
      </c>
      <c r="D19" s="127">
        <v>220644.30664</v>
      </c>
      <c r="E19" s="127">
        <v>250975.14605000001</v>
      </c>
      <c r="F19" s="127">
        <v>239025.26736999999</v>
      </c>
      <c r="G19" s="127">
        <v>228793.3431</v>
      </c>
      <c r="H19" s="127">
        <v>271852.80628000002</v>
      </c>
      <c r="I19" s="97">
        <v>186071.10743999999</v>
      </c>
      <c r="J19" s="97">
        <v>213576.557</v>
      </c>
      <c r="K19" s="97">
        <v>0</v>
      </c>
      <c r="L19" s="97">
        <v>0</v>
      </c>
      <c r="M19" s="97">
        <v>0</v>
      </c>
      <c r="N19" s="97">
        <v>0</v>
      </c>
      <c r="O19" s="127">
        <v>1792741.87381</v>
      </c>
      <c r="P19" s="98">
        <f t="shared" si="0"/>
        <v>2.1011742592059122</v>
      </c>
    </row>
    <row r="20" spans="1:16" x14ac:dyDescent="0.2">
      <c r="A20" s="95" t="s">
        <v>86</v>
      </c>
      <c r="B20" s="96" t="s">
        <v>214</v>
      </c>
      <c r="C20" s="127">
        <v>172772.86040999999</v>
      </c>
      <c r="D20" s="127">
        <v>207595.95009</v>
      </c>
      <c r="E20" s="127">
        <v>233815.10373</v>
      </c>
      <c r="F20" s="127">
        <v>202373.48654000001</v>
      </c>
      <c r="G20" s="127">
        <v>204384.16818000001</v>
      </c>
      <c r="H20" s="127">
        <v>236439.66106000001</v>
      </c>
      <c r="I20" s="97">
        <v>169404.37599999999</v>
      </c>
      <c r="J20" s="97">
        <v>196910.78693999999</v>
      </c>
      <c r="K20" s="97">
        <v>0</v>
      </c>
      <c r="L20" s="97">
        <v>0</v>
      </c>
      <c r="M20" s="97">
        <v>0</v>
      </c>
      <c r="N20" s="97">
        <v>0</v>
      </c>
      <c r="O20" s="127">
        <v>1623696.39295</v>
      </c>
      <c r="P20" s="98">
        <f t="shared" si="0"/>
        <v>1.903045338245726</v>
      </c>
    </row>
    <row r="21" spans="1:16" x14ac:dyDescent="0.2">
      <c r="A21" s="95" t="s">
        <v>85</v>
      </c>
      <c r="B21" s="96" t="s">
        <v>162</v>
      </c>
      <c r="C21" s="127">
        <v>123030.85677</v>
      </c>
      <c r="D21" s="127">
        <v>152814.32201</v>
      </c>
      <c r="E21" s="127">
        <v>169218.49363000001</v>
      </c>
      <c r="F21" s="127">
        <v>175280.95230999999</v>
      </c>
      <c r="G21" s="127">
        <v>186066.92509999999</v>
      </c>
      <c r="H21" s="127">
        <v>230597.18143999999</v>
      </c>
      <c r="I21" s="97">
        <v>171761.60052000001</v>
      </c>
      <c r="J21" s="97">
        <v>246620.26104000001</v>
      </c>
      <c r="K21" s="97">
        <v>0</v>
      </c>
      <c r="L21" s="97">
        <v>0</v>
      </c>
      <c r="M21" s="97">
        <v>0</v>
      </c>
      <c r="N21" s="97">
        <v>0</v>
      </c>
      <c r="O21" s="127">
        <v>1455390.5928199999</v>
      </c>
      <c r="P21" s="98">
        <f t="shared" si="0"/>
        <v>1.7057833564320013</v>
      </c>
    </row>
    <row r="22" spans="1:16" x14ac:dyDescent="0.2">
      <c r="A22" s="95" t="s">
        <v>84</v>
      </c>
      <c r="B22" s="96" t="s">
        <v>215</v>
      </c>
      <c r="C22" s="127">
        <v>159190.0061</v>
      </c>
      <c r="D22" s="127">
        <v>107601.87053</v>
      </c>
      <c r="E22" s="127">
        <v>142174.82198000001</v>
      </c>
      <c r="F22" s="127">
        <v>183061.1452</v>
      </c>
      <c r="G22" s="127">
        <v>193768.00296000001</v>
      </c>
      <c r="H22" s="127">
        <v>204135.39118999999</v>
      </c>
      <c r="I22" s="97">
        <v>159684.48650999999</v>
      </c>
      <c r="J22" s="97">
        <v>215114.75614000001</v>
      </c>
      <c r="K22" s="97">
        <v>0</v>
      </c>
      <c r="L22" s="97">
        <v>0</v>
      </c>
      <c r="M22" s="97">
        <v>0</v>
      </c>
      <c r="N22" s="97">
        <v>0</v>
      </c>
      <c r="O22" s="127">
        <v>1364730.48061</v>
      </c>
      <c r="P22" s="98">
        <f t="shared" si="0"/>
        <v>1.5995256196684091</v>
      </c>
    </row>
    <row r="23" spans="1:16" x14ac:dyDescent="0.2">
      <c r="A23" s="95" t="s">
        <v>83</v>
      </c>
      <c r="B23" s="96" t="s">
        <v>216</v>
      </c>
      <c r="C23" s="127">
        <v>103484.04521</v>
      </c>
      <c r="D23" s="127">
        <v>155072.16902</v>
      </c>
      <c r="E23" s="127">
        <v>154850.55475000001</v>
      </c>
      <c r="F23" s="127">
        <v>183889.47145000001</v>
      </c>
      <c r="G23" s="127">
        <v>159194.60222</v>
      </c>
      <c r="H23" s="127">
        <v>177218.83293999999</v>
      </c>
      <c r="I23" s="97">
        <v>116126.29665</v>
      </c>
      <c r="J23" s="97">
        <v>126961.46089</v>
      </c>
      <c r="K23" s="97">
        <v>0</v>
      </c>
      <c r="L23" s="97">
        <v>0</v>
      </c>
      <c r="M23" s="97">
        <v>0</v>
      </c>
      <c r="N23" s="97">
        <v>0</v>
      </c>
      <c r="O23" s="127">
        <v>1176797.43313</v>
      </c>
      <c r="P23" s="98">
        <f t="shared" si="0"/>
        <v>1.379259619533161</v>
      </c>
    </row>
    <row r="24" spans="1:16" x14ac:dyDescent="0.2">
      <c r="A24" s="95" t="s">
        <v>82</v>
      </c>
      <c r="B24" s="96" t="s">
        <v>217</v>
      </c>
      <c r="C24" s="127">
        <v>95495.424339999998</v>
      </c>
      <c r="D24" s="127">
        <v>138267.77092000001</v>
      </c>
      <c r="E24" s="127">
        <v>129489.88235</v>
      </c>
      <c r="F24" s="127">
        <v>159322.91227999999</v>
      </c>
      <c r="G24" s="127">
        <v>115600.33018999999</v>
      </c>
      <c r="H24" s="127">
        <v>125831.85166</v>
      </c>
      <c r="I24" s="97">
        <v>107917.13982</v>
      </c>
      <c r="J24" s="97">
        <v>150282.00258</v>
      </c>
      <c r="K24" s="97">
        <v>0</v>
      </c>
      <c r="L24" s="97">
        <v>0</v>
      </c>
      <c r="M24" s="97">
        <v>0</v>
      </c>
      <c r="N24" s="97">
        <v>0</v>
      </c>
      <c r="O24" s="127">
        <v>1022207.31414</v>
      </c>
      <c r="P24" s="98">
        <f t="shared" si="0"/>
        <v>1.198073034060571</v>
      </c>
    </row>
    <row r="25" spans="1:16" x14ac:dyDescent="0.2">
      <c r="A25" s="99"/>
      <c r="B25" s="164" t="s">
        <v>81</v>
      </c>
      <c r="C25" s="164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28">
        <f>SUM(O5:O24)</f>
        <v>58047523.626659989</v>
      </c>
      <c r="P25" s="101">
        <f>SUM(P5:P24)</f>
        <v>68.034313381532314</v>
      </c>
    </row>
    <row r="26" spans="1:16" ht="13.5" customHeight="1" x14ac:dyDescent="0.2">
      <c r="A26" s="99"/>
      <c r="B26" s="165" t="s">
        <v>80</v>
      </c>
      <c r="C26" s="165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28">
        <v>85320951.651460037</v>
      </c>
      <c r="P26" s="97">
        <f>O26/O$26*100</f>
        <v>100</v>
      </c>
    </row>
    <row r="27" spans="1:16" x14ac:dyDescent="0.2">
      <c r="B27" s="67"/>
    </row>
    <row r="28" spans="1:16" x14ac:dyDescent="0.2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topLeftCell="A7" zoomScaleNormal="100" workbookViewId="0">
      <selection activeCell="O34" sqref="O34"/>
    </sheetView>
  </sheetViews>
  <sheetFormatPr defaultColWidth="9.140625" defaultRowHeight="12.75" x14ac:dyDescent="0.2"/>
  <sheetData>
    <row r="22" spans="1:1" x14ac:dyDescent="0.2">
      <c r="A22" t="s">
        <v>110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K15" sqref="K15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3" t="s">
        <v>2</v>
      </c>
    </row>
    <row r="2" spans="2:2" ht="15" x14ac:dyDescent="0.25">
      <c r="B2" s="33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2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2002_2016_AYLIK_IHR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Nevsal Alhas</cp:lastModifiedBy>
  <cp:lastPrinted>2016-02-26T09:44:09Z</cp:lastPrinted>
  <dcterms:created xsi:type="dcterms:W3CDTF">2013-08-01T04:41:02Z</dcterms:created>
  <dcterms:modified xsi:type="dcterms:W3CDTF">2016-08-31T21:20:12Z</dcterms:modified>
</cp:coreProperties>
</file>