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vsalalhas\Desktop\aylık ihracat rakamları,\5. Temmuz\"/>
    </mc:Choice>
  </mc:AlternateContent>
  <bookViews>
    <workbookView xWindow="0" yWindow="0" windowWidth="20460" windowHeight="8880" tabRatio="900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16_AYLIK_IHR" sheetId="22" r:id="rId14"/>
  </sheets>
  <calcPr calcId="152511"/>
</workbook>
</file>

<file path=xl/calcChain.xml><?xml version="1.0" encoding="utf-8"?>
<calcChain xmlns="http://schemas.openxmlformats.org/spreadsheetml/2006/main">
  <c r="L45" i="1" l="1"/>
  <c r="H45" i="1"/>
  <c r="L46" i="1"/>
  <c r="H46" i="1"/>
  <c r="K45" i="1"/>
  <c r="K22" i="4" l="1"/>
  <c r="J22" i="4"/>
  <c r="G22" i="4"/>
  <c r="F22" i="4"/>
  <c r="C22" i="4"/>
  <c r="B22" i="4"/>
  <c r="D76" i="14" l="1"/>
  <c r="D75" i="14"/>
  <c r="D74" i="14"/>
  <c r="D73" i="14"/>
  <c r="D72" i="14"/>
  <c r="D71" i="14"/>
  <c r="D70" i="14"/>
  <c r="D69" i="14"/>
  <c r="D68" i="14"/>
  <c r="D67" i="14"/>
  <c r="D31" i="14" l="1"/>
  <c r="D30" i="14"/>
  <c r="D29" i="14"/>
  <c r="D28" i="14"/>
  <c r="D27" i="14"/>
  <c r="D26" i="14"/>
  <c r="D25" i="14"/>
  <c r="D24" i="14"/>
  <c r="D23" i="14"/>
  <c r="D22" i="1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K7" i="2" l="1"/>
  <c r="J7" i="2"/>
  <c r="G7" i="2"/>
  <c r="F7" i="2"/>
  <c r="C7" i="2"/>
  <c r="B7" i="2"/>
  <c r="F6" i="2"/>
  <c r="B6" i="2"/>
  <c r="K42" i="1" l="1"/>
  <c r="J42" i="1"/>
  <c r="J42" i="2" s="1"/>
  <c r="G42" i="1"/>
  <c r="F42" i="1"/>
  <c r="F42" i="2" s="1"/>
  <c r="C42" i="1"/>
  <c r="C42" i="2" s="1"/>
  <c r="B42" i="1"/>
  <c r="B42" i="2" s="1"/>
  <c r="K29" i="1"/>
  <c r="J29" i="1"/>
  <c r="J29" i="2" s="1"/>
  <c r="G29" i="1"/>
  <c r="F29" i="1"/>
  <c r="F29" i="2" s="1"/>
  <c r="C29" i="1"/>
  <c r="C29" i="2" s="1"/>
  <c r="B29" i="1"/>
  <c r="B29" i="2" s="1"/>
  <c r="K27" i="1"/>
  <c r="J27" i="1"/>
  <c r="J27" i="2" s="1"/>
  <c r="G27" i="1"/>
  <c r="F27" i="1"/>
  <c r="F27" i="2" s="1"/>
  <c r="C27" i="1"/>
  <c r="C27" i="2" s="1"/>
  <c r="B27" i="1"/>
  <c r="B27" i="2" s="1"/>
  <c r="K23" i="1"/>
  <c r="J23" i="1"/>
  <c r="J23" i="2" s="1"/>
  <c r="G23" i="1"/>
  <c r="F23" i="1"/>
  <c r="F23" i="2" s="1"/>
  <c r="C23" i="1"/>
  <c r="B23" i="1"/>
  <c r="B23" i="2" s="1"/>
  <c r="K20" i="1"/>
  <c r="J20" i="1"/>
  <c r="J20" i="2" s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J9" i="1"/>
  <c r="J9" i="2" s="1"/>
  <c r="G9" i="1"/>
  <c r="F9" i="1"/>
  <c r="F9" i="2" s="1"/>
  <c r="C9" i="1"/>
  <c r="C9" i="2" s="1"/>
  <c r="B9" i="1"/>
  <c r="B9" i="2" s="1"/>
  <c r="K22" i="1" l="1"/>
  <c r="K22" i="2" s="1"/>
  <c r="G22" i="1"/>
  <c r="J22" i="1"/>
  <c r="J22" i="2" s="1"/>
  <c r="K8" i="1"/>
  <c r="K8" i="2" s="1"/>
  <c r="J8" i="1"/>
  <c r="J8" i="2" s="1"/>
  <c r="G22" i="2"/>
  <c r="G29" i="2"/>
  <c r="G18" i="2"/>
  <c r="D23" i="1"/>
  <c r="B23" i="3" s="1"/>
  <c r="C23" i="2"/>
  <c r="G27" i="2"/>
  <c r="G9" i="2"/>
  <c r="F8" i="1"/>
  <c r="F22" i="1"/>
  <c r="F22" i="2" s="1"/>
  <c r="K9" i="2"/>
  <c r="G8" i="1"/>
  <c r="K23" i="2"/>
  <c r="K42" i="2"/>
  <c r="G20" i="2"/>
  <c r="K20" i="2"/>
  <c r="B8" i="1"/>
  <c r="B22" i="1"/>
  <c r="B22" i="2" s="1"/>
  <c r="J44" i="1"/>
  <c r="K29" i="2"/>
  <c r="K18" i="2"/>
  <c r="C8" i="1"/>
  <c r="G23" i="2"/>
  <c r="K27" i="2"/>
  <c r="C22" i="1"/>
  <c r="C22" i="2" s="1"/>
  <c r="G42" i="2"/>
  <c r="J46" i="2"/>
  <c r="K44" i="1" l="1"/>
  <c r="M9" i="1" s="1"/>
  <c r="J44" i="2"/>
  <c r="J45" i="1"/>
  <c r="C8" i="2"/>
  <c r="C44" i="1"/>
  <c r="C46" i="1" s="1"/>
  <c r="C46" i="2" s="1"/>
  <c r="B8" i="2"/>
  <c r="B44" i="1"/>
  <c r="G8" i="2"/>
  <c r="G44" i="1"/>
  <c r="G45" i="1" s="1"/>
  <c r="F8" i="2"/>
  <c r="F44" i="1"/>
  <c r="F46" i="2"/>
  <c r="C45" i="2"/>
  <c r="B46" i="2"/>
  <c r="M12" i="1" l="1"/>
  <c r="M37" i="1"/>
  <c r="M38" i="1"/>
  <c r="M34" i="1"/>
  <c r="M27" i="1"/>
  <c r="M40" i="1"/>
  <c r="M8" i="1"/>
  <c r="M41" i="1"/>
  <c r="M19" i="1"/>
  <c r="M23" i="1"/>
  <c r="M35" i="1"/>
  <c r="M14" i="1"/>
  <c r="M25" i="1"/>
  <c r="M22" i="1"/>
  <c r="M18" i="1"/>
  <c r="M43" i="1"/>
  <c r="M30" i="1"/>
  <c r="M33" i="1"/>
  <c r="M20" i="1"/>
  <c r="M42" i="1"/>
  <c r="K44" i="2"/>
  <c r="M27" i="2" s="1"/>
  <c r="M28" i="1"/>
  <c r="M15" i="1"/>
  <c r="M11" i="1"/>
  <c r="M24" i="1"/>
  <c r="M36" i="1"/>
  <c r="M31" i="1"/>
  <c r="M44" i="1"/>
  <c r="M10" i="1"/>
  <c r="M13" i="1"/>
  <c r="M39" i="1"/>
  <c r="M32" i="1"/>
  <c r="M29" i="1"/>
  <c r="M26" i="1"/>
  <c r="M21" i="1"/>
  <c r="M16" i="1"/>
  <c r="M17" i="1"/>
  <c r="F44" i="2"/>
  <c r="F45" i="1"/>
  <c r="B44" i="2"/>
  <c r="B45" i="1"/>
  <c r="B45" i="2" s="1"/>
  <c r="C44" i="2"/>
  <c r="E8" i="2" s="1"/>
  <c r="I32" i="1"/>
  <c r="I31" i="1"/>
  <c r="I38" i="1"/>
  <c r="I21" i="1"/>
  <c r="I39" i="1"/>
  <c r="I15" i="1"/>
  <c r="I30" i="1"/>
  <c r="I44" i="1"/>
  <c r="I36" i="1"/>
  <c r="I28" i="1"/>
  <c r="I12" i="1"/>
  <c r="I43" i="1"/>
  <c r="I35" i="1"/>
  <c r="I19" i="1"/>
  <c r="I11" i="1"/>
  <c r="I34" i="1"/>
  <c r="I26" i="1"/>
  <c r="I10" i="1"/>
  <c r="I41" i="1"/>
  <c r="I33" i="1"/>
  <c r="I25" i="1"/>
  <c r="I17" i="1"/>
  <c r="I40" i="1"/>
  <c r="I24" i="1"/>
  <c r="I16" i="1"/>
  <c r="I14" i="1"/>
  <c r="I37" i="1"/>
  <c r="I13" i="1"/>
  <c r="G44" i="2"/>
  <c r="I8" i="2" s="1"/>
  <c r="I23" i="1"/>
  <c r="I22" i="1"/>
  <c r="I27" i="1"/>
  <c r="I29" i="1"/>
  <c r="I9" i="1"/>
  <c r="I42" i="1"/>
  <c r="I18" i="1"/>
  <c r="I20" i="1"/>
  <c r="I8" i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M23" i="2" l="1"/>
  <c r="M43" i="2"/>
  <c r="M34" i="2"/>
  <c r="M41" i="2"/>
  <c r="M10" i="2"/>
  <c r="M19" i="2"/>
  <c r="M16" i="2"/>
  <c r="M22" i="2"/>
  <c r="M26" i="2"/>
  <c r="M33" i="2"/>
  <c r="M12" i="2"/>
  <c r="M39" i="2"/>
  <c r="M13" i="2"/>
  <c r="M31" i="2"/>
  <c r="M15" i="2"/>
  <c r="M28" i="2"/>
  <c r="M30" i="2"/>
  <c r="M17" i="2"/>
  <c r="M40" i="2"/>
  <c r="M21" i="2"/>
  <c r="M44" i="2"/>
  <c r="M42" i="2"/>
  <c r="M32" i="2"/>
  <c r="M36" i="2"/>
  <c r="M11" i="2"/>
  <c r="M29" i="2"/>
  <c r="M8" i="2"/>
  <c r="M38" i="2"/>
  <c r="M25" i="2"/>
  <c r="M37" i="2"/>
  <c r="M9" i="2"/>
  <c r="M18" i="2"/>
  <c r="M35" i="2"/>
  <c r="M24" i="2"/>
  <c r="M14" i="2"/>
  <c r="M20" i="2"/>
  <c r="K46" i="2"/>
  <c r="G46" i="2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L44" i="1"/>
  <c r="F44" i="3" s="1"/>
  <c r="L43" i="1"/>
  <c r="F43" i="3" s="1"/>
  <c r="L42" i="1"/>
  <c r="F42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9" i="1"/>
  <c r="F29" i="3" s="1"/>
  <c r="L28" i="1"/>
  <c r="F28" i="3" s="1"/>
  <c r="L27" i="1"/>
  <c r="F27" i="3" s="1"/>
  <c r="L26" i="1"/>
  <c r="F26" i="3" s="1"/>
  <c r="L25" i="1"/>
  <c r="F25" i="3" s="1"/>
  <c r="L24" i="1"/>
  <c r="F24" i="3" s="1"/>
  <c r="L23" i="1"/>
  <c r="F23" i="3" s="1"/>
  <c r="L22" i="1"/>
  <c r="F22" i="3" s="1"/>
  <c r="L21" i="1"/>
  <c r="F21" i="3" s="1"/>
  <c r="L20" i="1"/>
  <c r="F20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I22" i="4" l="1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H44" i="1"/>
  <c r="D44" i="3" s="1"/>
  <c r="E44" i="1"/>
  <c r="D44" i="1"/>
  <c r="B44" i="3" s="1"/>
  <c r="H43" i="1"/>
  <c r="D43" i="3" s="1"/>
  <c r="E43" i="1"/>
  <c r="D43" i="1"/>
  <c r="B43" i="3" s="1"/>
  <c r="H42" i="1"/>
  <c r="D42" i="3" s="1"/>
  <c r="E42" i="1"/>
  <c r="D42" i="1"/>
  <c r="B42" i="3" s="1"/>
  <c r="H41" i="1"/>
  <c r="D41" i="3" s="1"/>
  <c r="E41" i="1"/>
  <c r="D41" i="1"/>
  <c r="B41" i="3" s="1"/>
  <c r="H40" i="1"/>
  <c r="D40" i="3" s="1"/>
  <c r="E40" i="1"/>
  <c r="D40" i="1"/>
  <c r="B40" i="3" s="1"/>
  <c r="H39" i="1"/>
  <c r="D39" i="3" s="1"/>
  <c r="E39" i="1"/>
  <c r="D39" i="1"/>
  <c r="B39" i="3" s="1"/>
  <c r="H38" i="1"/>
  <c r="D38" i="3" s="1"/>
  <c r="E38" i="1"/>
  <c r="D38" i="1"/>
  <c r="B38" i="3" s="1"/>
  <c r="H37" i="1"/>
  <c r="D37" i="3" s="1"/>
  <c r="E37" i="1"/>
  <c r="D37" i="1"/>
  <c r="B37" i="3" s="1"/>
  <c r="H36" i="1"/>
  <c r="D36" i="3" s="1"/>
  <c r="E36" i="1"/>
  <c r="D36" i="1"/>
  <c r="B36" i="3" s="1"/>
  <c r="H35" i="1"/>
  <c r="D35" i="3" s="1"/>
  <c r="E35" i="1"/>
  <c r="D35" i="1"/>
  <c r="B35" i="3" s="1"/>
  <c r="H34" i="1"/>
  <c r="D34" i="3" s="1"/>
  <c r="E34" i="1"/>
  <c r="D34" i="1"/>
  <c r="B34" i="3" s="1"/>
  <c r="H33" i="1"/>
  <c r="D33" i="3" s="1"/>
  <c r="E33" i="1"/>
  <c r="D33" i="1"/>
  <c r="B33" i="3" s="1"/>
  <c r="H32" i="1"/>
  <c r="D32" i="3" s="1"/>
  <c r="E32" i="1"/>
  <c r="D32" i="1"/>
  <c r="B32" i="3" s="1"/>
  <c r="H31" i="1"/>
  <c r="D31" i="3" s="1"/>
  <c r="E31" i="1"/>
  <c r="D31" i="1"/>
  <c r="B31" i="3" s="1"/>
  <c r="H30" i="1"/>
  <c r="D30" i="3" s="1"/>
  <c r="E30" i="1"/>
  <c r="D30" i="1"/>
  <c r="B30" i="3" s="1"/>
  <c r="H29" i="1"/>
  <c r="D29" i="3" s="1"/>
  <c r="E29" i="1"/>
  <c r="D29" i="1"/>
  <c r="B29" i="3" s="1"/>
  <c r="H28" i="1"/>
  <c r="D28" i="3" s="1"/>
  <c r="E28" i="1"/>
  <c r="D28" i="1"/>
  <c r="B28" i="3" s="1"/>
  <c r="H27" i="1"/>
  <c r="D27" i="3" s="1"/>
  <c r="E27" i="1"/>
  <c r="D27" i="1"/>
  <c r="B27" i="3" s="1"/>
  <c r="H26" i="1"/>
  <c r="D26" i="3" s="1"/>
  <c r="E26" i="1"/>
  <c r="D26" i="1"/>
  <c r="B26" i="3" s="1"/>
  <c r="H25" i="1"/>
  <c r="D25" i="3" s="1"/>
  <c r="E25" i="1"/>
  <c r="D25" i="1"/>
  <c r="B25" i="3" s="1"/>
  <c r="H24" i="1"/>
  <c r="D24" i="3" s="1"/>
  <c r="E24" i="1"/>
  <c r="D24" i="1"/>
  <c r="B24" i="3" s="1"/>
  <c r="H23" i="1"/>
  <c r="D23" i="3" s="1"/>
  <c r="E23" i="1"/>
  <c r="H22" i="1"/>
  <c r="D22" i="3" s="1"/>
  <c r="E22" i="1"/>
  <c r="D22" i="1"/>
  <c r="B22" i="3" s="1"/>
  <c r="H21" i="1"/>
  <c r="D21" i="3" s="1"/>
  <c r="E21" i="1"/>
  <c r="D21" i="1"/>
  <c r="B21" i="3" s="1"/>
  <c r="H20" i="1"/>
  <c r="D20" i="3" s="1"/>
  <c r="E20" i="1"/>
  <c r="D20" i="1"/>
  <c r="B20" i="3" s="1"/>
  <c r="H19" i="1"/>
  <c r="D19" i="3" s="1"/>
  <c r="E19" i="1"/>
  <c r="D19" i="1"/>
  <c r="B19" i="3" s="1"/>
  <c r="H18" i="1"/>
  <c r="D18" i="3" s="1"/>
  <c r="E18" i="1"/>
  <c r="D18" i="1"/>
  <c r="B18" i="3" s="1"/>
  <c r="H17" i="1"/>
  <c r="D17" i="3" s="1"/>
  <c r="E17" i="1"/>
  <c r="D17" i="1"/>
  <c r="B17" i="3" s="1"/>
  <c r="H16" i="1"/>
  <c r="D16" i="3" s="1"/>
  <c r="E16" i="1"/>
  <c r="D16" i="1"/>
  <c r="B16" i="3" s="1"/>
  <c r="H15" i="1"/>
  <c r="D15" i="3" s="1"/>
  <c r="E15" i="1"/>
  <c r="D15" i="1"/>
  <c r="B15" i="3" s="1"/>
  <c r="H14" i="1"/>
  <c r="D14" i="3" s="1"/>
  <c r="E14" i="1"/>
  <c r="D14" i="1"/>
  <c r="B14" i="3" s="1"/>
  <c r="H13" i="1"/>
  <c r="D13" i="3" s="1"/>
  <c r="E13" i="1"/>
  <c r="D13" i="1"/>
  <c r="B13" i="3" s="1"/>
  <c r="H12" i="1"/>
  <c r="D12" i="3" s="1"/>
  <c r="E12" i="1"/>
  <c r="D12" i="1"/>
  <c r="B12" i="3" s="1"/>
  <c r="H11" i="1"/>
  <c r="D11" i="3" s="1"/>
  <c r="E11" i="1"/>
  <c r="D11" i="1"/>
  <c r="B11" i="3" s="1"/>
  <c r="H10" i="1"/>
  <c r="D10" i="3" s="1"/>
  <c r="E10" i="1"/>
  <c r="D10" i="1"/>
  <c r="B10" i="3" s="1"/>
  <c r="H9" i="1"/>
  <c r="D9" i="3" s="1"/>
  <c r="E9" i="1"/>
  <c r="D9" i="1"/>
  <c r="B9" i="3" s="1"/>
  <c r="H8" i="1"/>
  <c r="D8" i="3" s="1"/>
  <c r="E8" i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<sst xmlns="http://schemas.openxmlformats.org/spreadsheetml/2006/main" count="420" uniqueCount="230">
  <si>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</si>
  <si>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</si>
  <si>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</si>
  <si>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</si>
  <si>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</si>
  <si>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</si>
  <si>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</si>
  <si>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</si>
  <si>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</si>
  <si>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</si>
  <si>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</si>
  <si>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</si>
  <si>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</si>
  <si>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</si>
  <si>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</si>
  <si>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</si>
  <si>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</si>
  <si>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</si>
  <si>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</si>
  <si>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</si>
  <si>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</si>
  <si>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</si>
  <si>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</si>
  <si>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</si>
  <si>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</si>
  <si>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</si>
  <si>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</si>
  <si>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</si>
  <si>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</si>
  <si>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</si>
  <si>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</si>
  <si>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</si>
  <si>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</si>
  <si>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</si>
  <si>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</si>
  <si>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</si>
  <si>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</si>
  <si>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</si>
  <si>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</si>
  <si>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</si>
  <si>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</si>
  <si>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</si>
  <si>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</si>
  <si>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</si>
  <si>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</si>
  <si>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</si>
  <si>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</si>
  <si>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</si>
  <si>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</si>
  <si>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</si>
  <si>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</si>
  <si>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</si>
  <si>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</si>
  <si>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</si>
  <si>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</si>
  <si>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</si>
  <si>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</si>
  <si>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</si>
  <si>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</si>
  <si>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</si>
  <si>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</si>
  <si>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</si>
  <si>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</si>
  <si>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</si>
  <si>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</si>
  <si>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</si>
  <si>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</si>
  <si>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</si>
  <si>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</si>
  <si>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</si>
  <si>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</si>
  <si>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</si>
  <si>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</si>
  <si>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</si>
  <si>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</si>
  <si>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</si>
  <si>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</si>
  <si>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</si>
  <si>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</si>
  <si>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</si>
  <si>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</si>
  <si>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</si>
  <si>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</si>
  <si>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</si>
  <si>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</si>
  <si>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</si>
  <si>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</si>
  <si>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</si>
  <si>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</si>
  <si>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</si>
  <si>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</si>
  <si>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</si>
  <si>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</si>
  <si>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</si>
  <si>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</si>
  <si>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</si>
  <si>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</si>
  <si>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</si>
  <si>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</si>
  <si>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</si>
  <si>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</si>
  <si>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</si>
  <si>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</si>
  <si>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</si>
  <si>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</si>
  <si>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</si>
  <si>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</si>
  <si>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</si>
  <si>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</si>
  <si>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</si>
  <si>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</si>
  <si>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Pay(15)  (%)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</si>
  <si>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2014 yılı için TUİK rakamları kullanılmıştır. </t>
    </r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</si>
  <si>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</si>
  <si>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</si>
  <si>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</si>
  <si>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</si>
  <si>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</si>
  <si>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</si>
  <si>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 xml:space="preserve">* Haziran ayı için TİM rakamı kullanılmıştır. </t>
  </si>
  <si>
    <t>Değişim    ('16/'15)</t>
  </si>
  <si>
    <t xml:space="preserve"> Pay(16)  (%)</t>
  </si>
  <si>
    <t>Not: İlgili dönem ortalama MB Dolar Satış Kuru baz alınarak hesaplanmıştır.</t>
  </si>
  <si>
    <t>2016 YILI İHRACATIMIZDA İLK 20 ÜLKE (1.000 $)</t>
  </si>
  <si>
    <t>*Ocak - şUBAT dönemi için ilk ay TUİK, son ay TİM rakamı kullanılmıştır.</t>
  </si>
  <si>
    <t>SON 12 AYLIK
(2016/2015)</t>
  </si>
  <si>
    <t xml:space="preserve">SEKTÖREL BAZDA İHRACAT RAKAMLARI -1.000 $ </t>
  </si>
  <si>
    <t>2014 - 2015</t>
  </si>
  <si>
    <t>2015 - 2016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</si>
  <si>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</si>
  <si>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</si>
  <si>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</si>
  <si>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</si>
  <si>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</si>
  <si>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</si>
  <si>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</si>
  <si>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</si>
  <si>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</si>
  <si>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</si>
  <si>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</si>
  <si>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</si>
  <si>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</si>
  <si>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</si>
  <si>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</si>
  <si>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</si>
  <si>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</si>
  <si>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 ve Hizmet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</si>
  <si>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</si>
  <si>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</si>
  <si>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</si>
  <si>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</si>
  <si>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</si>
  <si>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</si>
  <si>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</si>
  <si>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</si>
  <si>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</si>
  <si>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MARSHALL ADALARI</t>
  </si>
  <si>
    <t>CEBELİ TARIK</t>
  </si>
  <si>
    <t xml:space="preserve">KENYA </t>
  </si>
  <si>
    <t xml:space="preserve">YEMEN </t>
  </si>
  <si>
    <t>FİNLANDİYA</t>
  </si>
  <si>
    <t>ŞİLİ</t>
  </si>
  <si>
    <t xml:space="preserve">ESTONYA </t>
  </si>
  <si>
    <t>SLOVENYA</t>
  </si>
  <si>
    <t xml:space="preserve">VIETNAM </t>
  </si>
  <si>
    <t>TACİKİSTAN</t>
  </si>
  <si>
    <t xml:space="preserve">ALMANYA </t>
  </si>
  <si>
    <t>BİRLEŞİK KRALLIK</t>
  </si>
  <si>
    <t>İTALYA</t>
  </si>
  <si>
    <t>BİRLEŞİK DEVLETLER</t>
  </si>
  <si>
    <t>FRANSA</t>
  </si>
  <si>
    <t>IRAK</t>
  </si>
  <si>
    <t>İSPANYA</t>
  </si>
  <si>
    <t>HOLLANDA</t>
  </si>
  <si>
    <t>İRAN (İSLAM CUM.)</t>
  </si>
  <si>
    <t xml:space="preserve">MISIR </t>
  </si>
  <si>
    <t>İSTANBUL</t>
  </si>
  <si>
    <t>BURSA</t>
  </si>
  <si>
    <t>KOCAELI</t>
  </si>
  <si>
    <t>İZMIR</t>
  </si>
  <si>
    <t>ANKARA</t>
  </si>
  <si>
    <t>GAZIANTEP</t>
  </si>
  <si>
    <t>MANISA</t>
  </si>
  <si>
    <t>DENIZLI</t>
  </si>
  <si>
    <t>SAKARYA</t>
  </si>
  <si>
    <t>HATAY</t>
  </si>
  <si>
    <t>SIIRT</t>
  </si>
  <si>
    <t>YOZGAT</t>
  </si>
  <si>
    <t>ADIYAMAN</t>
  </si>
  <si>
    <t>BAYBURT</t>
  </si>
  <si>
    <t>KASTAMONU</t>
  </si>
  <si>
    <t>ÇANKIRI</t>
  </si>
  <si>
    <t>GIRESUN</t>
  </si>
  <si>
    <t>KILIS</t>
  </si>
  <si>
    <t>ZONGULDAK</t>
  </si>
  <si>
    <t>İMMİB</t>
  </si>
  <si>
    <t>UİB</t>
  </si>
  <si>
    <t>İTKİB</t>
  </si>
  <si>
    <t>OAİB</t>
  </si>
  <si>
    <t>EİB</t>
  </si>
  <si>
    <t>AKİB</t>
  </si>
  <si>
    <t>GAİB</t>
  </si>
  <si>
    <t>İİB</t>
  </si>
  <si>
    <t>DENİB</t>
  </si>
  <si>
    <t>DAİB</t>
  </si>
  <si>
    <t>KİB</t>
  </si>
  <si>
    <t>BAİB</t>
  </si>
  <si>
    <t>DKİB</t>
  </si>
  <si>
    <t xml:space="preserve">SUUDİ ARABİSTAN </t>
  </si>
  <si>
    <t>İSRAİL</t>
  </si>
  <si>
    <t>BİRLEŞİK ARAP EMİRLİKLERİ</t>
  </si>
  <si>
    <t xml:space="preserve">POLONYA </t>
  </si>
  <si>
    <t xml:space="preserve">ROMANYA </t>
  </si>
  <si>
    <t>BELÇİKA</t>
  </si>
  <si>
    <t>BULGARİSTAN</t>
  </si>
  <si>
    <t>ÇİN HALK CUMHURİYETİ</t>
  </si>
  <si>
    <t>CEZAYİR</t>
  </si>
  <si>
    <t xml:space="preserve">RUSYA FEDERASYONU </t>
  </si>
  <si>
    <t>1 - 31 TEMMUZ İHRACAT RAKAMLARI</t>
  </si>
  <si>
    <t>1 - 31 TEMMUZ</t>
  </si>
  <si>
    <t>1 OCAK  -  31 TEMMUZ</t>
  </si>
  <si>
    <t>2015  1 - 31 TEMMUZ</t>
  </si>
  <si>
    <t>2016  1 - 31 TEMMUZ</t>
  </si>
  <si>
    <r>
      <rPr>
        <b/>
        <sz val="10"/>
        <rFont val="Arial"/>
        <family val="2"/>
        <charset val="162"/>
      </rPr>
      <t>NOT</t>
    </r>
    <r>
      <rPr>
        <sz val="10"/>
        <rFont val="Arial"/>
        <family val="2"/>
        <charset val="162"/>
      </rPr>
      <t xml:space="preserve"> =2016 Yılında 0 fobusd üzerindeki İller baz alınmıştır.</t>
    </r>
  </si>
  <si>
    <t>TEMMUZ 2016 İHRACAT RAKAMLARI - TL</t>
  </si>
  <si>
    <t>TEMMUZ (2016/2015)</t>
  </si>
  <si>
    <t>OCAK-TEMMUZ
(2016/2015)</t>
  </si>
  <si>
    <t>1 Temmuz - 31 Temmuz</t>
  </si>
  <si>
    <t>1 Ocak - 31 Temmuz</t>
  </si>
  <si>
    <t>1 Ağustos - 31 Temmuz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</si>
</sst>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</numFmts>
  <fonts count="79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60"/>
      <name val="Arial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1"/>
      <color rgb="FF1F497D"/>
      <name val="Calibri"/>
      <family val="2"/>
      <charset val="162"/>
    </font>
    <font>
      <b/>
      <sz val="11"/>
      <color rgb="FF000000"/>
      <name val="Calibri"/>
      <family val="2"/>
      <charset val="162"/>
    </font>
    <font>
      <sz val="11"/>
      <name val="Calibri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53" fillId="27" borderId="0" applyNumberFormat="0" applyBorder="0" applyAlignment="0" applyProtection="0"/>
    <xf numFmtId="0" fontId="53" fillId="28" borderId="0" applyNumberFormat="0" applyBorder="0" applyAlignment="0" applyProtection="0"/>
    <xf numFmtId="0" fontId="53" fillId="29" borderId="0" applyNumberFormat="0" applyBorder="0" applyAlignment="0" applyProtection="0"/>
    <xf numFmtId="0" fontId="53" fillId="27" borderId="0" applyNumberFormat="0" applyBorder="0" applyAlignment="0" applyProtection="0"/>
    <xf numFmtId="0" fontId="53" fillId="30" borderId="0" applyNumberFormat="0" applyBorder="0" applyAlignment="0" applyProtection="0"/>
    <xf numFmtId="0" fontId="53" fillId="29" borderId="0" applyNumberFormat="0" applyBorder="0" applyAlignment="0" applyProtection="0"/>
    <xf numFmtId="0" fontId="53" fillId="31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3" borderId="0" applyNumberFormat="0" applyBorder="0" applyAlignment="0" applyProtection="0"/>
    <xf numFmtId="0" fontId="53" fillId="32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4" fillId="5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1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14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17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4" fillId="20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6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9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4" fillId="15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18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4" fillId="21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5" fillId="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10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15" fillId="13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15" fillId="16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15" fillId="19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22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3" applyNumberFormat="0" applyFill="0" applyAlignment="0" applyProtection="0"/>
    <xf numFmtId="0" fontId="59" fillId="0" borderId="24" applyNumberFormat="0" applyFill="0" applyAlignment="0" applyProtection="0"/>
    <xf numFmtId="0" fontId="60" fillId="0" borderId="25" applyNumberFormat="0" applyFill="0" applyAlignment="0" applyProtection="0"/>
    <xf numFmtId="0" fontId="61" fillId="0" borderId="26" applyNumberFormat="0" applyFill="0" applyAlignment="0" applyProtection="0"/>
    <xf numFmtId="0" fontId="61" fillId="0" borderId="0" applyNumberFormat="0" applyFill="0" applyBorder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64" fillId="40" borderId="29" applyNumberFormat="0" applyAlignment="0" applyProtection="0"/>
    <xf numFmtId="0" fontId="13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5" fillId="32" borderId="27" applyNumberFormat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" fillId="0" borderId="1" applyNumberFormat="0" applyFill="0" applyAlignment="0" applyProtection="0"/>
    <xf numFmtId="0" fontId="59" fillId="0" borderId="24" applyNumberFormat="0" applyFill="0" applyAlignment="0" applyProtection="0"/>
    <xf numFmtId="0" fontId="7" fillId="0" borderId="2" applyNumberFormat="0" applyFill="0" applyAlignment="0" applyProtection="0"/>
    <xf numFmtId="0" fontId="60" fillId="0" borderId="25" applyNumberFormat="0" applyFill="0" applyAlignment="0" applyProtection="0"/>
    <xf numFmtId="0" fontId="8" fillId="0" borderId="3" applyNumberFormat="0" applyFill="0" applyAlignment="0" applyProtection="0"/>
    <xf numFmtId="0" fontId="61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9" fillId="2" borderId="4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11" fillId="0" borderId="6" applyNumberFormat="0" applyFill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28" fillId="0" borderId="0"/>
    <xf numFmtId="0" fontId="53" fillId="0" borderId="0"/>
    <xf numFmtId="0" fontId="53" fillId="0" borderId="0"/>
    <xf numFmtId="0" fontId="28" fillId="0" borderId="0"/>
    <xf numFmtId="0" fontId="4" fillId="0" borderId="0"/>
    <xf numFmtId="0" fontId="53" fillId="0" borderId="0"/>
    <xf numFmtId="0" fontId="53" fillId="0" borderId="0"/>
    <xf numFmtId="0" fontId="28" fillId="29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8" fillId="29" borderId="30" applyNumberFormat="0" applyFont="0" applyAlignment="0" applyProtection="0"/>
    <xf numFmtId="0" fontId="10" fillId="3" borderId="5" applyNumberFormat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68" fillId="0" borderId="31" applyNumberFormat="0" applyFill="0" applyAlignment="0" applyProtection="0"/>
    <xf numFmtId="0" fontId="14" fillId="0" borderId="8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9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5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8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11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14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2" fillId="17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20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6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12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15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2" fillId="18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2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165" fontId="16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2" fillId="40" borderId="27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63" fillId="41" borderId="28" applyNumberFormat="0" applyAlignment="0" applyProtection="0"/>
    <xf numFmtId="0" fontId="66" fillId="42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16" fillId="0" borderId="0"/>
    <xf numFmtId="0" fontId="53" fillId="0" borderId="0"/>
    <xf numFmtId="0" fontId="53" fillId="0" borderId="0"/>
    <xf numFmtId="0" fontId="16" fillId="0" borderId="0"/>
    <xf numFmtId="0" fontId="53" fillId="0" borderId="0"/>
    <xf numFmtId="0" fontId="53" fillId="0" borderId="0"/>
    <xf numFmtId="0" fontId="5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" fillId="4" borderId="7" applyNumberFormat="0" applyFont="0" applyAlignment="0" applyProtection="0"/>
    <xf numFmtId="0" fontId="16" fillId="29" borderId="30" applyNumberFormat="0" applyFont="0" applyAlignment="0" applyProtection="0"/>
    <xf numFmtId="0" fontId="67" fillId="32" borderId="0" applyNumberFormat="0" applyBorder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165" fontId="16" fillId="0" borderId="0" applyFont="0" applyFill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" fillId="0" borderId="0"/>
  </cellStyleXfs>
  <cellXfs count="175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29" fillId="0" borderId="9" xfId="2" applyFont="1" applyFill="1" applyBorder="1"/>
    <xf numFmtId="0" fontId="30" fillId="0" borderId="0" xfId="2" applyFont="1" applyFill="1" applyBorder="1"/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3" fillId="0" borderId="0" xfId="0" applyFont="1" applyFill="1" applyBorder="1"/>
    <xf numFmtId="164" fontId="17" fillId="0" borderId="0" xfId="1" applyFont="1" applyFill="1" applyBorder="1"/>
    <xf numFmtId="0" fontId="37" fillId="0" borderId="0" xfId="0" applyFont="1"/>
    <xf numFmtId="0" fontId="39" fillId="0" borderId="0" xfId="0" applyFont="1"/>
    <xf numFmtId="0" fontId="43" fillId="0" borderId="0" xfId="0" applyFont="1"/>
    <xf numFmtId="49" fontId="44" fillId="26" borderId="14" xfId="0" applyNumberFormat="1" applyFont="1" applyFill="1" applyBorder="1" applyAlignment="1">
      <alignment horizontal="center"/>
    </xf>
    <xf numFmtId="49" fontId="44" fillId="26" borderId="15" xfId="0" applyNumberFormat="1" applyFont="1" applyFill="1" applyBorder="1" applyAlignment="1">
      <alignment horizontal="center"/>
    </xf>
    <xf numFmtId="0" fontId="44" fillId="26" borderId="16" xfId="0" applyFont="1" applyFill="1" applyBorder="1" applyAlignment="1">
      <alignment horizontal="center"/>
    </xf>
    <xf numFmtId="0" fontId="45" fillId="0" borderId="0" xfId="0" applyFont="1"/>
    <xf numFmtId="0" fontId="46" fillId="26" borderId="17" xfId="0" applyFont="1" applyFill="1" applyBorder="1"/>
    <xf numFmtId="0" fontId="47" fillId="0" borderId="0" xfId="0" applyFont="1"/>
    <xf numFmtId="0" fontId="48" fillId="26" borderId="17" xfId="0" applyFont="1" applyFill="1" applyBorder="1"/>
    <xf numFmtId="0" fontId="50" fillId="0" borderId="0" xfId="0" applyFont="1"/>
    <xf numFmtId="0" fontId="51" fillId="26" borderId="20" xfId="0" applyFont="1" applyFill="1" applyBorder="1" applyAlignment="1">
      <alignment horizontal="center"/>
    </xf>
    <xf numFmtId="0" fontId="52" fillId="0" borderId="0" xfId="0" applyFont="1"/>
    <xf numFmtId="0" fontId="31" fillId="0" borderId="0" xfId="2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6" fontId="21" fillId="24" borderId="9" xfId="2" applyNumberFormat="1" applyFont="1" applyFill="1" applyBorder="1" applyAlignment="1">
      <alignment horizontal="center"/>
    </xf>
    <xf numFmtId="0" fontId="23" fillId="24" borderId="9" xfId="2" applyFont="1" applyFill="1" applyBorder="1"/>
    <xf numFmtId="3" fontId="21" fillId="24" borderId="9" xfId="2" applyNumberFormat="1" applyFont="1" applyFill="1" applyBorder="1" applyAlignment="1">
      <alignment horizontal="center"/>
    </xf>
    <xf numFmtId="0" fontId="21" fillId="24" borderId="9" xfId="2" applyFont="1" applyFill="1" applyBorder="1"/>
    <xf numFmtId="0" fontId="22" fillId="24" borderId="9" xfId="2" applyFont="1" applyFill="1" applyBorder="1"/>
    <xf numFmtId="3" fontId="25" fillId="24" borderId="9" xfId="2" applyNumberFormat="1" applyFont="1" applyFill="1" applyBorder="1" applyAlignment="1">
      <alignment horizontal="center"/>
    </xf>
    <xf numFmtId="166" fontId="25" fillId="24" borderId="9" xfId="2" applyNumberFormat="1" applyFont="1" applyFill="1" applyBorder="1" applyAlignment="1">
      <alignment horizontal="center"/>
    </xf>
    <xf numFmtId="3" fontId="27" fillId="24" borderId="9" xfId="2" applyNumberFormat="1" applyFont="1" applyFill="1" applyBorder="1" applyAlignment="1">
      <alignment horizontal="center"/>
    </xf>
    <xf numFmtId="167" fontId="27" fillId="24" borderId="9" xfId="2" applyNumberFormat="1" applyFont="1" applyFill="1" applyBorder="1" applyAlignment="1">
      <alignment horizontal="center"/>
    </xf>
    <xf numFmtId="3" fontId="29" fillId="24" borderId="9" xfId="2" applyNumberFormat="1" applyFont="1" applyFill="1" applyBorder="1" applyAlignment="1">
      <alignment horizontal="center"/>
    </xf>
    <xf numFmtId="166" fontId="29" fillId="24" borderId="9" xfId="2" applyNumberFormat="1" applyFont="1" applyFill="1" applyBorder="1" applyAlignment="1">
      <alignment horizontal="center"/>
    </xf>
    <xf numFmtId="49" fontId="40" fillId="43" borderId="9" xfId="0" applyNumberFormat="1" applyFont="1" applyFill="1" applyBorder="1" applyAlignment="1">
      <alignment horizontal="left"/>
    </xf>
    <xf numFmtId="3" fontId="40" fillId="43" borderId="9" xfId="0" applyNumberFormat="1" applyFont="1" applyFill="1" applyBorder="1" applyAlignment="1">
      <alignment horizontal="right"/>
    </xf>
    <xf numFmtId="49" fontId="40" fillId="43" borderId="9" xfId="0" applyNumberFormat="1" applyFont="1" applyFill="1" applyBorder="1" applyAlignment="1">
      <alignment horizontal="right"/>
    </xf>
    <xf numFmtId="49" fontId="41" fillId="0" borderId="9" xfId="0" applyNumberFormat="1" applyFont="1" applyFill="1" applyBorder="1"/>
    <xf numFmtId="3" fontId="42" fillId="0" borderId="9" xfId="0" applyNumberFormat="1" applyFont="1" applyFill="1" applyBorder="1"/>
    <xf numFmtId="49" fontId="41" fillId="0" borderId="32" xfId="0" applyNumberFormat="1" applyFont="1" applyFill="1" applyBorder="1"/>
    <xf numFmtId="3" fontId="0" fillId="0" borderId="0" xfId="0" applyNumberFormat="1"/>
    <xf numFmtId="49" fontId="41" fillId="0" borderId="0" xfId="0" applyNumberFormat="1" applyFont="1" applyFill="1" applyBorder="1"/>
    <xf numFmtId="0" fontId="16" fillId="0" borderId="0" xfId="0" applyFont="1"/>
    <xf numFmtId="49" fontId="71" fillId="0" borderId="0" xfId="0" applyNumberFormat="1" applyFont="1" applyFill="1" applyBorder="1"/>
    <xf numFmtId="0" fontId="0" fillId="0" borderId="0" xfId="0" applyAlignment="1">
      <alignment horizontal="center"/>
    </xf>
    <xf numFmtId="0" fontId="17" fillId="0" borderId="9" xfId="0" applyFont="1" applyFill="1" applyBorder="1" applyAlignment="1">
      <alignment wrapText="1"/>
    </xf>
    <xf numFmtId="0" fontId="20" fillId="0" borderId="9" xfId="0" applyFont="1" applyFill="1" applyBorder="1" applyAlignment="1">
      <alignment wrapText="1"/>
    </xf>
    <xf numFmtId="0" fontId="23" fillId="23" borderId="9" xfId="0" applyFont="1" applyFill="1" applyBorder="1"/>
    <xf numFmtId="3" fontId="21" fillId="23" borderId="9" xfId="0" applyNumberFormat="1" applyFont="1" applyFill="1" applyBorder="1" applyAlignment="1">
      <alignment horizontal="center"/>
    </xf>
    <xf numFmtId="4" fontId="21" fillId="23" borderId="9" xfId="0" applyNumberFormat="1" applyFont="1" applyFill="1" applyBorder="1" applyAlignment="1">
      <alignment horizontal="center"/>
    </xf>
    <xf numFmtId="0" fontId="21" fillId="0" borderId="9" xfId="0" applyFont="1" applyFill="1" applyBorder="1"/>
    <xf numFmtId="3" fontId="21" fillId="0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2" fontId="21" fillId="23" borderId="9" xfId="0" applyNumberFormat="1" applyFont="1" applyFill="1" applyBorder="1" applyAlignment="1">
      <alignment horizontal="center"/>
    </xf>
    <xf numFmtId="0" fontId="32" fillId="0" borderId="9" xfId="0" applyFont="1" applyFill="1" applyBorder="1"/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2" fillId="0" borderId="9" xfId="0" applyNumberFormat="1" applyFont="1" applyFill="1" applyBorder="1" applyAlignment="1">
      <alignment horizontal="center" wrapText="1"/>
    </xf>
    <xf numFmtId="0" fontId="30" fillId="0" borderId="9" xfId="0" applyFont="1" applyFill="1" applyBorder="1"/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5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73" fillId="0" borderId="10" xfId="0" applyNumberFormat="1" applyFont="1" applyFill="1" applyBorder="1"/>
    <xf numFmtId="49" fontId="73" fillId="0" borderId="9" xfId="0" applyNumberFormat="1" applyFont="1" applyFill="1" applyBorder="1"/>
    <xf numFmtId="4" fontId="74" fillId="0" borderId="9" xfId="0" applyNumberFormat="1" applyFont="1" applyFill="1" applyBorder="1"/>
    <xf numFmtId="4" fontId="74" fillId="0" borderId="12" xfId="0" applyNumberFormat="1" applyFont="1" applyFill="1" applyBorder="1"/>
    <xf numFmtId="0" fontId="16" fillId="0" borderId="0" xfId="0" applyFont="1" applyFill="1" applyBorder="1"/>
    <xf numFmtId="3" fontId="37" fillId="0" borderId="0" xfId="0" applyNumberFormat="1" applyFont="1" applyFill="1" applyBorder="1" applyAlignment="1">
      <alignment horizontal="center"/>
    </xf>
    <xf numFmtId="4" fontId="74" fillId="0" borderId="13" xfId="0" applyNumberFormat="1" applyFont="1" applyFill="1" applyBorder="1"/>
    <xf numFmtId="0" fontId="37" fillId="0" borderId="0" xfId="0" applyFont="1" applyFill="1" applyBorder="1" applyAlignment="1">
      <alignment horizontal="center"/>
    </xf>
    <xf numFmtId="49" fontId="72" fillId="44" borderId="9" xfId="0" applyNumberFormat="1" applyFont="1" applyFill="1" applyBorder="1" applyAlignment="1">
      <alignment horizontal="center"/>
    </xf>
    <xf numFmtId="0" fontId="72" fillId="44" borderId="9" xfId="0" applyFont="1" applyFill="1" applyBorder="1" applyAlignment="1">
      <alignment horizontal="center"/>
    </xf>
    <xf numFmtId="3" fontId="75" fillId="24" borderId="9" xfId="2" applyNumberFormat="1" applyFont="1" applyFill="1" applyBorder="1" applyAlignment="1">
      <alignment horizontal="center"/>
    </xf>
    <xf numFmtId="166" fontId="75" fillId="24" borderId="9" xfId="2" applyNumberFormat="1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8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168" fontId="42" fillId="0" borderId="0" xfId="170" applyNumberFormat="1" applyFont="1" applyFill="1" applyBorder="1"/>
    <xf numFmtId="0" fontId="36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vertical="center"/>
    </xf>
    <xf numFmtId="0" fontId="77" fillId="0" borderId="0" xfId="0" applyFont="1" applyAlignment="1">
      <alignment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2" fontId="22" fillId="0" borderId="9" xfId="2" applyNumberFormat="1" applyFont="1" applyFill="1" applyBorder="1" applyAlignment="1">
      <alignment horizontal="center" vertical="center" wrapText="1"/>
    </xf>
    <xf numFmtId="1" fontId="22" fillId="0" borderId="9" xfId="2" applyNumberFormat="1" applyFont="1" applyFill="1" applyBorder="1" applyAlignment="1">
      <alignment horizontal="center" vertical="center" wrapText="1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74" fillId="0" borderId="9" xfId="0" applyNumberFormat="1" applyFont="1" applyFill="1" applyBorder="1" applyAlignment="1">
      <alignment horizontal="right"/>
    </xf>
    <xf numFmtId="3" fontId="74" fillId="0" borderId="9" xfId="0" applyNumberFormat="1" applyFont="1" applyFill="1" applyBorder="1" applyAlignment="1">
      <alignment horizontal="right"/>
    </xf>
    <xf numFmtId="3" fontId="46" fillId="26" borderId="18" xfId="0" applyNumberFormat="1" applyFont="1" applyFill="1" applyBorder="1" applyAlignment="1">
      <alignment horizontal="right"/>
    </xf>
    <xf numFmtId="3" fontId="48" fillId="26" borderId="0" xfId="0" applyNumberFormat="1" applyFont="1" applyFill="1" applyBorder="1" applyAlignment="1">
      <alignment horizontal="right"/>
    </xf>
    <xf numFmtId="3" fontId="46" fillId="26" borderId="19" xfId="0" applyNumberFormat="1" applyFont="1" applyFill="1" applyBorder="1" applyAlignment="1">
      <alignment horizontal="right"/>
    </xf>
    <xf numFmtId="3" fontId="49" fillId="26" borderId="0" xfId="0" applyNumberFormat="1" applyFont="1" applyFill="1" applyBorder="1" applyAlignment="1">
      <alignment horizontal="right"/>
    </xf>
    <xf numFmtId="3" fontId="46" fillId="26" borderId="0" xfId="0" applyNumberFormat="1" applyFont="1" applyFill="1" applyBorder="1" applyAlignment="1">
      <alignment horizontal="right"/>
    </xf>
    <xf numFmtId="3" fontId="51" fillId="26" borderId="21" xfId="0" applyNumberFormat="1" applyFont="1" applyFill="1" applyBorder="1" applyAlignment="1">
      <alignment horizontal="right"/>
    </xf>
    <xf numFmtId="3" fontId="51" fillId="26" borderId="22" xfId="0" applyNumberFormat="1" applyFont="1" applyFill="1" applyBorder="1" applyAlignment="1">
      <alignment horizontal="right"/>
    </xf>
    <xf numFmtId="3" fontId="42" fillId="0" borderId="9" xfId="0" applyNumberFormat="1" applyFont="1" applyFill="1" applyBorder="1" applyAlignment="1">
      <alignment horizontal="right"/>
    </xf>
    <xf numFmtId="168" fontId="42" fillId="0" borderId="9" xfId="170" applyNumberFormat="1" applyFont="1" applyFill="1" applyBorder="1" applyAlignment="1">
      <alignment horizontal="center"/>
    </xf>
    <xf numFmtId="0" fontId="33" fillId="0" borderId="9" xfId="0" applyFont="1" applyFill="1" applyBorder="1"/>
    <xf numFmtId="0" fontId="33" fillId="0" borderId="9" xfId="0" applyFont="1" applyFill="1" applyBorder="1" applyAlignment="1">
      <alignment horizontal="center" vertical="center"/>
    </xf>
    <xf numFmtId="3" fontId="22" fillId="24" borderId="9" xfId="0" applyNumberFormat="1" applyFont="1" applyFill="1" applyBorder="1" applyAlignment="1">
      <alignment horizontal="center"/>
    </xf>
    <xf numFmtId="2" fontId="22" fillId="24" borderId="9" xfId="0" applyNumberFormat="1" applyFont="1" applyFill="1" applyBorder="1" applyAlignment="1">
      <alignment horizontal="center"/>
    </xf>
    <xf numFmtId="1" fontId="22" fillId="24" borderId="9" xfId="0" applyNumberFormat="1" applyFont="1" applyFill="1" applyBorder="1" applyAlignment="1">
      <alignment horizontal="center"/>
    </xf>
    <xf numFmtId="166" fontId="21" fillId="23" borderId="9" xfId="0" applyNumberFormat="1" applyFont="1" applyFill="1" applyBorder="1" applyAlignment="1">
      <alignment horizontal="center"/>
    </xf>
    <xf numFmtId="166" fontId="21" fillId="0" borderId="9" xfId="0" applyNumberFormat="1" applyFont="1" applyFill="1" applyBorder="1" applyAlignment="1">
      <alignment horizontal="center"/>
    </xf>
    <xf numFmtId="166" fontId="24" fillId="0" borderId="9" xfId="0" applyNumberFormat="1" applyFont="1" applyFill="1" applyBorder="1" applyAlignment="1">
      <alignment horizontal="center"/>
    </xf>
    <xf numFmtId="166" fontId="20" fillId="0" borderId="9" xfId="0" applyNumberFormat="1" applyFont="1" applyFill="1" applyBorder="1" applyAlignment="1">
      <alignment horizontal="center"/>
    </xf>
    <xf numFmtId="166" fontId="42" fillId="0" borderId="9" xfId="170" applyNumberFormat="1" applyFont="1" applyFill="1" applyBorder="1" applyAlignment="1">
      <alignment horizontal="center"/>
    </xf>
    <xf numFmtId="0" fontId="77" fillId="0" borderId="33" xfId="0" applyFont="1" applyBorder="1" applyAlignment="1">
      <alignment horizontal="center" vertical="center"/>
    </xf>
    <xf numFmtId="0" fontId="78" fillId="0" borderId="34" xfId="0" applyFont="1" applyBorder="1" applyAlignment="1">
      <alignment horizontal="right" vertical="center"/>
    </xf>
    <xf numFmtId="0" fontId="51" fillId="26" borderId="35" xfId="0" applyFont="1" applyFill="1" applyBorder="1" applyAlignment="1">
      <alignment horizontal="center"/>
    </xf>
    <xf numFmtId="3" fontId="51" fillId="26" borderId="36" xfId="0" applyNumberFormat="1" applyFont="1" applyFill="1" applyBorder="1" applyAlignment="1">
      <alignment horizontal="right"/>
    </xf>
    <xf numFmtId="3" fontId="51" fillId="26" borderId="37" xfId="0" applyNumberFormat="1" applyFont="1" applyFill="1" applyBorder="1" applyAlignment="1">
      <alignment horizontal="right"/>
    </xf>
    <xf numFmtId="3" fontId="46" fillId="26" borderId="38" xfId="0" applyNumberFormat="1" applyFont="1" applyFill="1" applyBorder="1" applyAlignment="1">
      <alignment horizontal="right"/>
    </xf>
    <xf numFmtId="0" fontId="48" fillId="26" borderId="39" xfId="0" applyFont="1" applyFill="1" applyBorder="1"/>
    <xf numFmtId="3" fontId="48" fillId="26" borderId="40" xfId="0" applyNumberFormat="1" applyFont="1" applyFill="1" applyBorder="1" applyAlignment="1">
      <alignment horizontal="right"/>
    </xf>
    <xf numFmtId="3" fontId="46" fillId="26" borderId="41" xfId="0" applyNumberFormat="1" applyFont="1" applyFill="1" applyBorder="1" applyAlignment="1">
      <alignment horizontal="right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26" fillId="0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/>
    </xf>
    <xf numFmtId="3" fontId="37" fillId="0" borderId="0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</cellXfs>
  <cellStyles count="337">
    <cellStyle name="%20 - Vurgu1 2" xfId="3"/>
    <cellStyle name="%20 - Vurgu2 2" xfId="4"/>
    <cellStyle name="%20 - Vurgu3 2" xfId="5"/>
    <cellStyle name="%20 - Vurgu4 2" xfId="6"/>
    <cellStyle name="%20 - Vurgu5 2" xfId="7"/>
    <cellStyle name="%20 - Vurgu6 2" xfId="8"/>
    <cellStyle name="%40 - Vurgu1 2" xfId="9"/>
    <cellStyle name="%40 - Vurgu2 2" xfId="10"/>
    <cellStyle name="%40 - Vurgu3 2" xfId="11"/>
    <cellStyle name="%40 - Vurgu4 2" xfId="12"/>
    <cellStyle name="%40 - Vurgu5 2" xfId="13"/>
    <cellStyle name="%40 - Vurgu6 2" xfId="14"/>
    <cellStyle name="%60 - Vurgu1 2" xfId="15"/>
    <cellStyle name="%60 - Vurgu2 2" xfId="16"/>
    <cellStyle name="%60 - Vurgu3 2" xfId="17"/>
    <cellStyle name="%60 - Vurgu4 2" xfId="18"/>
    <cellStyle name="%60 - Vurgu5 2" xfId="19"/>
    <cellStyle name="%60 - Vurgu6 2" xfId="20"/>
    <cellStyle name="20% - Accent1" xfId="21"/>
    <cellStyle name="20% - Accent1 2" xfId="22"/>
    <cellStyle name="20% - Accent1 2 2" xfId="23"/>
    <cellStyle name="20% - Accent1 2 2 2" xfId="171"/>
    <cellStyle name="20% - Accent1 2 3" xfId="172"/>
    <cellStyle name="20% - Accent1 3" xfId="173"/>
    <cellStyle name="20% - Accent1 4" xfId="174"/>
    <cellStyle name="20% - Accent2" xfId="24"/>
    <cellStyle name="20% - Accent2 2" xfId="25"/>
    <cellStyle name="20% - Accent2 2 2" xfId="26"/>
    <cellStyle name="20% - Accent2 2 2 2" xfId="175"/>
    <cellStyle name="20% - Accent2 2 3" xfId="176"/>
    <cellStyle name="20% - Accent2 3" xfId="177"/>
    <cellStyle name="20% - Accent2 4" xfId="178"/>
    <cellStyle name="20% - Accent3" xfId="27"/>
    <cellStyle name="20% - Accent3 2" xfId="28"/>
    <cellStyle name="20% - Accent3 2 2" xfId="29"/>
    <cellStyle name="20% - Accent3 2 2 2" xfId="179"/>
    <cellStyle name="20% - Accent3 2 3" xfId="180"/>
    <cellStyle name="20% - Accent3 3" xfId="181"/>
    <cellStyle name="20% - Accent3 4" xfId="182"/>
    <cellStyle name="20% - Accent4" xfId="30"/>
    <cellStyle name="20% - Accent4 2" xfId="31"/>
    <cellStyle name="20% - Accent4 2 2" xfId="32"/>
    <cellStyle name="20% - Accent4 2 2 2" xfId="183"/>
    <cellStyle name="20% - Accent4 2 3" xfId="184"/>
    <cellStyle name="20% - Accent4 3" xfId="185"/>
    <cellStyle name="20% - Accent4 4" xfId="186"/>
    <cellStyle name="20% - Accent5" xfId="33"/>
    <cellStyle name="20% - Accent5 2" xfId="34"/>
    <cellStyle name="20% - Accent5 2 2" xfId="35"/>
    <cellStyle name="20% - Accent5 2 2 2" xfId="187"/>
    <cellStyle name="20% - Accent5 2 3" xfId="188"/>
    <cellStyle name="20% - Accent5 3" xfId="189"/>
    <cellStyle name="20% - Accent5 4" xfId="190"/>
    <cellStyle name="20% - Accent6" xfId="36"/>
    <cellStyle name="20% - Accent6 2" xfId="37"/>
    <cellStyle name="20% - Accent6 2 2" xfId="38"/>
    <cellStyle name="20% - Accent6 2 2 2" xfId="191"/>
    <cellStyle name="20% - Accent6 2 3" xfId="192"/>
    <cellStyle name="20% - Accent6 3" xfId="193"/>
    <cellStyle name="20% - Accent6 4" xfId="194"/>
    <cellStyle name="40% - Accent1" xfId="39"/>
    <cellStyle name="40% - Accent1 2" xfId="40"/>
    <cellStyle name="40% - Accent1 2 2" xfId="41"/>
    <cellStyle name="40% - Accent1 2 2 2" xfId="195"/>
    <cellStyle name="40% - Accent1 2 3" xfId="196"/>
    <cellStyle name="40% - Accent1 3" xfId="197"/>
    <cellStyle name="40% - Accent1 4" xfId="198"/>
    <cellStyle name="40% - Accent2" xfId="42"/>
    <cellStyle name="40% - Accent2 2" xfId="43"/>
    <cellStyle name="40% - Accent2 2 2" xfId="44"/>
    <cellStyle name="40% - Accent2 2 2 2" xfId="199"/>
    <cellStyle name="40% - Accent2 2 3" xfId="200"/>
    <cellStyle name="40% - Accent2 3" xfId="201"/>
    <cellStyle name="40% - Accent2 4" xfId="202"/>
    <cellStyle name="40% - Accent3" xfId="45"/>
    <cellStyle name="40% - Accent3 2" xfId="46"/>
    <cellStyle name="40% - Accent3 2 2" xfId="47"/>
    <cellStyle name="40% - Accent3 2 2 2" xfId="203"/>
    <cellStyle name="40% - Accent3 2 3" xfId="204"/>
    <cellStyle name="40% - Accent3 3" xfId="205"/>
    <cellStyle name="40% - Accent3 4" xfId="206"/>
    <cellStyle name="40% - Accent4" xfId="48"/>
    <cellStyle name="40% - Accent4 2" xfId="49"/>
    <cellStyle name="40% - Accent4 2 2" xfId="50"/>
    <cellStyle name="40% - Accent4 2 2 2" xfId="207"/>
    <cellStyle name="40% - Accent4 2 3" xfId="208"/>
    <cellStyle name="40% - Accent4 3" xfId="209"/>
    <cellStyle name="40% - Accent4 4" xfId="210"/>
    <cellStyle name="40% - Accent5" xfId="51"/>
    <cellStyle name="40% - Accent5 2" xfId="52"/>
    <cellStyle name="40% - Accent5 2 2" xfId="53"/>
    <cellStyle name="40% - Accent5 2 2 2" xfId="211"/>
    <cellStyle name="40% - Accent5 2 3" xfId="212"/>
    <cellStyle name="40% - Accent5 3" xfId="213"/>
    <cellStyle name="40% - Accent5 4" xfId="214"/>
    <cellStyle name="40% - Accent6" xfId="54"/>
    <cellStyle name="40% - Accent6 2" xfId="55"/>
    <cellStyle name="40% - Accent6 2 2" xfId="56"/>
    <cellStyle name="40% - Accent6 2 2 2" xfId="215"/>
    <cellStyle name="40% - Accent6 2 3" xfId="216"/>
    <cellStyle name="40% - Accent6 3" xfId="217"/>
    <cellStyle name="40% - Accent6 4" xfId="218"/>
    <cellStyle name="60% - Accent1" xfId="57"/>
    <cellStyle name="60% - Accent1 2" xfId="58"/>
    <cellStyle name="60% - Accent1 2 2" xfId="59"/>
    <cellStyle name="60% - Accent1 2 2 2" xfId="219"/>
    <cellStyle name="60% - Accent1 2 3" xfId="220"/>
    <cellStyle name="60% - Accent1 3" xfId="221"/>
    <cellStyle name="60% - Accent2" xfId="60"/>
    <cellStyle name="60% - Accent2 2" xfId="61"/>
    <cellStyle name="60% - Accent2 2 2" xfId="62"/>
    <cellStyle name="60% - Accent2 2 2 2" xfId="222"/>
    <cellStyle name="60% - Accent2 2 3" xfId="223"/>
    <cellStyle name="60% - Accent2 3" xfId="224"/>
    <cellStyle name="60% - Accent3" xfId="63"/>
    <cellStyle name="60% - Accent3 2" xfId="64"/>
    <cellStyle name="60% - Accent3 2 2" xfId="65"/>
    <cellStyle name="60% - Accent3 2 2 2" xfId="225"/>
    <cellStyle name="60% - Accent3 2 3" xfId="226"/>
    <cellStyle name="60% - Accent3 3" xfId="227"/>
    <cellStyle name="60% - Accent4" xfId="66"/>
    <cellStyle name="60% - Accent4 2" xfId="67"/>
    <cellStyle name="60% - Accent4 2 2" xfId="68"/>
    <cellStyle name="60% - Accent4 2 2 2" xfId="228"/>
    <cellStyle name="60% - Accent4 2 3" xfId="229"/>
    <cellStyle name="60% - Accent4 3" xfId="230"/>
    <cellStyle name="60% - Accent5" xfId="69"/>
    <cellStyle name="60% - Accent5 2" xfId="70"/>
    <cellStyle name="60% - Accent5 2 2" xfId="71"/>
    <cellStyle name="60% - Accent5 2 2 2" xfId="231"/>
    <cellStyle name="60% - Accent5 2 3" xfId="232"/>
    <cellStyle name="60% - Accent5 3" xfId="233"/>
    <cellStyle name="60% - Accent6" xfId="72"/>
    <cellStyle name="60% - Accent6 2" xfId="73"/>
    <cellStyle name="60% - Accent6 2 2" xfId="74"/>
    <cellStyle name="60% - Accent6 2 2 2" xfId="234"/>
    <cellStyle name="60% - Accent6 2 3" xfId="235"/>
    <cellStyle name="60% - Accent6 3" xfId="236"/>
    <cellStyle name="Accent1 2" xfId="75"/>
    <cellStyle name="Accent1 2 2" xfId="76"/>
    <cellStyle name="Accent1 2 2 2" xfId="237"/>
    <cellStyle name="Accent1 2 3" xfId="238"/>
    <cellStyle name="Accent1 3" xfId="239"/>
    <cellStyle name="Accent2 2" xfId="77"/>
    <cellStyle name="Accent2 2 2" xfId="78"/>
    <cellStyle name="Accent2 2 2 2" xfId="240"/>
    <cellStyle name="Accent2 2 3" xfId="241"/>
    <cellStyle name="Accent2 3" xfId="242"/>
    <cellStyle name="Accent3 2" xfId="79"/>
    <cellStyle name="Accent3 2 2" xfId="80"/>
    <cellStyle name="Accent3 2 2 2" xfId="243"/>
    <cellStyle name="Accent3 2 3" xfId="244"/>
    <cellStyle name="Accent3 3" xfId="245"/>
    <cellStyle name="Accent4 2" xfId="81"/>
    <cellStyle name="Accent4 2 2" xfId="82"/>
    <cellStyle name="Accent4 2 2 2" xfId="246"/>
    <cellStyle name="Accent4 2 3" xfId="247"/>
    <cellStyle name="Accent4 3" xfId="248"/>
    <cellStyle name="Accent5 2" xfId="83"/>
    <cellStyle name="Accent5 2 2" xfId="84"/>
    <cellStyle name="Accent5 2 2 2" xfId="249"/>
    <cellStyle name="Accent5 2 3" xfId="250"/>
    <cellStyle name="Accent5 3" xfId="251"/>
    <cellStyle name="Accent6 2" xfId="85"/>
    <cellStyle name="Accent6 2 2" xfId="86"/>
    <cellStyle name="Accent6 2 2 2" xfId="252"/>
    <cellStyle name="Accent6 2 3" xfId="253"/>
    <cellStyle name="Accent6 3" xfId="254"/>
    <cellStyle name="Açıklama Metni 2" xfId="87"/>
    <cellStyle name="Ana Başlık 2" xfId="88"/>
    <cellStyle name="Bad 2" xfId="89"/>
    <cellStyle name="Bad 2 2" xfId="90"/>
    <cellStyle name="Bad 2 2 2" xfId="255"/>
    <cellStyle name="Bad 2 3" xfId="256"/>
    <cellStyle name="Bad 3" xfId="257"/>
    <cellStyle name="Bağlı Hücre 2" xfId="91"/>
    <cellStyle name="Başlık 1 2" xfId="92"/>
    <cellStyle name="Başlık 2 2" xfId="93"/>
    <cellStyle name="Başlık 3 2" xfId="94"/>
    <cellStyle name="Başlık 4 2" xfId="95"/>
    <cellStyle name="Calculation 2" xfId="96"/>
    <cellStyle name="Calculation 2 2" xfId="97"/>
    <cellStyle name="Calculation 2 2 2" xfId="258"/>
    <cellStyle name="Calculation 2 3" xfId="259"/>
    <cellStyle name="Calculation 3" xfId="260"/>
    <cellStyle name="Check Cell 2" xfId="98"/>
    <cellStyle name="Check Cell 2 2" xfId="99"/>
    <cellStyle name="Check Cell 2 2 2" xfId="261"/>
    <cellStyle name="Check Cell 2 3" xfId="262"/>
    <cellStyle name="Check Cell 3" xfId="263"/>
    <cellStyle name="Comma 2" xfId="100"/>
    <cellStyle name="Comma 2 2" xfId="101"/>
    <cellStyle name="Comma 2 3" xfId="264"/>
    <cellStyle name="Çıkış 2" xfId="102"/>
    <cellStyle name="Explanatory Text" xfId="103"/>
    <cellStyle name="Explanatory Text 2" xfId="104"/>
    <cellStyle name="Explanatory Text 2 2" xfId="105"/>
    <cellStyle name="Explanatory Text 2 2 2" xfId="265"/>
    <cellStyle name="Explanatory Text 2 3" xfId="266"/>
    <cellStyle name="Explanatory Text 3" xfId="267"/>
    <cellStyle name="Giriş 2" xfId="106"/>
    <cellStyle name="Good 2" xfId="107"/>
    <cellStyle name="Good 2 2" xfId="108"/>
    <cellStyle name="Good 2 2 2" xfId="268"/>
    <cellStyle name="Good 2 3" xfId="269"/>
    <cellStyle name="Good 3" xfId="270"/>
    <cellStyle name="Heading 1" xfId="109"/>
    <cellStyle name="Heading 1 2" xfId="110"/>
    <cellStyle name="Heading 2" xfId="111"/>
    <cellStyle name="Heading 2 2" xfId="112"/>
    <cellStyle name="Heading 3" xfId="113"/>
    <cellStyle name="Heading 3 2" xfId="114"/>
    <cellStyle name="Heading 4" xfId="115"/>
    <cellStyle name="Heading 4 2" xfId="116"/>
    <cellStyle name="Hesaplama 2" xfId="271"/>
    <cellStyle name="Input" xfId="117"/>
    <cellStyle name="Input 2" xfId="118"/>
    <cellStyle name="Input 2 2" xfId="119"/>
    <cellStyle name="Input 2 2 2" xfId="272"/>
    <cellStyle name="Input 2 3" xfId="273"/>
    <cellStyle name="Input 3" xfId="274"/>
    <cellStyle name="İşaretli Hücre 2" xfId="275"/>
    <cellStyle name="İyi 2" xfId="276"/>
    <cellStyle name="Kötü 2" xfId="277"/>
    <cellStyle name="Linked Cell" xfId="120"/>
    <cellStyle name="Linked Cell 2" xfId="121"/>
    <cellStyle name="Linked Cell 2 2" xfId="122"/>
    <cellStyle name="Linked Cell 2 2 2" xfId="278"/>
    <cellStyle name="Linked Cell 2 3" xfId="279"/>
    <cellStyle name="Linked Cell 3" xfId="280"/>
    <cellStyle name="Neutral 2" xfId="123"/>
    <cellStyle name="Neutral 2 2" xfId="124"/>
    <cellStyle name="Neutral 2 2 2" xfId="281"/>
    <cellStyle name="Neutral 2 3" xfId="282"/>
    <cellStyle name="Neutral 3" xfId="283"/>
    <cellStyle name="Normal" xfId="0" builtinId="0"/>
    <cellStyle name="Normal 2" xfId="336"/>
    <cellStyle name="Normal 2 2" xfId="125"/>
    <cellStyle name="Normal 2 2 2" xfId="284"/>
    <cellStyle name="Normal 2 3" xfId="126"/>
    <cellStyle name="Normal 2 3 2" xfId="127"/>
    <cellStyle name="Normal 2 3 2 2" xfId="285"/>
    <cellStyle name="Normal 2 3 3" xfId="286"/>
    <cellStyle name="Normal 3" xfId="128"/>
    <cellStyle name="Normal 3 2" xfId="287"/>
    <cellStyle name="Normal 4" xfId="129"/>
    <cellStyle name="Normal 4 2" xfId="130"/>
    <cellStyle name="Normal 4 2 2" xfId="131"/>
    <cellStyle name="Normal 4 2 2 2" xfId="288"/>
    <cellStyle name="Normal 4 2 3" xfId="289"/>
    <cellStyle name="Normal 4 3" xfId="290"/>
    <cellStyle name="Normal 4 4" xfId="291"/>
    <cellStyle name="Normal 5" xfId="292"/>
    <cellStyle name="Normal 5 2" xfId="293"/>
    <cellStyle name="Normal 5 3" xfId="294"/>
    <cellStyle name="Normal_MAYIS_2009_İHRACAT_RAKAMLARI" xfId="2"/>
    <cellStyle name="Not 2" xfId="132"/>
    <cellStyle name="Not 3" xfId="295"/>
    <cellStyle name="Note 2" xfId="133"/>
    <cellStyle name="Note 2 2" xfId="134"/>
    <cellStyle name="Note 2 2 2" xfId="135"/>
    <cellStyle name="Note 2 2 2 2" xfId="136"/>
    <cellStyle name="Note 2 2 2 2 2" xfId="296"/>
    <cellStyle name="Note 2 2 2 3" xfId="297"/>
    <cellStyle name="Note 2 2 3" xfId="137"/>
    <cellStyle name="Note 2 2 3 2" xfId="138"/>
    <cellStyle name="Note 2 2 3 2 2" xfId="139"/>
    <cellStyle name="Note 2 2 3 2 2 2" xfId="298"/>
    <cellStyle name="Note 2 2 3 2 3" xfId="299"/>
    <cellStyle name="Note 2 2 3 3" xfId="140"/>
    <cellStyle name="Note 2 2 3 3 2" xfId="141"/>
    <cellStyle name="Note 2 2 3 3 2 2" xfId="300"/>
    <cellStyle name="Note 2 2 3 3 3" xfId="301"/>
    <cellStyle name="Note 2 2 3 4" xfId="302"/>
    <cellStyle name="Note 2 2 4" xfId="142"/>
    <cellStyle name="Note 2 2 4 2" xfId="143"/>
    <cellStyle name="Note 2 2 4 2 2" xfId="303"/>
    <cellStyle name="Note 2 2 4 3" xfId="304"/>
    <cellStyle name="Note 2 2 5" xfId="305"/>
    <cellStyle name="Note 2 2 6" xfId="306"/>
    <cellStyle name="Note 2 3" xfId="144"/>
    <cellStyle name="Note 2 3 2" xfId="145"/>
    <cellStyle name="Note 2 3 2 2" xfId="146"/>
    <cellStyle name="Note 2 3 2 2 2" xfId="307"/>
    <cellStyle name="Note 2 3 2 3" xfId="308"/>
    <cellStyle name="Note 2 3 3" xfId="147"/>
    <cellStyle name="Note 2 3 3 2" xfId="148"/>
    <cellStyle name="Note 2 3 3 2 2" xfId="309"/>
    <cellStyle name="Note 2 3 3 3" xfId="310"/>
    <cellStyle name="Note 2 3 4" xfId="311"/>
    <cellStyle name="Note 2 4" xfId="149"/>
    <cellStyle name="Note 2 4 2" xfId="150"/>
    <cellStyle name="Note 2 4 2 2" xfId="312"/>
    <cellStyle name="Note 2 4 3" xfId="313"/>
    <cellStyle name="Note 2 5" xfId="314"/>
    <cellStyle name="Note 3" xfId="151"/>
    <cellStyle name="Note 3 2" xfId="315"/>
    <cellStyle name="Nötr 2" xfId="316"/>
    <cellStyle name="Output" xfId="152"/>
    <cellStyle name="Output 2" xfId="153"/>
    <cellStyle name="Output 2 2" xfId="154"/>
    <cellStyle name="Output 2 2 2" xfId="317"/>
    <cellStyle name="Output 2 3" xfId="318"/>
    <cellStyle name="Output 3" xfId="319"/>
    <cellStyle name="Percent 2" xfId="155"/>
    <cellStyle name="Percent 2 2" xfId="156"/>
    <cellStyle name="Percent 2 2 2" xfId="320"/>
    <cellStyle name="Percent 2 3" xfId="321"/>
    <cellStyle name="Percent 3" xfId="157"/>
    <cellStyle name="Percent 3 2" xfId="322"/>
    <cellStyle name="Title" xfId="158"/>
    <cellStyle name="Title 2" xfId="159"/>
    <cellStyle name="Toplam 2" xfId="160"/>
    <cellStyle name="Total" xfId="161"/>
    <cellStyle name="Total 2" xfId="162"/>
    <cellStyle name="Total 2 2" xfId="163"/>
    <cellStyle name="Total 2 2 2" xfId="323"/>
    <cellStyle name="Total 2 3" xfId="324"/>
    <cellStyle name="Total 3" xfId="325"/>
    <cellStyle name="Uyarı Metni 2" xfId="164"/>
    <cellStyle name="Virgül" xfId="1" builtinId="3"/>
    <cellStyle name="Virgül 2" xfId="165"/>
    <cellStyle name="Virgül 3" xfId="326"/>
    <cellStyle name="Vurgu1 2" xfId="327"/>
    <cellStyle name="Vurgu2 2" xfId="328"/>
    <cellStyle name="Vurgu3 2" xfId="329"/>
    <cellStyle name="Vurgu4 2" xfId="330"/>
    <cellStyle name="Vurgu5 2" xfId="331"/>
    <cellStyle name="Vurgu6 2" xfId="332"/>
    <cellStyle name="Warning Text" xfId="166"/>
    <cellStyle name="Warning Text 2" xfId="167"/>
    <cellStyle name="Warning Text 2 2" xfId="168"/>
    <cellStyle name="Warning Text 2 2 2" xfId="333"/>
    <cellStyle name="Warning Text 2 3" xfId="334"/>
    <cellStyle name="Warning Text 3" xfId="335"/>
    <cellStyle name="Yüzde 2" xfId="169"/>
    <cellStyle name="Yüzde 3" xfId="1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'2002_2016_AYLIK_IHR'!$A$25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'2002_2016_AYLIK_IHR'!$C$25:$N$25</c:f>
              <c:numCache>
                <c:formatCode>#,##0</c:formatCode>
                <c:ptCount val="12"/>
                <c:pt idx="0">
                  <c:v>8662713.7457599994</c:v>
                </c:pt>
                <c:pt idx="1">
                  <c:v>8523415.9889699984</c:v>
                </c:pt>
                <c:pt idx="2">
                  <c:v>9124977.0925899986</c:v>
                </c:pt>
                <c:pt idx="3">
                  <c:v>9710581.5237799995</c:v>
                </c:pt>
                <c:pt idx="4">
                  <c:v>8807343.2194100004</c:v>
                </c:pt>
                <c:pt idx="5">
                  <c:v>9651275.9715799987</c:v>
                </c:pt>
                <c:pt idx="6">
                  <c:v>8898003.2172500025</c:v>
                </c:pt>
                <c:pt idx="7">
                  <c:v>8629060.6409099996</c:v>
                </c:pt>
                <c:pt idx="8">
                  <c:v>8694581.5317100007</c:v>
                </c:pt>
                <c:pt idx="9">
                  <c:v>9872338.4969699997</c:v>
                </c:pt>
                <c:pt idx="10">
                  <c:v>9096968.3868400026</c:v>
                </c:pt>
                <c:pt idx="11">
                  <c:v>9208876.0760399997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'2002_2016_AYLIK_IHR'!$A$24</c:f>
              <c:strCache>
                <c:ptCount val="1"/>
                <c:pt idx="0">
                  <c:v>2016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'2002_2016_AYLIK_IHR'!$C$24:$I$24</c:f>
              <c:numCache>
                <c:formatCode>#,##0</c:formatCode>
                <c:ptCount val="7"/>
                <c:pt idx="0">
                  <c:v>7469676.8298999993</c:v>
                </c:pt>
                <c:pt idx="1">
                  <c:v>8789817.1187100001</c:v>
                </c:pt>
                <c:pt idx="2">
                  <c:v>9426350.0403699987</c:v>
                </c:pt>
                <c:pt idx="3">
                  <c:v>9440254.1800600011</c:v>
                </c:pt>
                <c:pt idx="4">
                  <c:v>8860291.6811200008</c:v>
                </c:pt>
                <c:pt idx="5">
                  <c:v>9807151.78149</c:v>
                </c:pt>
                <c:pt idx="6">
                  <c:v>7295276.3772199992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295104"/>
        <c:axId val="510300000"/>
      </c:lineChart>
      <c:catAx>
        <c:axId val="51029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030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1030000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02951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'2002_2016_AYLIK_IHR'!$A$10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'2002_2016_AYLIK_IHR'!$C$10:$N$10</c:f>
              <c:numCache>
                <c:formatCode>#,##0</c:formatCode>
                <c:ptCount val="12"/>
                <c:pt idx="0">
                  <c:v>89746.165129999994</c:v>
                </c:pt>
                <c:pt idx="1">
                  <c:v>105773.29214999999</c:v>
                </c:pt>
                <c:pt idx="2">
                  <c:v>108312.3783</c:v>
                </c:pt>
                <c:pt idx="3">
                  <c:v>96672.680760000003</c:v>
                </c:pt>
                <c:pt idx="4">
                  <c:v>96288.851710000003</c:v>
                </c:pt>
                <c:pt idx="5">
                  <c:v>99475.951539999995</c:v>
                </c:pt>
                <c:pt idx="6">
                  <c:v>55404.254650000003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'2002_2016_AYLIK_IHR'!$A$11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'2002_2016_AYLIK_IHR'!$C$11:$N$11</c:f>
              <c:numCache>
                <c:formatCode>#,##0</c:formatCode>
                <c:ptCount val="12"/>
                <c:pt idx="0">
                  <c:v>97812.898400000005</c:v>
                </c:pt>
                <c:pt idx="1">
                  <c:v>94271.043049999993</c:v>
                </c:pt>
                <c:pt idx="2">
                  <c:v>98490.356310000003</c:v>
                </c:pt>
                <c:pt idx="3">
                  <c:v>110854.41593</c:v>
                </c:pt>
                <c:pt idx="4">
                  <c:v>85102.734970000005</c:v>
                </c:pt>
                <c:pt idx="5">
                  <c:v>92532.186530000006</c:v>
                </c:pt>
                <c:pt idx="6">
                  <c:v>76412.842829999994</c:v>
                </c:pt>
                <c:pt idx="7">
                  <c:v>88757.402780000004</c:v>
                </c:pt>
                <c:pt idx="8">
                  <c:v>114491.51446999999</c:v>
                </c:pt>
                <c:pt idx="9">
                  <c:v>201103.55319999999</c:v>
                </c:pt>
                <c:pt idx="10">
                  <c:v>150238.04272999999</c:v>
                </c:pt>
                <c:pt idx="11">
                  <c:v>131143.00888000001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247552"/>
        <c:axId val="508235584"/>
      </c:lineChart>
      <c:catAx>
        <c:axId val="50824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08235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8235584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082475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'2002_2016_AYLIK_IHR'!$A$12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'2002_2016_AYLIK_IHR'!$C$12:$N$12</c:f>
              <c:numCache>
                <c:formatCode>#,##0</c:formatCode>
                <c:ptCount val="12"/>
                <c:pt idx="0">
                  <c:v>178624.67934</c:v>
                </c:pt>
                <c:pt idx="1">
                  <c:v>170045.83880999999</c:v>
                </c:pt>
                <c:pt idx="2">
                  <c:v>138629.61636000001</c:v>
                </c:pt>
                <c:pt idx="3">
                  <c:v>142073.13673999999</c:v>
                </c:pt>
                <c:pt idx="4">
                  <c:v>141935.41558999999</c:v>
                </c:pt>
                <c:pt idx="5">
                  <c:v>156137.14257</c:v>
                </c:pt>
                <c:pt idx="6">
                  <c:v>113936.80321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'2002_2016_AYLIK_IHR'!$A$13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'2002_2016_AYLIK_IHR'!$C$13:$N$13</c:f>
              <c:numCache>
                <c:formatCode>#,##0</c:formatCode>
                <c:ptCount val="12"/>
                <c:pt idx="0">
                  <c:v>245531.10282999999</c:v>
                </c:pt>
                <c:pt idx="1">
                  <c:v>231388.24583999999</c:v>
                </c:pt>
                <c:pt idx="2">
                  <c:v>206870.61434999999</c:v>
                </c:pt>
                <c:pt idx="3">
                  <c:v>242419.20790000001</c:v>
                </c:pt>
                <c:pt idx="4">
                  <c:v>215601.54558999999</c:v>
                </c:pt>
                <c:pt idx="5">
                  <c:v>207594.19146999999</c:v>
                </c:pt>
                <c:pt idx="6">
                  <c:v>227181.93338999999</c:v>
                </c:pt>
                <c:pt idx="7">
                  <c:v>152733.69157</c:v>
                </c:pt>
                <c:pt idx="8">
                  <c:v>261985.31090000001</c:v>
                </c:pt>
                <c:pt idx="9">
                  <c:v>307824.41453000001</c:v>
                </c:pt>
                <c:pt idx="10">
                  <c:v>255191.82045999999</c:v>
                </c:pt>
                <c:pt idx="11">
                  <c:v>271613.69274000003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242656"/>
        <c:axId val="508237216"/>
      </c:lineChart>
      <c:catAx>
        <c:axId val="50824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08237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823721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082426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'2002_2016_AYLIK_IHR'!$A$14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'2002_2016_AYLIK_IHR'!$C$14:$N$14</c:f>
              <c:numCache>
                <c:formatCode>#,##0</c:formatCode>
                <c:ptCount val="12"/>
                <c:pt idx="0">
                  <c:v>10191.507659999999</c:v>
                </c:pt>
                <c:pt idx="1">
                  <c:v>15895.20304</c:v>
                </c:pt>
                <c:pt idx="2">
                  <c:v>18612.352360000001</c:v>
                </c:pt>
                <c:pt idx="3">
                  <c:v>16075.79343</c:v>
                </c:pt>
                <c:pt idx="4">
                  <c:v>13709.48552</c:v>
                </c:pt>
                <c:pt idx="5">
                  <c:v>15906.68377</c:v>
                </c:pt>
                <c:pt idx="6">
                  <c:v>7887.3594499999999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'2002_2016_AYLIK_IHR'!$A$15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'2002_2016_AYLIK_IHR'!$C$15:$N$15</c:f>
              <c:numCache>
                <c:formatCode>#,##0</c:formatCode>
                <c:ptCount val="12"/>
                <c:pt idx="0">
                  <c:v>16791.806779999999</c:v>
                </c:pt>
                <c:pt idx="1">
                  <c:v>19131.206109999999</c:v>
                </c:pt>
                <c:pt idx="2">
                  <c:v>19111.990160000001</c:v>
                </c:pt>
                <c:pt idx="3">
                  <c:v>18199.15724</c:v>
                </c:pt>
                <c:pt idx="4">
                  <c:v>17030.152870000002</c:v>
                </c:pt>
                <c:pt idx="5">
                  <c:v>17736.840499999998</c:v>
                </c:pt>
                <c:pt idx="6">
                  <c:v>12890.33347</c:v>
                </c:pt>
                <c:pt idx="7">
                  <c:v>10622.04089</c:v>
                </c:pt>
                <c:pt idx="8">
                  <c:v>11021.520619999999</c:v>
                </c:pt>
                <c:pt idx="9">
                  <c:v>13036.69392</c:v>
                </c:pt>
                <c:pt idx="10">
                  <c:v>16443.221649999999</c:v>
                </c:pt>
                <c:pt idx="11">
                  <c:v>17468.448090000002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247008"/>
        <c:axId val="508232864"/>
      </c:lineChart>
      <c:catAx>
        <c:axId val="50824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0823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82328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082470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'2002_2016_AYLIK_IHR'!$C$16:$N$16</c:f>
              <c:numCache>
                <c:formatCode>#,##0</c:formatCode>
                <c:ptCount val="12"/>
                <c:pt idx="0">
                  <c:v>84511.730519999997</c:v>
                </c:pt>
                <c:pt idx="1">
                  <c:v>95207.148939999999</c:v>
                </c:pt>
                <c:pt idx="2">
                  <c:v>120666.01637</c:v>
                </c:pt>
                <c:pt idx="3">
                  <c:v>106168.6369</c:v>
                </c:pt>
                <c:pt idx="4">
                  <c:v>77918.443740000002</c:v>
                </c:pt>
                <c:pt idx="5">
                  <c:v>73102.883369999996</c:v>
                </c:pt>
                <c:pt idx="6">
                  <c:v>64000.109349999999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'2002_2016_AYLIK_IHR'!$A$17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'2002_2016_AYLIK_IHR'!$C$17:$N$17</c:f>
              <c:numCache>
                <c:formatCode>#,##0</c:formatCode>
                <c:ptCount val="12"/>
                <c:pt idx="0">
                  <c:v>84587.382100000003</c:v>
                </c:pt>
                <c:pt idx="1">
                  <c:v>87419.751180000007</c:v>
                </c:pt>
                <c:pt idx="2">
                  <c:v>105669.31832000001</c:v>
                </c:pt>
                <c:pt idx="3">
                  <c:v>72638.579329999993</c:v>
                </c:pt>
                <c:pt idx="4">
                  <c:v>53359.857490000002</c:v>
                </c:pt>
                <c:pt idx="5">
                  <c:v>54936.205170000001</c:v>
                </c:pt>
                <c:pt idx="6">
                  <c:v>73120.949699999997</c:v>
                </c:pt>
                <c:pt idx="7">
                  <c:v>81940.677330000006</c:v>
                </c:pt>
                <c:pt idx="8">
                  <c:v>58821.08236</c:v>
                </c:pt>
                <c:pt idx="9">
                  <c:v>80593.646659999999</c:v>
                </c:pt>
                <c:pt idx="10">
                  <c:v>71026.910910000006</c:v>
                </c:pt>
                <c:pt idx="11">
                  <c:v>94139.503190000003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238848"/>
        <c:axId val="508245920"/>
      </c:lineChart>
      <c:catAx>
        <c:axId val="50823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08245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8245920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082388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'2002_2016_AYLIK_IHR'!$A$18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'2002_2016_AYLIK_IHR'!$C$18:$N$18</c:f>
              <c:numCache>
                <c:formatCode>#,##0</c:formatCode>
                <c:ptCount val="12"/>
                <c:pt idx="0">
                  <c:v>6380.1968100000004</c:v>
                </c:pt>
                <c:pt idx="1">
                  <c:v>10943.8946</c:v>
                </c:pt>
                <c:pt idx="2">
                  <c:v>11918.66762</c:v>
                </c:pt>
                <c:pt idx="3">
                  <c:v>14232.482830000001</c:v>
                </c:pt>
                <c:pt idx="4">
                  <c:v>5542.0771100000002</c:v>
                </c:pt>
                <c:pt idx="5">
                  <c:v>3180.4496899999999</c:v>
                </c:pt>
                <c:pt idx="6">
                  <c:v>3344.2157099999999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'2002_2016_AYLIK_IHR'!$A$19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'2002_2016_AYLIK_IHR'!$C$19:$N$19</c:f>
              <c:numCache>
                <c:formatCode>#,##0</c:formatCode>
                <c:ptCount val="12"/>
                <c:pt idx="0">
                  <c:v>6323.2487099999998</c:v>
                </c:pt>
                <c:pt idx="1">
                  <c:v>8819.9491300000009</c:v>
                </c:pt>
                <c:pt idx="2">
                  <c:v>11241.36759</c:v>
                </c:pt>
                <c:pt idx="3">
                  <c:v>10605.65509</c:v>
                </c:pt>
                <c:pt idx="4">
                  <c:v>6164.7641899999999</c:v>
                </c:pt>
                <c:pt idx="5">
                  <c:v>2449.9805200000001</c:v>
                </c:pt>
                <c:pt idx="6">
                  <c:v>4008.5602800000001</c:v>
                </c:pt>
                <c:pt idx="7">
                  <c:v>5086.7874000000002</c:v>
                </c:pt>
                <c:pt idx="8">
                  <c:v>5655.7401399999999</c:v>
                </c:pt>
                <c:pt idx="9">
                  <c:v>5397.6899199999998</c:v>
                </c:pt>
                <c:pt idx="10">
                  <c:v>5119.4543800000001</c:v>
                </c:pt>
                <c:pt idx="11">
                  <c:v>6748.1485899999998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243744"/>
        <c:axId val="508245376"/>
      </c:lineChart>
      <c:catAx>
        <c:axId val="50824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08245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8245376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08243744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'2002_2016_AYLIK_IHR'!$A$20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'2002_2016_AYLIK_IHR'!$C$20:$N$20</c:f>
              <c:numCache>
                <c:formatCode>#,##0</c:formatCode>
                <c:ptCount val="12"/>
                <c:pt idx="0">
                  <c:v>134179.81791000001</c:v>
                </c:pt>
                <c:pt idx="1">
                  <c:v>143119.48126</c:v>
                </c:pt>
                <c:pt idx="2">
                  <c:v>150086.95507</c:v>
                </c:pt>
                <c:pt idx="3">
                  <c:v>144333.37919000001</c:v>
                </c:pt>
                <c:pt idx="4">
                  <c:v>154677.59112</c:v>
                </c:pt>
                <c:pt idx="5">
                  <c:v>155174.44918</c:v>
                </c:pt>
                <c:pt idx="6">
                  <c:v>131827.91675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'2002_2016_AYLIK_IHR'!$A$21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'2002_2016_AYLIK_IHR'!$C$21:$N$21</c:f>
              <c:numCache>
                <c:formatCode>#,##0</c:formatCode>
                <c:ptCount val="12"/>
                <c:pt idx="0">
                  <c:v>172543.8327</c:v>
                </c:pt>
                <c:pt idx="1">
                  <c:v>167106.44742000001</c:v>
                </c:pt>
                <c:pt idx="2">
                  <c:v>171068.19013999999</c:v>
                </c:pt>
                <c:pt idx="3">
                  <c:v>172518.28628999999</c:v>
                </c:pt>
                <c:pt idx="4">
                  <c:v>124616.54806</c:v>
                </c:pt>
                <c:pt idx="5">
                  <c:v>109718.50732999999</c:v>
                </c:pt>
                <c:pt idx="6">
                  <c:v>152578.29842000001</c:v>
                </c:pt>
                <c:pt idx="7">
                  <c:v>141907.61348999999</c:v>
                </c:pt>
                <c:pt idx="8">
                  <c:v>126984.49699</c:v>
                </c:pt>
                <c:pt idx="9">
                  <c:v>162255.21410000001</c:v>
                </c:pt>
                <c:pt idx="10">
                  <c:v>153645.53761999999</c:v>
                </c:pt>
                <c:pt idx="11">
                  <c:v>157827.89903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246464"/>
        <c:axId val="508237760"/>
      </c:lineChart>
      <c:catAx>
        <c:axId val="50824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08237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8237760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0824646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'2002_2016_AYLIK_IHR'!$A$22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'2002_2016_AYLIK_IHR'!$C$22:$N$22</c:f>
              <c:numCache>
                <c:formatCode>#,##0</c:formatCode>
                <c:ptCount val="12"/>
                <c:pt idx="0">
                  <c:v>272172.42512000003</c:v>
                </c:pt>
                <c:pt idx="1">
                  <c:v>345307.08811000001</c:v>
                </c:pt>
                <c:pt idx="2">
                  <c:v>369387.00201</c:v>
                </c:pt>
                <c:pt idx="3">
                  <c:v>344917.58045000001</c:v>
                </c:pt>
                <c:pt idx="4">
                  <c:v>359765.66785999999</c:v>
                </c:pt>
                <c:pt idx="5">
                  <c:v>380040.94656000001</c:v>
                </c:pt>
                <c:pt idx="6">
                  <c:v>273826.23976000003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'2002_2016_AYLIK_IHR'!$A$23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'2002_2016_AYLIK_IHR'!$C$23:$N$23</c:f>
              <c:numCache>
                <c:formatCode>#,##0</c:formatCode>
                <c:ptCount val="12"/>
                <c:pt idx="0">
                  <c:v>316515.24618000002</c:v>
                </c:pt>
                <c:pt idx="1">
                  <c:v>302157.68461</c:v>
                </c:pt>
                <c:pt idx="2">
                  <c:v>347082.28542999999</c:v>
                </c:pt>
                <c:pt idx="3">
                  <c:v>362996.07591999997</c:v>
                </c:pt>
                <c:pt idx="4">
                  <c:v>328956.03136999998</c:v>
                </c:pt>
                <c:pt idx="5">
                  <c:v>354469.40233000001</c:v>
                </c:pt>
                <c:pt idx="6">
                  <c:v>348784.41462</c:v>
                </c:pt>
                <c:pt idx="7">
                  <c:v>345592.84184000001</c:v>
                </c:pt>
                <c:pt idx="8">
                  <c:v>312462.93615999998</c:v>
                </c:pt>
                <c:pt idx="9">
                  <c:v>365310.71737999999</c:v>
                </c:pt>
                <c:pt idx="10">
                  <c:v>342247.54421999998</c:v>
                </c:pt>
                <c:pt idx="11">
                  <c:v>348350.66149000003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233408"/>
        <c:axId val="508233952"/>
      </c:lineChart>
      <c:catAx>
        <c:axId val="50823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08233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8233952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0823340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'2002_2016_AYLIK_IHR'!$C$26:$N$26</c:f>
              <c:numCache>
                <c:formatCode>#,##0</c:formatCode>
                <c:ptCount val="12"/>
                <c:pt idx="0">
                  <c:v>596407.65240000002</c:v>
                </c:pt>
                <c:pt idx="1">
                  <c:v>632981.39032000001</c:v>
                </c:pt>
                <c:pt idx="2">
                  <c:v>703547.62083000003</c:v>
                </c:pt>
                <c:pt idx="3">
                  <c:v>690275.17157999997</c:v>
                </c:pt>
                <c:pt idx="4">
                  <c:v>667968.20897000004</c:v>
                </c:pt>
                <c:pt idx="5">
                  <c:v>714287.11953000003</c:v>
                </c:pt>
                <c:pt idx="6">
                  <c:v>518348.47837999999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'2002_2016_AYLIK_IHR'!$A$27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'2002_2016_AYLIK_IHR'!$C$27:$N$27</c:f>
              <c:numCache>
                <c:formatCode>#,##0</c:formatCode>
                <c:ptCount val="12"/>
                <c:pt idx="0">
                  <c:v>648202.18587000004</c:v>
                </c:pt>
                <c:pt idx="1">
                  <c:v>609091.59302999999</c:v>
                </c:pt>
                <c:pt idx="2">
                  <c:v>676704.10618999996</c:v>
                </c:pt>
                <c:pt idx="3">
                  <c:v>724084.09560999996</c:v>
                </c:pt>
                <c:pt idx="4">
                  <c:v>652378.04975000001</c:v>
                </c:pt>
                <c:pt idx="5">
                  <c:v>678623.23263999994</c:v>
                </c:pt>
                <c:pt idx="6">
                  <c:v>630937.65442000004</c:v>
                </c:pt>
                <c:pt idx="7">
                  <c:v>639220.36557000002</c:v>
                </c:pt>
                <c:pt idx="8">
                  <c:v>648365.97089999996</c:v>
                </c:pt>
                <c:pt idx="9">
                  <c:v>753919.4007</c:v>
                </c:pt>
                <c:pt idx="10">
                  <c:v>658705.75736000005</c:v>
                </c:pt>
                <c:pt idx="11">
                  <c:v>627463.55046000006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696208"/>
        <c:axId val="511705456"/>
      </c:lineChart>
      <c:catAx>
        <c:axId val="51169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1705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117054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169620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'2002_2016_AYLIK_IHR'!$A$28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'2002_2016_AYLIK_IHR'!$C$28:$N$28</c:f>
              <c:numCache>
                <c:formatCode>#,##0</c:formatCode>
                <c:ptCount val="12"/>
                <c:pt idx="0">
                  <c:v>88262.907959999997</c:v>
                </c:pt>
                <c:pt idx="1">
                  <c:v>108394.37347000001</c:v>
                </c:pt>
                <c:pt idx="2">
                  <c:v>126376.43048</c:v>
                </c:pt>
                <c:pt idx="3">
                  <c:v>134441.14019999999</c:v>
                </c:pt>
                <c:pt idx="4">
                  <c:v>121184.21963000001</c:v>
                </c:pt>
                <c:pt idx="5">
                  <c:v>124471.93349</c:v>
                </c:pt>
                <c:pt idx="6">
                  <c:v>100741.40637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'2002_2016_AYLIK_IHR'!$A$29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'2002_2016_AYLIK_IHR'!$C$29:$N$29</c:f>
              <c:numCache>
                <c:formatCode>#,##0</c:formatCode>
                <c:ptCount val="12"/>
                <c:pt idx="0">
                  <c:v>112829.78754999999</c:v>
                </c:pt>
                <c:pt idx="1">
                  <c:v>115694.13949</c:v>
                </c:pt>
                <c:pt idx="2">
                  <c:v>144207.13498</c:v>
                </c:pt>
                <c:pt idx="3">
                  <c:v>145988.64683000001</c:v>
                </c:pt>
                <c:pt idx="4">
                  <c:v>117697.77284999999</c:v>
                </c:pt>
                <c:pt idx="5">
                  <c:v>115520.33348</c:v>
                </c:pt>
                <c:pt idx="6">
                  <c:v>118420.89207</c:v>
                </c:pt>
                <c:pt idx="7">
                  <c:v>133966.96596</c:v>
                </c:pt>
                <c:pt idx="8">
                  <c:v>117142.70894</c:v>
                </c:pt>
                <c:pt idx="9">
                  <c:v>126212.69121999999</c:v>
                </c:pt>
                <c:pt idx="10">
                  <c:v>111617.9768</c:v>
                </c:pt>
                <c:pt idx="11">
                  <c:v>113137.81466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692400"/>
        <c:axId val="511697840"/>
      </c:lineChart>
      <c:catAx>
        <c:axId val="51169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1697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116978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16924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'2002_2016_AYLIK_IHR'!$A$30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'2002_2016_AYLIK_IHR'!$C$30:$N$30</c:f>
              <c:numCache>
                <c:formatCode>#,##0</c:formatCode>
                <c:ptCount val="12"/>
                <c:pt idx="0">
                  <c:v>129495.75634000001</c:v>
                </c:pt>
                <c:pt idx="1">
                  <c:v>155035.06388</c:v>
                </c:pt>
                <c:pt idx="2">
                  <c:v>179018.74742</c:v>
                </c:pt>
                <c:pt idx="3">
                  <c:v>170950.27929000001</c:v>
                </c:pt>
                <c:pt idx="4">
                  <c:v>164570.64378000001</c:v>
                </c:pt>
                <c:pt idx="5">
                  <c:v>172626.80497999999</c:v>
                </c:pt>
                <c:pt idx="6">
                  <c:v>103329.21321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'2002_2016_AYLIK_IHR'!$A$31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'2002_2016_AYLIK_IHR'!$C$31:$N$31</c:f>
              <c:numCache>
                <c:formatCode>#,##0</c:formatCode>
                <c:ptCount val="12"/>
                <c:pt idx="0">
                  <c:v>143592.34104999999</c:v>
                </c:pt>
                <c:pt idx="1">
                  <c:v>147034.17332999999</c:v>
                </c:pt>
                <c:pt idx="2">
                  <c:v>167697.59656999999</c:v>
                </c:pt>
                <c:pt idx="3">
                  <c:v>177976.82922000001</c:v>
                </c:pt>
                <c:pt idx="4">
                  <c:v>169615.87656999999</c:v>
                </c:pt>
                <c:pt idx="5">
                  <c:v>192780.13312000001</c:v>
                </c:pt>
                <c:pt idx="6">
                  <c:v>146176.54934</c:v>
                </c:pt>
                <c:pt idx="7">
                  <c:v>168405.25076</c:v>
                </c:pt>
                <c:pt idx="8">
                  <c:v>165188.11491</c:v>
                </c:pt>
                <c:pt idx="9">
                  <c:v>188749.88042</c:v>
                </c:pt>
                <c:pt idx="10">
                  <c:v>175218.90530000001</c:v>
                </c:pt>
                <c:pt idx="11">
                  <c:v>172975.33215999999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03280"/>
        <c:axId val="511706000"/>
      </c:lineChart>
      <c:catAx>
        <c:axId val="51170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170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1170600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17032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'2002_2016_AYLIK_IHR'!$A$59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'2002_2016_AYLIK_IHR'!$C$59:$N$59</c:f>
              <c:numCache>
                <c:formatCode>#,##0</c:formatCode>
                <c:ptCount val="12"/>
                <c:pt idx="0">
                  <c:v>275911.10003999999</c:v>
                </c:pt>
                <c:pt idx="1">
                  <c:v>281267.10907000001</c:v>
                </c:pt>
                <c:pt idx="2">
                  <c:v>275441.42132000002</c:v>
                </c:pt>
                <c:pt idx="3">
                  <c:v>348218.35579</c:v>
                </c:pt>
                <c:pt idx="4">
                  <c:v>403889.40522000002</c:v>
                </c:pt>
                <c:pt idx="5">
                  <c:v>393504.76014000003</c:v>
                </c:pt>
                <c:pt idx="6">
                  <c:v>372407.65275000001</c:v>
                </c:pt>
                <c:pt idx="7">
                  <c:v>342593.82049000001</c:v>
                </c:pt>
                <c:pt idx="8">
                  <c:v>285769.35791999998</c:v>
                </c:pt>
                <c:pt idx="9">
                  <c:v>315506.20071</c:v>
                </c:pt>
                <c:pt idx="10">
                  <c:v>291654.31043999997</c:v>
                </c:pt>
                <c:pt idx="11">
                  <c:v>309047.22055999999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'2002_2016_AYLIK_IHR'!$A$58</c:f>
              <c:strCache>
                <c:ptCount val="1"/>
                <c:pt idx="0">
                  <c:v>2016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'2002_2016_AYLIK_IHR'!$C$58:$I$58</c:f>
              <c:numCache>
                <c:formatCode>#,##0</c:formatCode>
                <c:ptCount val="7"/>
                <c:pt idx="0">
                  <c:v>236204.63557000001</c:v>
                </c:pt>
                <c:pt idx="1">
                  <c:v>244178.06628</c:v>
                </c:pt>
                <c:pt idx="2">
                  <c:v>265692.58695000003</c:v>
                </c:pt>
                <c:pt idx="3">
                  <c:v>337256.00225999998</c:v>
                </c:pt>
                <c:pt idx="4">
                  <c:v>315766.93875999999</c:v>
                </c:pt>
                <c:pt idx="5">
                  <c:v>362394.24436999997</c:v>
                </c:pt>
                <c:pt idx="6">
                  <c:v>271821.28188999998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286400"/>
        <c:axId val="510286944"/>
      </c:lineChart>
      <c:catAx>
        <c:axId val="51028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028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1028694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02864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'2002_2016_AYLIK_IHR'!$A$32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'2002_2016_AYLIK_IHR'!$C$32:$N$32</c:f>
              <c:numCache>
                <c:formatCode>#,##0</c:formatCode>
                <c:ptCount val="12"/>
                <c:pt idx="0">
                  <c:v>997924.98403000005</c:v>
                </c:pt>
                <c:pt idx="1">
                  <c:v>1137373.4029600001</c:v>
                </c:pt>
                <c:pt idx="2">
                  <c:v>1190056.51764</c:v>
                </c:pt>
                <c:pt idx="3">
                  <c:v>1230979.1991699999</c:v>
                </c:pt>
                <c:pt idx="4">
                  <c:v>1127461.6007300001</c:v>
                </c:pt>
                <c:pt idx="5">
                  <c:v>1321534.8966000001</c:v>
                </c:pt>
                <c:pt idx="6">
                  <c:v>967918.43186000001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'2002_2016_AYLIK_IHR'!$A$33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'2002_2016_AYLIK_IHR'!$C$33:$N$33</c:f>
              <c:numCache>
                <c:formatCode>#,##0</c:formatCode>
                <c:ptCount val="12"/>
                <c:pt idx="0">
                  <c:v>1197749.1368799999</c:v>
                </c:pt>
                <c:pt idx="1">
                  <c:v>1176291.8132499999</c:v>
                </c:pt>
                <c:pt idx="2">
                  <c:v>1342695.2692100001</c:v>
                </c:pt>
                <c:pt idx="3">
                  <c:v>1439379.3918300001</c:v>
                </c:pt>
                <c:pt idx="4">
                  <c:v>1377751.54981</c:v>
                </c:pt>
                <c:pt idx="5">
                  <c:v>1416856.8097000001</c:v>
                </c:pt>
                <c:pt idx="6">
                  <c:v>1310336.3024599999</c:v>
                </c:pt>
                <c:pt idx="7">
                  <c:v>1185557.2758200001</c:v>
                </c:pt>
                <c:pt idx="8">
                  <c:v>1088970.92631</c:v>
                </c:pt>
                <c:pt idx="9">
                  <c:v>1305062.6056900001</c:v>
                </c:pt>
                <c:pt idx="10">
                  <c:v>1295977.3500600001</c:v>
                </c:pt>
                <c:pt idx="11">
                  <c:v>1261682.90126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697296"/>
        <c:axId val="511701104"/>
      </c:lineChart>
      <c:catAx>
        <c:axId val="51169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1701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11701104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16972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'2002_2016_AYLIK_IHR'!$A$42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'2002_2016_AYLIK_IHR'!$C$42:$N$42</c:f>
              <c:numCache>
                <c:formatCode>#,##0</c:formatCode>
                <c:ptCount val="12"/>
                <c:pt idx="0">
                  <c:v>376021.26082999998</c:v>
                </c:pt>
                <c:pt idx="1">
                  <c:v>439426.45494000003</c:v>
                </c:pt>
                <c:pt idx="2">
                  <c:v>469429.24771000003</c:v>
                </c:pt>
                <c:pt idx="3">
                  <c:v>493265.67781000002</c:v>
                </c:pt>
                <c:pt idx="4">
                  <c:v>455930.17771000002</c:v>
                </c:pt>
                <c:pt idx="5">
                  <c:v>475014.20571000001</c:v>
                </c:pt>
                <c:pt idx="6">
                  <c:v>351700.78714999999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'2002_2016_AYLIK_IHR'!$A$43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'2002_2016_AYLIK_IHR'!$C$43:$N$43</c:f>
              <c:numCache>
                <c:formatCode>#,##0</c:formatCode>
                <c:ptCount val="12"/>
                <c:pt idx="0">
                  <c:v>465536.70377999998</c:v>
                </c:pt>
                <c:pt idx="1">
                  <c:v>432304.07919999998</c:v>
                </c:pt>
                <c:pt idx="2">
                  <c:v>450256.79758000001</c:v>
                </c:pt>
                <c:pt idx="3">
                  <c:v>492498.43300999998</c:v>
                </c:pt>
                <c:pt idx="4">
                  <c:v>411825.54811999999</c:v>
                </c:pt>
                <c:pt idx="5">
                  <c:v>470042.16327999998</c:v>
                </c:pt>
                <c:pt idx="6">
                  <c:v>482673.67670000001</c:v>
                </c:pt>
                <c:pt idx="7">
                  <c:v>434256.25014000002</c:v>
                </c:pt>
                <c:pt idx="8">
                  <c:v>438360.15456</c:v>
                </c:pt>
                <c:pt idx="9">
                  <c:v>456920.34512000001</c:v>
                </c:pt>
                <c:pt idx="10">
                  <c:v>486786.47350000002</c:v>
                </c:pt>
                <c:pt idx="11">
                  <c:v>502032.97671999998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00560"/>
        <c:axId val="511706544"/>
      </c:lineChart>
      <c:catAx>
        <c:axId val="51170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170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11706544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170056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'2002_2016_AYLIK_IHR'!$C$36:$N$36</c:f>
              <c:numCache>
                <c:formatCode>#,##0</c:formatCode>
                <c:ptCount val="12"/>
                <c:pt idx="0">
                  <c:v>1512344.52425</c:v>
                </c:pt>
                <c:pt idx="1">
                  <c:v>1983188.2043900001</c:v>
                </c:pt>
                <c:pt idx="2">
                  <c:v>2046745.7066800001</c:v>
                </c:pt>
                <c:pt idx="3">
                  <c:v>2045878.0430099999</c:v>
                </c:pt>
                <c:pt idx="4">
                  <c:v>1998869.16291</c:v>
                </c:pt>
                <c:pt idx="5">
                  <c:v>2148367.85665</c:v>
                </c:pt>
                <c:pt idx="6">
                  <c:v>1727573.59406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'2002_2016_AYLIK_IHR'!$A$37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'2002_2016_AYLIK_IHR'!$C$37:$N$37</c:f>
              <c:numCache>
                <c:formatCode>#,##0</c:formatCode>
                <c:ptCount val="12"/>
                <c:pt idx="0">
                  <c:v>1728185.6380799999</c:v>
                </c:pt>
                <c:pt idx="1">
                  <c:v>1703279.75015</c:v>
                </c:pt>
                <c:pt idx="2">
                  <c:v>1770417.7382400001</c:v>
                </c:pt>
                <c:pt idx="3">
                  <c:v>1835673.64307</c:v>
                </c:pt>
                <c:pt idx="4">
                  <c:v>1480106.1511299999</c:v>
                </c:pt>
                <c:pt idx="5">
                  <c:v>1969904.47059</c:v>
                </c:pt>
                <c:pt idx="6">
                  <c:v>1641980.42833</c:v>
                </c:pt>
                <c:pt idx="7">
                  <c:v>1361396.4611599999</c:v>
                </c:pt>
                <c:pt idx="8">
                  <c:v>1872658.86555</c:v>
                </c:pt>
                <c:pt idx="9">
                  <c:v>2024758.0810499999</c:v>
                </c:pt>
                <c:pt idx="10">
                  <c:v>1916069.2279999999</c:v>
                </c:pt>
                <c:pt idx="11">
                  <c:v>1847544.52773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693488"/>
        <c:axId val="511691856"/>
      </c:lineChart>
      <c:catAx>
        <c:axId val="51169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1691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11691856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1693488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'2002_2016_AYLIK_IHR'!$A$40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'2002_2016_AYLIK_IHR'!$C$40:$N$40</c:f>
              <c:numCache>
                <c:formatCode>#,##0</c:formatCode>
                <c:ptCount val="12"/>
                <c:pt idx="0">
                  <c:v>626884.63962999999</c:v>
                </c:pt>
                <c:pt idx="1">
                  <c:v>803828.31449999998</c:v>
                </c:pt>
                <c:pt idx="2">
                  <c:v>896222.79457000003</c:v>
                </c:pt>
                <c:pt idx="3">
                  <c:v>885636.02370999998</c:v>
                </c:pt>
                <c:pt idx="4">
                  <c:v>807264.69828000001</c:v>
                </c:pt>
                <c:pt idx="5">
                  <c:v>926906.58791999996</c:v>
                </c:pt>
                <c:pt idx="6">
                  <c:v>633252.03660999995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'2002_2016_AYLIK_IHR'!$A$41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'2002_2016_AYLIK_IHR'!$C$41:$N$41</c:f>
              <c:numCache>
                <c:formatCode>#,##0</c:formatCode>
                <c:ptCount val="12"/>
                <c:pt idx="0">
                  <c:v>732034.20849999995</c:v>
                </c:pt>
                <c:pt idx="1">
                  <c:v>830881.90549000003</c:v>
                </c:pt>
                <c:pt idx="2">
                  <c:v>838376.19932999997</c:v>
                </c:pt>
                <c:pt idx="3">
                  <c:v>881094.76477000001</c:v>
                </c:pt>
                <c:pt idx="4">
                  <c:v>826084.44212000002</c:v>
                </c:pt>
                <c:pt idx="5">
                  <c:v>961652.74899999995</c:v>
                </c:pt>
                <c:pt idx="6">
                  <c:v>815923.05656000006</c:v>
                </c:pt>
                <c:pt idx="7">
                  <c:v>830815.27673000004</c:v>
                </c:pt>
                <c:pt idx="8">
                  <c:v>854076.83889000001</c:v>
                </c:pt>
                <c:pt idx="9">
                  <c:v>1039303.99344</c:v>
                </c:pt>
                <c:pt idx="10">
                  <c:v>927258.84855</c:v>
                </c:pt>
                <c:pt idx="11">
                  <c:v>934566.69649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698928"/>
        <c:axId val="511695120"/>
      </c:lineChart>
      <c:catAx>
        <c:axId val="51169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1695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11695120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1698928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'2002_2016_AYLIK_IHR'!$A$34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'2002_2016_AYLIK_IHR'!$C$34:$N$34</c:f>
              <c:numCache>
                <c:formatCode>#,##0</c:formatCode>
                <c:ptCount val="12"/>
                <c:pt idx="0">
                  <c:v>1317823.11653</c:v>
                </c:pt>
                <c:pt idx="1">
                  <c:v>1417857.79058</c:v>
                </c:pt>
                <c:pt idx="2">
                  <c:v>1510705.35546</c:v>
                </c:pt>
                <c:pt idx="3">
                  <c:v>1523635.9252500001</c:v>
                </c:pt>
                <c:pt idx="4">
                  <c:v>1421846.84567</c:v>
                </c:pt>
                <c:pt idx="5">
                  <c:v>1530624.9329200001</c:v>
                </c:pt>
                <c:pt idx="6">
                  <c:v>1251551.2239900001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'2002_2016_AYLIK_IHR'!$A$35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'2002_2016_AYLIK_IHR'!$C$35:$N$35</c:f>
              <c:numCache>
                <c:formatCode>#,##0</c:formatCode>
                <c:ptCount val="12"/>
                <c:pt idx="0">
                  <c:v>1383349.5695400001</c:v>
                </c:pt>
                <c:pt idx="1">
                  <c:v>1264095.1384699999</c:v>
                </c:pt>
                <c:pt idx="2">
                  <c:v>1324696.2990300001</c:v>
                </c:pt>
                <c:pt idx="3">
                  <c:v>1384735.18169</c:v>
                </c:pt>
                <c:pt idx="4">
                  <c:v>1342558.4608700001</c:v>
                </c:pt>
                <c:pt idx="5">
                  <c:v>1456441.79174</c:v>
                </c:pt>
                <c:pt idx="6">
                  <c:v>1490078.4100500001</c:v>
                </c:pt>
                <c:pt idx="7">
                  <c:v>1541334.32173</c:v>
                </c:pt>
                <c:pt idx="8">
                  <c:v>1386763.3021800001</c:v>
                </c:pt>
                <c:pt idx="9">
                  <c:v>1588922.7416300001</c:v>
                </c:pt>
                <c:pt idx="10">
                  <c:v>1404346.7016100001</c:v>
                </c:pt>
                <c:pt idx="11">
                  <c:v>1388678.5573700001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04368"/>
        <c:axId val="619669456"/>
      </c:lineChart>
      <c:catAx>
        <c:axId val="51170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19669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19669456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17043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'2002_2016_AYLIK_IHR'!$A$44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'2002_2016_AYLIK_IHR'!$C$44:$N$44</c:f>
              <c:numCache>
                <c:formatCode>#,##0</c:formatCode>
                <c:ptCount val="12"/>
                <c:pt idx="0">
                  <c:v>423834.53791999997</c:v>
                </c:pt>
                <c:pt idx="1">
                  <c:v>502390.85868</c:v>
                </c:pt>
                <c:pt idx="2">
                  <c:v>536439.54348999995</c:v>
                </c:pt>
                <c:pt idx="3">
                  <c:v>515948.87939999998</c:v>
                </c:pt>
                <c:pt idx="4">
                  <c:v>503616.48226000002</c:v>
                </c:pt>
                <c:pt idx="5">
                  <c:v>538882.53844000003</c:v>
                </c:pt>
                <c:pt idx="6">
                  <c:v>409217.74745999998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'2002_2016_AYLIK_IHR'!$A$45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'2002_2016_AYLIK_IHR'!$C$45:$N$45</c:f>
              <c:numCache>
                <c:formatCode>#,##0</c:formatCode>
                <c:ptCount val="12"/>
                <c:pt idx="0">
                  <c:v>487406.64941000001</c:v>
                </c:pt>
                <c:pt idx="1">
                  <c:v>472955.40367999999</c:v>
                </c:pt>
                <c:pt idx="2">
                  <c:v>531382.43290000001</c:v>
                </c:pt>
                <c:pt idx="3">
                  <c:v>573363.50586000003</c:v>
                </c:pt>
                <c:pt idx="4">
                  <c:v>518542.47288000002</c:v>
                </c:pt>
                <c:pt idx="5">
                  <c:v>543286.54151000001</c:v>
                </c:pt>
                <c:pt idx="6">
                  <c:v>527503.70183000003</c:v>
                </c:pt>
                <c:pt idx="7">
                  <c:v>514685.32542000001</c:v>
                </c:pt>
                <c:pt idx="8">
                  <c:v>481265.49911999999</c:v>
                </c:pt>
                <c:pt idx="9">
                  <c:v>569429.73086000001</c:v>
                </c:pt>
                <c:pt idx="10">
                  <c:v>504248.29401000001</c:v>
                </c:pt>
                <c:pt idx="11">
                  <c:v>506304.49242999998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667824"/>
        <c:axId val="619666736"/>
      </c:lineChart>
      <c:catAx>
        <c:axId val="61966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19666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1966673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1966782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'2002_2016_AYLIK_IHR'!$A$48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'2002_2016_AYLIK_IHR'!$C$48:$N$48</c:f>
              <c:numCache>
                <c:formatCode>#,##0</c:formatCode>
                <c:ptCount val="12"/>
                <c:pt idx="0">
                  <c:v>184487.56275000001</c:v>
                </c:pt>
                <c:pt idx="1">
                  <c:v>224270.80935</c:v>
                </c:pt>
                <c:pt idx="2">
                  <c:v>273820.63620000001</c:v>
                </c:pt>
                <c:pt idx="3">
                  <c:v>251783.30504000001</c:v>
                </c:pt>
                <c:pt idx="4">
                  <c:v>234045.6606</c:v>
                </c:pt>
                <c:pt idx="5">
                  <c:v>239965.66213000001</c:v>
                </c:pt>
                <c:pt idx="6">
                  <c:v>180714.09129000001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'2002_2016_AYLIK_IHR'!$A$49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'2002_2016_AYLIK_IHR'!$C$49:$N$49</c:f>
              <c:numCache>
                <c:formatCode>#,##0</c:formatCode>
                <c:ptCount val="12"/>
                <c:pt idx="0">
                  <c:v>201065.27963</c:v>
                </c:pt>
                <c:pt idx="1">
                  <c:v>214500.38548999999</c:v>
                </c:pt>
                <c:pt idx="2">
                  <c:v>255234.01407999999</c:v>
                </c:pt>
                <c:pt idx="3">
                  <c:v>264035.47511</c:v>
                </c:pt>
                <c:pt idx="4">
                  <c:v>243012.05600000001</c:v>
                </c:pt>
                <c:pt idx="5">
                  <c:v>238435.64301999999</c:v>
                </c:pt>
                <c:pt idx="6">
                  <c:v>230345.85438</c:v>
                </c:pt>
                <c:pt idx="7">
                  <c:v>220589.03412999999</c:v>
                </c:pt>
                <c:pt idx="8">
                  <c:v>213315.56121000001</c:v>
                </c:pt>
                <c:pt idx="9">
                  <c:v>238482.42027</c:v>
                </c:pt>
                <c:pt idx="10">
                  <c:v>214862.83609</c:v>
                </c:pt>
                <c:pt idx="11">
                  <c:v>221473.41183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661296"/>
        <c:axId val="619668368"/>
      </c:lineChart>
      <c:catAx>
        <c:axId val="61966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19668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1966836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19661296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'2002_2016_AYLIK_IHR'!$A$50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'2002_2016_AYLIK_IHR'!$C$50:$N$50</c:f>
              <c:numCache>
                <c:formatCode>#,##0</c:formatCode>
                <c:ptCount val="12"/>
                <c:pt idx="0">
                  <c:v>170271.88844000001</c:v>
                </c:pt>
                <c:pt idx="1">
                  <c:v>155622.23358999999</c:v>
                </c:pt>
                <c:pt idx="2">
                  <c:v>194919.39700999999</c:v>
                </c:pt>
                <c:pt idx="3">
                  <c:v>248508.78513999999</c:v>
                </c:pt>
                <c:pt idx="4">
                  <c:v>172874.03132000001</c:v>
                </c:pt>
                <c:pt idx="5">
                  <c:v>157457.22236000001</c:v>
                </c:pt>
                <c:pt idx="6">
                  <c:v>92849.438179999997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'2002_2016_AYLIK_IHR'!$A$51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'2002_2016_AYLIK_IHR'!$C$51:$N$51</c:f>
              <c:numCache>
                <c:formatCode>#,##0</c:formatCode>
                <c:ptCount val="12"/>
                <c:pt idx="0">
                  <c:v>286935.63050000003</c:v>
                </c:pt>
                <c:pt idx="1">
                  <c:v>143501.87935</c:v>
                </c:pt>
                <c:pt idx="2">
                  <c:v>159502.55905000001</c:v>
                </c:pt>
                <c:pt idx="3">
                  <c:v>248153.5404</c:v>
                </c:pt>
                <c:pt idx="4">
                  <c:v>344006.66226999997</c:v>
                </c:pt>
                <c:pt idx="5">
                  <c:v>232756.33554999999</c:v>
                </c:pt>
                <c:pt idx="6">
                  <c:v>148979.14981999999</c:v>
                </c:pt>
                <c:pt idx="7">
                  <c:v>245693.15697000001</c:v>
                </c:pt>
                <c:pt idx="8">
                  <c:v>148522.46544999999</c:v>
                </c:pt>
                <c:pt idx="9">
                  <c:v>269431.80284000002</c:v>
                </c:pt>
                <c:pt idx="10">
                  <c:v>204994.9681</c:v>
                </c:pt>
                <c:pt idx="11">
                  <c:v>212299.22250999999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660752"/>
        <c:axId val="619670544"/>
      </c:lineChart>
      <c:catAx>
        <c:axId val="61966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19670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1967054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196607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'2002_2016_AYLIK_IHR'!$C$46:$N$46</c:f>
              <c:numCache>
                <c:formatCode>#,##0</c:formatCode>
                <c:ptCount val="12"/>
                <c:pt idx="0">
                  <c:v>626933.28356999997</c:v>
                </c:pt>
                <c:pt idx="1">
                  <c:v>744944.21661</c:v>
                </c:pt>
                <c:pt idx="2">
                  <c:v>731725.96661</c:v>
                </c:pt>
                <c:pt idx="3">
                  <c:v>695956.80672999995</c:v>
                </c:pt>
                <c:pt idx="4">
                  <c:v>748700.18660999998</c:v>
                </c:pt>
                <c:pt idx="5">
                  <c:v>906048.52901000006</c:v>
                </c:pt>
                <c:pt idx="6">
                  <c:v>607282.50305000006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'2002_2016_AYLIK_IHR'!$A$47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'2002_2016_AYLIK_IHR'!$C$47:$N$47</c:f>
              <c:numCache>
                <c:formatCode>#,##0</c:formatCode>
                <c:ptCount val="12"/>
                <c:pt idx="0">
                  <c:v>851959.67770999996</c:v>
                </c:pt>
                <c:pt idx="1">
                  <c:v>937971.25488999998</c:v>
                </c:pt>
                <c:pt idx="2">
                  <c:v>954845.98077000002</c:v>
                </c:pt>
                <c:pt idx="3">
                  <c:v>973028.22149000003</c:v>
                </c:pt>
                <c:pt idx="4">
                  <c:v>790369.94894999999</c:v>
                </c:pt>
                <c:pt idx="5">
                  <c:v>830151.84849999996</c:v>
                </c:pt>
                <c:pt idx="6">
                  <c:v>799547.27315000002</c:v>
                </c:pt>
                <c:pt idx="7">
                  <c:v>793980.14622999995</c:v>
                </c:pt>
                <c:pt idx="8">
                  <c:v>759077.65466999996</c:v>
                </c:pt>
                <c:pt idx="9">
                  <c:v>767523.08886999998</c:v>
                </c:pt>
                <c:pt idx="10">
                  <c:v>661539.25338999997</c:v>
                </c:pt>
                <c:pt idx="11">
                  <c:v>759979.02505000005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664016"/>
        <c:axId val="619673808"/>
      </c:lineChart>
      <c:catAx>
        <c:axId val="61966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19673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19673808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19664016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'2002_2016_AYLIK_IHR'!$A$60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'2002_2016_AYLIK_IHR'!$C$60:$N$60</c:f>
              <c:numCache>
                <c:formatCode>#,##0</c:formatCode>
                <c:ptCount val="12"/>
                <c:pt idx="0">
                  <c:v>236204.63557000001</c:v>
                </c:pt>
                <c:pt idx="1">
                  <c:v>244178.06628</c:v>
                </c:pt>
                <c:pt idx="2">
                  <c:v>265692.58695000003</c:v>
                </c:pt>
                <c:pt idx="3">
                  <c:v>337256.00225999998</c:v>
                </c:pt>
                <c:pt idx="4">
                  <c:v>315766.93875999999</c:v>
                </c:pt>
                <c:pt idx="5">
                  <c:v>362394.24436999997</c:v>
                </c:pt>
                <c:pt idx="6">
                  <c:v>271821.28188999998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'2002_2016_AYLIK_IHR'!$A$61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'2002_2016_AYLIK_IHR'!$C$61:$N$61</c:f>
              <c:numCache>
                <c:formatCode>#,##0</c:formatCode>
                <c:ptCount val="12"/>
                <c:pt idx="0">
                  <c:v>275911.10003999999</c:v>
                </c:pt>
                <c:pt idx="1">
                  <c:v>281267.10907000001</c:v>
                </c:pt>
                <c:pt idx="2">
                  <c:v>275441.42132000002</c:v>
                </c:pt>
                <c:pt idx="3">
                  <c:v>348218.35579</c:v>
                </c:pt>
                <c:pt idx="4">
                  <c:v>403889.40522000002</c:v>
                </c:pt>
                <c:pt idx="5">
                  <c:v>393504.76014000003</c:v>
                </c:pt>
                <c:pt idx="6">
                  <c:v>372407.65275000001</c:v>
                </c:pt>
                <c:pt idx="7">
                  <c:v>342593.82049000001</c:v>
                </c:pt>
                <c:pt idx="8">
                  <c:v>285769.35791999998</c:v>
                </c:pt>
                <c:pt idx="9">
                  <c:v>315506.20071</c:v>
                </c:pt>
                <c:pt idx="10">
                  <c:v>291654.31043999997</c:v>
                </c:pt>
                <c:pt idx="11">
                  <c:v>309047.22055999999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660208"/>
        <c:axId val="619663472"/>
      </c:lineChart>
      <c:catAx>
        <c:axId val="61966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19663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19663472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1966020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'2002_2016_AYLIK_IHR'!$A$75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'2002_2016_AYLIK_IHR'!$A$76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'2002_2016_AYLIK_IHR'!$C$76:$I$76</c:f>
              <c:numCache>
                <c:formatCode>#,##0</c:formatCode>
                <c:ptCount val="7"/>
                <c:pt idx="0">
                  <c:v>9548815.5069999993</c:v>
                </c:pt>
                <c:pt idx="1">
                  <c:v>12369086.227</c:v>
                </c:pt>
                <c:pt idx="2">
                  <c:v>12761426.664999999</c:v>
                </c:pt>
                <c:pt idx="3">
                  <c:v>11958799.021</c:v>
                </c:pt>
                <c:pt idx="4">
                  <c:v>12114283.475</c:v>
                </c:pt>
                <c:pt idx="5">
                  <c:v>12916183.665999999</c:v>
                </c:pt>
                <c:pt idx="6">
                  <c:v>8778559.5469599981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287488"/>
        <c:axId val="510289664"/>
      </c:lineChart>
      <c:catAx>
        <c:axId val="51028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0289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102896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02874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'2002_2016_AYLIK_IHR'!$A$38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'2002_2016_AYLIK_IHR'!$C$38:$N$38</c:f>
              <c:numCache>
                <c:formatCode>#,##0</c:formatCode>
                <c:ptCount val="12"/>
                <c:pt idx="0">
                  <c:v>41417.511720000002</c:v>
                </c:pt>
                <c:pt idx="1">
                  <c:v>60080.299330000002</c:v>
                </c:pt>
                <c:pt idx="2">
                  <c:v>79414.776440000001</c:v>
                </c:pt>
                <c:pt idx="3">
                  <c:v>92793.202439999994</c:v>
                </c:pt>
                <c:pt idx="4">
                  <c:v>33853.179360000002</c:v>
                </c:pt>
                <c:pt idx="5">
                  <c:v>58315.610529999998</c:v>
                </c:pt>
                <c:pt idx="6">
                  <c:v>22693.463489999998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'2002_2016_AYLIK_IHR'!$A$39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'2002_2016_AYLIK_IHR'!$C$39:$N$39</c:f>
              <c:numCache>
                <c:formatCode>#,##0</c:formatCode>
                <c:ptCount val="12"/>
                <c:pt idx="0">
                  <c:v>43975.630740000001</c:v>
                </c:pt>
                <c:pt idx="1">
                  <c:v>77870.873619999998</c:v>
                </c:pt>
                <c:pt idx="2">
                  <c:v>46982.886599999998</c:v>
                </c:pt>
                <c:pt idx="3">
                  <c:v>103764.36032000001</c:v>
                </c:pt>
                <c:pt idx="4">
                  <c:v>116960.59392</c:v>
                </c:pt>
                <c:pt idx="5">
                  <c:v>53593.840929999998</c:v>
                </c:pt>
                <c:pt idx="6">
                  <c:v>148860.65543000001</c:v>
                </c:pt>
                <c:pt idx="7">
                  <c:v>123107.68345</c:v>
                </c:pt>
                <c:pt idx="8">
                  <c:v>75751.284390000001</c:v>
                </c:pt>
                <c:pt idx="9">
                  <c:v>75632.592009999993</c:v>
                </c:pt>
                <c:pt idx="10">
                  <c:v>102000.23428</c:v>
                </c:pt>
                <c:pt idx="11">
                  <c:v>61358.134149999998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658576"/>
        <c:axId val="619664560"/>
      </c:lineChart>
      <c:catAx>
        <c:axId val="61965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19664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19664560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1965857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'2002_2016_AYLIK_IHR'!$A$52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'2002_2016_AYLIK_IHR'!$C$52:$N$52</c:f>
              <c:numCache>
                <c:formatCode>#,##0</c:formatCode>
                <c:ptCount val="12"/>
                <c:pt idx="0">
                  <c:v>118636.14177</c:v>
                </c:pt>
                <c:pt idx="1">
                  <c:v>136586.82457999999</c:v>
                </c:pt>
                <c:pt idx="2">
                  <c:v>164167.68768999999</c:v>
                </c:pt>
                <c:pt idx="3">
                  <c:v>146815.49273999999</c:v>
                </c:pt>
                <c:pt idx="4">
                  <c:v>106368.84015</c:v>
                </c:pt>
                <c:pt idx="5">
                  <c:v>143121.23869999999</c:v>
                </c:pt>
                <c:pt idx="6">
                  <c:v>97525.393989999997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'2002_2016_AYLIK_IHR'!$A$53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'2002_2016_AYLIK_IHR'!$C$53:$N$53</c:f>
              <c:numCache>
                <c:formatCode>#,##0</c:formatCode>
                <c:ptCount val="12"/>
                <c:pt idx="0">
                  <c:v>99405.476550000007</c:v>
                </c:pt>
                <c:pt idx="1">
                  <c:v>97020.904750000002</c:v>
                </c:pt>
                <c:pt idx="2">
                  <c:v>136118.54362000001</c:v>
                </c:pt>
                <c:pt idx="3">
                  <c:v>127832.47478</c:v>
                </c:pt>
                <c:pt idx="4">
                  <c:v>110824.95748</c:v>
                </c:pt>
                <c:pt idx="5">
                  <c:v>159703.81526999999</c:v>
                </c:pt>
                <c:pt idx="6">
                  <c:v>97948.048179999998</c:v>
                </c:pt>
                <c:pt idx="7">
                  <c:v>142957.12294</c:v>
                </c:pt>
                <c:pt idx="8">
                  <c:v>162035.99627999999</c:v>
                </c:pt>
                <c:pt idx="9">
                  <c:v>129552.53593</c:v>
                </c:pt>
                <c:pt idx="10">
                  <c:v>108305.56518999999</c:v>
                </c:pt>
                <c:pt idx="11">
                  <c:v>282382.47564999998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659120"/>
        <c:axId val="619662384"/>
      </c:lineChart>
      <c:catAx>
        <c:axId val="61965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19662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196623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196591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'2002_2016_AYLIK_IHR'!$A$54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'2002_2016_AYLIK_IHR'!$C$54:$N$54</c:f>
              <c:numCache>
                <c:formatCode>#,##0</c:formatCode>
                <c:ptCount val="12"/>
                <c:pt idx="0">
                  <c:v>254118.57037</c:v>
                </c:pt>
                <c:pt idx="1">
                  <c:v>280110.30920999998</c:v>
                </c:pt>
                <c:pt idx="2">
                  <c:v>314773.67257</c:v>
                </c:pt>
                <c:pt idx="3">
                  <c:v>303807.86369000003</c:v>
                </c:pt>
                <c:pt idx="4">
                  <c:v>286693.17608</c:v>
                </c:pt>
                <c:pt idx="5">
                  <c:v>336550.74208</c:v>
                </c:pt>
                <c:pt idx="6">
                  <c:v>225852.12656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'2002_2016_AYLIK_IHR'!$A$55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'2002_2016_AYLIK_IHR'!$C$55:$N$55</c:f>
              <c:numCache>
                <c:formatCode>#,##0</c:formatCode>
                <c:ptCount val="12"/>
                <c:pt idx="0">
                  <c:v>274711.79819</c:v>
                </c:pt>
                <c:pt idx="1">
                  <c:v>295438.31614000001</c:v>
                </c:pt>
                <c:pt idx="2">
                  <c:v>315229.46811999998</c:v>
                </c:pt>
                <c:pt idx="3">
                  <c:v>327374.87635999999</c:v>
                </c:pt>
                <c:pt idx="4">
                  <c:v>295721.75578000001</c:v>
                </c:pt>
                <c:pt idx="5">
                  <c:v>321362.25965000002</c:v>
                </c:pt>
                <c:pt idx="6">
                  <c:v>301100.96015</c:v>
                </c:pt>
                <c:pt idx="7">
                  <c:v>285551.46399999998</c:v>
                </c:pt>
                <c:pt idx="8">
                  <c:v>275348.10167</c:v>
                </c:pt>
                <c:pt idx="9">
                  <c:v>332934.19598000002</c:v>
                </c:pt>
                <c:pt idx="10">
                  <c:v>314580.01377999998</c:v>
                </c:pt>
                <c:pt idx="11">
                  <c:v>307669.87819999998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204592"/>
        <c:axId val="632202416"/>
      </c:lineChart>
      <c:catAx>
        <c:axId val="63220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32202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32202416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3220459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'2002_2016_AYLIK_IHR'!$A$3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'2002_2016_AYLIK_IHR'!$C$3:$N$3</c:f>
              <c:numCache>
                <c:formatCode>#,##0</c:formatCode>
                <c:ptCount val="12"/>
                <c:pt idx="0">
                  <c:v>1817721.7493999999</c:v>
                </c:pt>
                <c:pt idx="1">
                  <c:v>1656336.7019699998</c:v>
                </c:pt>
                <c:pt idx="2">
                  <c:v>1770955.5596699999</c:v>
                </c:pt>
                <c:pt idx="3">
                  <c:v>1707978.7388900002</c:v>
                </c:pt>
                <c:pt idx="4">
                  <c:v>1569239.7302300001</c:v>
                </c:pt>
                <c:pt idx="5">
                  <c:v>1611622.6887599996</c:v>
                </c:pt>
                <c:pt idx="6">
                  <c:v>1530250.5802799999</c:v>
                </c:pt>
                <c:pt idx="7">
                  <c:v>1469644.8621</c:v>
                </c:pt>
                <c:pt idx="8">
                  <c:v>1554678.9622399998</c:v>
                </c:pt>
                <c:pt idx="9">
                  <c:v>2104694.9396000002</c:v>
                </c:pt>
                <c:pt idx="10">
                  <c:v>1997506.02596</c:v>
                </c:pt>
                <c:pt idx="11">
                  <c:v>1980400.0576300004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'2002_2016_AYLIK_IHR'!$A$2</c:f>
              <c:strCache>
                <c:ptCount val="1"/>
                <c:pt idx="0">
                  <c:v>2016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'2002_2016_AYLIK_IHR'!$C$2:$I$2</c:f>
              <c:numCache>
                <c:formatCode>#,##0</c:formatCode>
                <c:ptCount val="7"/>
                <c:pt idx="0">
                  <c:v>1452677.38439</c:v>
                </c:pt>
                <c:pt idx="1">
                  <c:v>1714622.9362699999</c:v>
                </c:pt>
                <c:pt idx="2">
                  <c:v>1750557.9164899997</c:v>
                </c:pt>
                <c:pt idx="3">
                  <c:v>1637683.94349</c:v>
                </c:pt>
                <c:pt idx="4">
                  <c:v>1602551.2610799996</c:v>
                </c:pt>
                <c:pt idx="5">
                  <c:v>1707278.28587</c:v>
                </c:pt>
                <c:pt idx="6">
                  <c:v>1211461.8878500001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7088"/>
        <c:axId val="219668928"/>
      </c:lineChart>
      <c:catAx>
        <c:axId val="21967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9668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966892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96770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2009-2015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'2002_2016_AYLIK_IHR'!$C$69:$N$69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'2002_2016_AYLIK_IHR'!$A$70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'2002_2016_AYLIK_IHR'!$C$70:$N$70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'2002_2016_AYLIK_IHR'!$A$71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'2002_2016_AYLIK_IHR'!$C$71:$N$71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'2002_2016_AYLIK_IHR'!$A$72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'2002_2016_AYLIK_IHR'!$C$72:$N$72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'2002_2016_AYLIK_IHR'!$A$73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'2002_2016_AYLIK_IHR'!$C$73:$N$73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'2002_2016_AYLIK_IHR'!$A$74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'2002_2016_AYLIK_IHR'!$C$74:$N$74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'2002_2016_AYLIK_IHR'!$A$75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'2002_2016_AYLIK_IHR'!$C$75:$N$75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</c:ser>
        <c:ser>
          <c:idx val="2"/>
          <c:order val="7"/>
          <c:tx>
            <c:strRef>
              <c:f>'2002_2016_AYLIK_IHR'!$A$76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'2002_2016_AYLIK_IHR'!$C$76:$I$76</c:f>
              <c:numCache>
                <c:formatCode>#,##0</c:formatCode>
                <c:ptCount val="7"/>
                <c:pt idx="0">
                  <c:v>9548815.5069999993</c:v>
                </c:pt>
                <c:pt idx="1">
                  <c:v>12369086.227</c:v>
                </c:pt>
                <c:pt idx="2">
                  <c:v>12761426.664999999</c:v>
                </c:pt>
                <c:pt idx="3">
                  <c:v>11958799.021</c:v>
                </c:pt>
                <c:pt idx="4">
                  <c:v>12114283.475</c:v>
                </c:pt>
                <c:pt idx="5">
                  <c:v>12916183.665999999</c:v>
                </c:pt>
                <c:pt idx="6">
                  <c:v>8778559.5469599981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8176"/>
        <c:axId val="219679808"/>
      </c:lineChart>
      <c:catAx>
        <c:axId val="21967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9679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9679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967817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458415652588880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2002-2015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'2002_2016_AYLIK_IHR'!$A$62:$A$76</c:f>
              <c:strCach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4.0404172963228083E-2"/>
                  <c:y val="1.68773713412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6.7337416156313798E-3"/>
                  <c:y val="1.35021097046413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'2002_2016_AYLIK_IHR'!$A$62:$A$76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'2002_2016_AYLIK_IHR'!$O$62:$O$76</c:f>
              <c:numCache>
                <c:formatCode>#,##0</c:formatCode>
                <c:ptCount val="15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80447154.107959986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681984"/>
        <c:axId val="219667840"/>
      </c:barChart>
      <c:catAx>
        <c:axId val="21968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9667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9667840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9681984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'2002_2016_AYLIK_IHR'!$C$4:$N$4</c:f>
              <c:numCache>
                <c:formatCode>#,##0</c:formatCode>
                <c:ptCount val="12"/>
                <c:pt idx="0">
                  <c:v>460818.86079000001</c:v>
                </c:pt>
                <c:pt idx="1">
                  <c:v>562438.6078</c:v>
                </c:pt>
                <c:pt idx="2">
                  <c:v>569820.17744999996</c:v>
                </c:pt>
                <c:pt idx="3">
                  <c:v>533909.41825999995</c:v>
                </c:pt>
                <c:pt idx="4">
                  <c:v>511827.49608999997</c:v>
                </c:pt>
                <c:pt idx="5">
                  <c:v>534798.88054000004</c:v>
                </c:pt>
                <c:pt idx="6">
                  <c:v>387298.29349000001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'2002_2016_AYLIK_IHR'!$A$5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'2002_2016_AYLIK_IHR'!$C$5:$N$5</c:f>
              <c:numCache>
                <c:formatCode>#,##0</c:formatCode>
                <c:ptCount val="12"/>
                <c:pt idx="0">
                  <c:v>566117.66602999996</c:v>
                </c:pt>
                <c:pt idx="1">
                  <c:v>491783.75361999997</c:v>
                </c:pt>
                <c:pt idx="2">
                  <c:v>554740.76428</c:v>
                </c:pt>
                <c:pt idx="3">
                  <c:v>486976.49277999997</c:v>
                </c:pt>
                <c:pt idx="4">
                  <c:v>480848.67021000001</c:v>
                </c:pt>
                <c:pt idx="5">
                  <c:v>480768.24197999999</c:v>
                </c:pt>
                <c:pt idx="6">
                  <c:v>430668.38750999997</c:v>
                </c:pt>
                <c:pt idx="7">
                  <c:v>459881.61290000001</c:v>
                </c:pt>
                <c:pt idx="8">
                  <c:v>438173.99703000003</c:v>
                </c:pt>
                <c:pt idx="9">
                  <c:v>587624.92608999996</c:v>
                </c:pt>
                <c:pt idx="10">
                  <c:v>607952.09594999999</c:v>
                </c:pt>
                <c:pt idx="11">
                  <c:v>541773.56961999997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670560"/>
        <c:axId val="219671648"/>
      </c:lineChart>
      <c:catAx>
        <c:axId val="219670560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9671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9671648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967056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'2002_2016_AYLIK_IHR'!$C$6:$N$6</c:f>
              <c:numCache>
                <c:formatCode>#,##0</c:formatCode>
                <c:ptCount val="12"/>
                <c:pt idx="0">
                  <c:v>133664.50292999999</c:v>
                </c:pt>
                <c:pt idx="1">
                  <c:v>159695.39631000001</c:v>
                </c:pt>
                <c:pt idx="2">
                  <c:v>147833.79735000001</c:v>
                </c:pt>
                <c:pt idx="3">
                  <c:v>138040.80551000001</c:v>
                </c:pt>
                <c:pt idx="4">
                  <c:v>141146.41260000001</c:v>
                </c:pt>
                <c:pt idx="5">
                  <c:v>170701.49984</c:v>
                </c:pt>
                <c:pt idx="6">
                  <c:v>87229.037240000005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'2002_2016_AYLIK_IHR'!$A$7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'2002_2016_AYLIK_IHR'!$C$7:$N$7</c:f>
              <c:numCache>
                <c:formatCode>#,##0</c:formatCode>
                <c:ptCount val="12"/>
                <c:pt idx="0">
                  <c:v>218481.59776</c:v>
                </c:pt>
                <c:pt idx="1">
                  <c:v>155554.29676</c:v>
                </c:pt>
                <c:pt idx="2">
                  <c:v>152629.234</c:v>
                </c:pt>
                <c:pt idx="3">
                  <c:v>124853.16082999999</c:v>
                </c:pt>
                <c:pt idx="4">
                  <c:v>161353.40616000001</c:v>
                </c:pt>
                <c:pt idx="5">
                  <c:v>181166.30304999999</c:v>
                </c:pt>
                <c:pt idx="6">
                  <c:v>93843.73358</c:v>
                </c:pt>
                <c:pt idx="7">
                  <c:v>73244.345950000003</c:v>
                </c:pt>
                <c:pt idx="8">
                  <c:v>111339.6872</c:v>
                </c:pt>
                <c:pt idx="9">
                  <c:v>237273.41518000001</c:v>
                </c:pt>
                <c:pt idx="10">
                  <c:v>266867.98024</c:v>
                </c:pt>
                <c:pt idx="11">
                  <c:v>308968.70043000003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737728"/>
        <c:axId val="411742624"/>
      </c:lineChart>
      <c:catAx>
        <c:axId val="41173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1174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1174262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117377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'2002_2016_AYLIK_IHR'!$A$8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'2002_2016_AYLIK_IHR'!$C$8:$N$8</c:f>
              <c:numCache>
                <c:formatCode>#,##0</c:formatCode>
                <c:ptCount val="12"/>
                <c:pt idx="0">
                  <c:v>82387.498179999995</c:v>
                </c:pt>
                <c:pt idx="1">
                  <c:v>106196.98525</c:v>
                </c:pt>
                <c:pt idx="2">
                  <c:v>115290.95359999999</c:v>
                </c:pt>
                <c:pt idx="3">
                  <c:v>101260.02942000001</c:v>
                </c:pt>
                <c:pt idx="4">
                  <c:v>99739.819740000006</c:v>
                </c:pt>
                <c:pt idx="5">
                  <c:v>118759.39881</c:v>
                </c:pt>
                <c:pt idx="6">
                  <c:v>86707.658240000004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'2002_2016_AYLIK_IHR'!$A$9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'2002_2016_AYLIK_IHR'!$C$9:$N$9</c:f>
              <c:numCache>
                <c:formatCode>#,##0</c:formatCode>
                <c:ptCount val="12"/>
                <c:pt idx="0">
                  <c:v>93016.967910000007</c:v>
                </c:pt>
                <c:pt idx="1">
                  <c:v>98704.324250000005</c:v>
                </c:pt>
                <c:pt idx="2">
                  <c:v>104051.43909</c:v>
                </c:pt>
                <c:pt idx="3">
                  <c:v>105917.70758</c:v>
                </c:pt>
                <c:pt idx="4">
                  <c:v>96206.019320000007</c:v>
                </c:pt>
                <c:pt idx="5">
                  <c:v>110250.82988</c:v>
                </c:pt>
                <c:pt idx="6">
                  <c:v>110761.12648000001</c:v>
                </c:pt>
                <c:pt idx="7">
                  <c:v>109877.84795</c:v>
                </c:pt>
                <c:pt idx="8">
                  <c:v>113742.67637</c:v>
                </c:pt>
                <c:pt idx="9">
                  <c:v>144274.66862000001</c:v>
                </c:pt>
                <c:pt idx="10">
                  <c:v>128773.4178</c:v>
                </c:pt>
                <c:pt idx="11">
                  <c:v>102366.42557000001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748064"/>
        <c:axId val="411750240"/>
      </c:lineChart>
      <c:catAx>
        <c:axId val="41174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11750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117502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117480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abSelected="1" zoomScale="70" zoomScaleNormal="7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F18" sqref="F18"/>
    </sheetView>
  </sheetViews>
  <sheetFormatPr defaultColWidth="9.140625" defaultRowHeight="12.75" x14ac:dyDescent="0.2"/>
  <cols>
    <col min="1" max="1" width="52.28515625" style="1" customWidth="1"/>
    <col min="2" max="2" width="17.85546875" style="1" customWidth="1"/>
    <col min="3" max="3" width="17" style="1" bestFit="1" customWidth="1"/>
    <col min="4" max="4" width="10.5703125" style="1" bestFit="1" customWidth="1"/>
    <col min="5" max="5" width="13.5703125" style="1" bestFit="1" customWidth="1"/>
    <col min="6" max="7" width="18.85546875" style="1" bestFit="1" customWidth="1"/>
    <col min="8" max="8" width="10.28515625" style="1" bestFit="1" customWidth="1"/>
    <col min="9" max="9" width="13.5703125" style="1" bestFit="1" customWidth="1"/>
    <col min="10" max="11" width="18.7109375" style="1" bestFit="1" customWidth="1"/>
    <col min="12" max="13" width="9.42578125" style="1" bestFit="1" customWidth="1"/>
    <col min="14" max="16384" width="9.140625" style="1"/>
  </cols>
  <sheetData>
    <row r="1" spans="1:13" ht="26.25" x14ac:dyDescent="0.4">
      <c r="B1" s="162" t="s">
        <v>218</v>
      </c>
      <c r="C1" s="162"/>
      <c r="D1" s="162"/>
      <c r="E1" s="162"/>
      <c r="F1" s="162"/>
      <c r="G1" s="162"/>
      <c r="H1" s="162"/>
      <c r="I1" s="162"/>
      <c r="J1" s="162"/>
      <c r="K1" s="114"/>
      <c r="L1" s="114"/>
      <c r="M1" s="114"/>
    </row>
    <row r="2" spans="1:13" x14ac:dyDescent="0.2">
      <c r="D2" s="2"/>
    </row>
    <row r="3" spans="1:13" x14ac:dyDescent="0.2">
      <c r="D3" s="2"/>
    </row>
    <row r="4" spans="1:13" x14ac:dyDescent="0.2">
      <c r="B4" s="2"/>
      <c r="C4" s="2"/>
      <c r="D4" s="2"/>
      <c r="E4" s="2"/>
      <c r="F4" s="2"/>
      <c r="G4" s="2"/>
      <c r="H4" s="2"/>
      <c r="I4" s="2"/>
    </row>
    <row r="5" spans="1:13" ht="26.25" x14ac:dyDescent="0.2">
      <c r="A5" s="159" t="s">
        <v>126</v>
      </c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1"/>
    </row>
    <row r="6" spans="1:13" ht="18" x14ac:dyDescent="0.2">
      <c r="A6" s="3"/>
      <c r="B6" s="158" t="s">
        <v>219</v>
      </c>
      <c r="C6" s="158"/>
      <c r="D6" s="158"/>
      <c r="E6" s="158"/>
      <c r="F6" s="158" t="s">
        <v>220</v>
      </c>
      <c r="G6" s="158"/>
      <c r="H6" s="158"/>
      <c r="I6" s="158"/>
      <c r="J6" s="158" t="s">
        <v>106</v>
      </c>
      <c r="K6" s="158"/>
      <c r="L6" s="158"/>
      <c r="M6" s="158"/>
    </row>
    <row r="7" spans="1:13" ht="30" x14ac:dyDescent="0.25">
      <c r="A7" s="4" t="s">
        <v>1</v>
      </c>
      <c r="B7" s="5">
        <v>2015</v>
      </c>
      <c r="C7" s="6">
        <v>2016</v>
      </c>
      <c r="D7" s="7" t="s">
        <v>120</v>
      </c>
      <c r="E7" s="7" t="s">
        <v>121</v>
      </c>
      <c r="F7" s="5">
        <v>2015</v>
      </c>
      <c r="G7" s="6">
        <v>2016</v>
      </c>
      <c r="H7" s="7" t="s">
        <v>120</v>
      </c>
      <c r="I7" s="7" t="s">
        <v>121</v>
      </c>
      <c r="J7" s="5" t="s">
        <v>127</v>
      </c>
      <c r="K7" s="5" t="s">
        <v>128</v>
      </c>
      <c r="L7" s="7" t="s">
        <v>120</v>
      </c>
      <c r="M7" s="7" t="s">
        <v>121</v>
      </c>
    </row>
    <row r="8" spans="1:13" ht="16.5" x14ac:dyDescent="0.25">
      <c r="A8" s="49" t="s">
        <v>2</v>
      </c>
      <c r="B8" s="50">
        <f>B9+B18+B20</f>
        <v>1530250.5802799999</v>
      </c>
      <c r="C8" s="50">
        <f>C9+C18+C20</f>
        <v>1211461.8878500001</v>
      </c>
      <c r="D8" s="48">
        <f t="shared" ref="D8:D44" si="0">(C8-B8)/B8*100</f>
        <v>-20.832450354089655</v>
      </c>
      <c r="E8" s="48">
        <f>C8/C$44*100</f>
        <v>13.800235464251392</v>
      </c>
      <c r="F8" s="50">
        <f>F9+F18+F20</f>
        <v>11664105.749200001</v>
      </c>
      <c r="G8" s="50">
        <f>G9+G18+G20</f>
        <v>11076833.61544</v>
      </c>
      <c r="H8" s="48">
        <f t="shared" ref="H8:H46" si="1">(G8-F8)/F8*100</f>
        <v>-5.034866335983625</v>
      </c>
      <c r="I8" s="48">
        <f t="shared" ref="I8:I44" si="2">G8/G$44*100</f>
        <v>14.928555349327668</v>
      </c>
      <c r="J8" s="50">
        <f>J9+J18+J20</f>
        <v>21673027.759950001</v>
      </c>
      <c r="K8" s="50">
        <f>K9+K18+K20</f>
        <v>20183758.462970003</v>
      </c>
      <c r="L8" s="48">
        <f t="shared" ref="L8:L46" si="3">(K8-J8)/J8*100</f>
        <v>-6.8715331954312644</v>
      </c>
      <c r="M8" s="48">
        <f t="shared" ref="M8:M44" si="4">K8/K$44*100</f>
        <v>15.484007757957524</v>
      </c>
    </row>
    <row r="9" spans="1:13" ht="15.75" x14ac:dyDescent="0.25">
      <c r="A9" s="9" t="s">
        <v>3</v>
      </c>
      <c r="B9" s="50">
        <f>B10+B11+B12+B13+B14+B15+B16+B17</f>
        <v>1028887.8672399999</v>
      </c>
      <c r="C9" s="50">
        <f>C10+C11+C12+C13+C14+C15+C16+C17</f>
        <v>805807.73134000017</v>
      </c>
      <c r="D9" s="48">
        <f t="shared" si="0"/>
        <v>-21.681676206214195</v>
      </c>
      <c r="E9" s="48">
        <f t="shared" ref="E9:E44" si="5">C9/C$44*100</f>
        <v>9.179270551500105</v>
      </c>
      <c r="F9" s="50">
        <f>F10+F11+F12+F13+F14+F15+F16+F17</f>
        <v>8232994.4983800016</v>
      </c>
      <c r="G9" s="50">
        <f>G10+G11+G12+G13+G14+G15+G16+G17</f>
        <v>7718017.0750900004</v>
      </c>
      <c r="H9" s="48">
        <f t="shared" si="1"/>
        <v>-6.2550439380389831</v>
      </c>
      <c r="I9" s="48">
        <f t="shared" si="2"/>
        <v>10.401785301887497</v>
      </c>
      <c r="J9" s="50">
        <f>J10+J11+J12+J13+J14+J15+J16+J17</f>
        <v>15407366.55601</v>
      </c>
      <c r="K9" s="50">
        <f>K10+K11+K12+K13+K14+K15+K16+K17</f>
        <v>14368356.460300002</v>
      </c>
      <c r="L9" s="48">
        <f t="shared" si="3"/>
        <v>-6.7435930204744059</v>
      </c>
      <c r="M9" s="48">
        <f t="shared" si="4"/>
        <v>11.022711320518193</v>
      </c>
    </row>
    <row r="10" spans="1:13" ht="14.25" x14ac:dyDescent="0.2">
      <c r="A10" s="11" t="s">
        <v>129</v>
      </c>
      <c r="B10" s="12">
        <v>430668.38750999997</v>
      </c>
      <c r="C10" s="12">
        <v>387298.29349000001</v>
      </c>
      <c r="D10" s="13">
        <f t="shared" si="0"/>
        <v>-10.070415028777315</v>
      </c>
      <c r="E10" s="13">
        <f t="shared" si="5"/>
        <v>4.4118661087640607</v>
      </c>
      <c r="F10" s="12">
        <v>3491903.9764100001</v>
      </c>
      <c r="G10" s="12">
        <v>3560911.7344200001</v>
      </c>
      <c r="H10" s="13">
        <f t="shared" si="1"/>
        <v>1.9762215248812867</v>
      </c>
      <c r="I10" s="13">
        <f t="shared" si="2"/>
        <v>4.7991393359254442</v>
      </c>
      <c r="J10" s="12">
        <v>6343676.3091900004</v>
      </c>
      <c r="K10" s="12">
        <v>6196317.9360100003</v>
      </c>
      <c r="L10" s="13">
        <f t="shared" si="3"/>
        <v>-2.3229175953779984</v>
      </c>
      <c r="M10" s="13">
        <f t="shared" si="4"/>
        <v>4.7535168025307533</v>
      </c>
    </row>
    <row r="11" spans="1:13" ht="14.25" x14ac:dyDescent="0.2">
      <c r="A11" s="11" t="s">
        <v>130</v>
      </c>
      <c r="B11" s="12">
        <v>93843.73358</v>
      </c>
      <c r="C11" s="12">
        <v>87229.037240000005</v>
      </c>
      <c r="D11" s="13">
        <f t="shared" si="0"/>
        <v>-7.0486287018419747</v>
      </c>
      <c r="E11" s="13">
        <f t="shared" si="5"/>
        <v>0.99366002785966512</v>
      </c>
      <c r="F11" s="12">
        <v>1087881.73214</v>
      </c>
      <c r="G11" s="12">
        <v>978311.45178</v>
      </c>
      <c r="H11" s="13">
        <f t="shared" si="1"/>
        <v>-10.071892662859728</v>
      </c>
      <c r="I11" s="13">
        <f t="shared" si="2"/>
        <v>1.3184974302061592</v>
      </c>
      <c r="J11" s="12">
        <v>2242095.9671900002</v>
      </c>
      <c r="K11" s="12">
        <v>1976005.58078</v>
      </c>
      <c r="L11" s="13">
        <f t="shared" si="3"/>
        <v>-11.86793028950893</v>
      </c>
      <c r="M11" s="13">
        <f t="shared" si="4"/>
        <v>1.5158963479818943</v>
      </c>
    </row>
    <row r="12" spans="1:13" ht="14.25" x14ac:dyDescent="0.2">
      <c r="A12" s="11" t="s">
        <v>131</v>
      </c>
      <c r="B12" s="12">
        <v>110761.12648000001</v>
      </c>
      <c r="C12" s="12">
        <v>86707.658240000004</v>
      </c>
      <c r="D12" s="13">
        <f t="shared" si="0"/>
        <v>-21.716525467392483</v>
      </c>
      <c r="E12" s="13">
        <f t="shared" si="5"/>
        <v>0.98772079606188612</v>
      </c>
      <c r="F12" s="12">
        <v>718908.41451000003</v>
      </c>
      <c r="G12" s="12">
        <v>710342.34323999996</v>
      </c>
      <c r="H12" s="13">
        <f t="shared" si="1"/>
        <v>-1.1915386017339376</v>
      </c>
      <c r="I12" s="13">
        <f t="shared" si="2"/>
        <v>0.95734804332963885</v>
      </c>
      <c r="J12" s="12">
        <v>1345701.7955700001</v>
      </c>
      <c r="K12" s="12">
        <v>1309377.37955</v>
      </c>
      <c r="L12" s="13">
        <f t="shared" si="3"/>
        <v>-2.6992916364961936</v>
      </c>
      <c r="M12" s="13">
        <f t="shared" si="4"/>
        <v>1.0044912864094466</v>
      </c>
    </row>
    <row r="13" spans="1:13" ht="14.25" x14ac:dyDescent="0.2">
      <c r="A13" s="11" t="s">
        <v>132</v>
      </c>
      <c r="B13" s="12">
        <v>76412.842829999994</v>
      </c>
      <c r="C13" s="12">
        <v>55404.254650000003</v>
      </c>
      <c r="D13" s="13">
        <f t="shared" si="0"/>
        <v>-27.493530409199664</v>
      </c>
      <c r="E13" s="13">
        <f t="shared" si="5"/>
        <v>0.63113150117192529</v>
      </c>
      <c r="F13" s="12">
        <v>655476.47802000004</v>
      </c>
      <c r="G13" s="12">
        <v>651673.57423999999</v>
      </c>
      <c r="H13" s="13">
        <f t="shared" si="1"/>
        <v>-0.58017395093833046</v>
      </c>
      <c r="I13" s="13">
        <f t="shared" si="2"/>
        <v>0.87827851897815046</v>
      </c>
      <c r="J13" s="12">
        <v>1370912.92233</v>
      </c>
      <c r="K13" s="12">
        <v>1337407.0963000001</v>
      </c>
      <c r="L13" s="13">
        <f t="shared" si="3"/>
        <v>-2.4440520972735063</v>
      </c>
      <c r="M13" s="13">
        <f t="shared" si="4"/>
        <v>1.0259943356263013</v>
      </c>
    </row>
    <row r="14" spans="1:13" ht="14.25" x14ac:dyDescent="0.2">
      <c r="A14" s="11" t="s">
        <v>133</v>
      </c>
      <c r="B14" s="12">
        <v>227181.93338999999</v>
      </c>
      <c r="C14" s="12">
        <v>113936.80321</v>
      </c>
      <c r="D14" s="13">
        <f t="shared" si="0"/>
        <v>-49.847771119014858</v>
      </c>
      <c r="E14" s="13">
        <f t="shared" si="5"/>
        <v>1.2978986199331088</v>
      </c>
      <c r="F14" s="12">
        <v>1576586.84137</v>
      </c>
      <c r="G14" s="12">
        <v>1041382.63262</v>
      </c>
      <c r="H14" s="13">
        <f t="shared" si="1"/>
        <v>-33.947017360929252</v>
      </c>
      <c r="I14" s="13">
        <f t="shared" si="2"/>
        <v>1.4035002068845912</v>
      </c>
      <c r="J14" s="12">
        <v>2812331.8007200002</v>
      </c>
      <c r="K14" s="12">
        <v>2290731.5628200001</v>
      </c>
      <c r="L14" s="13">
        <f t="shared" si="3"/>
        <v>-18.54689541847311</v>
      </c>
      <c r="M14" s="13">
        <f t="shared" si="4"/>
        <v>1.7573389691110948</v>
      </c>
    </row>
    <row r="15" spans="1:13" ht="14.25" x14ac:dyDescent="0.2">
      <c r="A15" s="11" t="s">
        <v>134</v>
      </c>
      <c r="B15" s="12">
        <v>12890.33347</v>
      </c>
      <c r="C15" s="12">
        <v>7887.3594499999999</v>
      </c>
      <c r="D15" s="13">
        <f t="shared" si="0"/>
        <v>-38.811827728456741</v>
      </c>
      <c r="E15" s="13">
        <f t="shared" si="5"/>
        <v>8.9847991664320156E-2</v>
      </c>
      <c r="F15" s="12">
        <v>120891.48712999999</v>
      </c>
      <c r="G15" s="12">
        <v>98278.38523</v>
      </c>
      <c r="H15" s="13">
        <f t="shared" si="1"/>
        <v>-18.705288880831716</v>
      </c>
      <c r="I15" s="13">
        <f t="shared" si="2"/>
        <v>0.13245250082149246</v>
      </c>
      <c r="J15" s="12">
        <v>204635.46363000001</v>
      </c>
      <c r="K15" s="12">
        <v>166870.31039999999</v>
      </c>
      <c r="L15" s="13">
        <f t="shared" si="3"/>
        <v>-18.454842850837888</v>
      </c>
      <c r="M15" s="13">
        <f t="shared" si="4"/>
        <v>0.12801486826879988</v>
      </c>
    </row>
    <row r="16" spans="1:13" ht="14.25" x14ac:dyDescent="0.2">
      <c r="A16" s="11" t="s">
        <v>135</v>
      </c>
      <c r="B16" s="12">
        <v>73120.949699999997</v>
      </c>
      <c r="C16" s="12">
        <v>64000.109349999999</v>
      </c>
      <c r="D16" s="13">
        <f t="shared" si="0"/>
        <v>-12.473634967025051</v>
      </c>
      <c r="E16" s="13">
        <f t="shared" si="5"/>
        <v>0.72905023891035903</v>
      </c>
      <c r="F16" s="12">
        <v>531732.04328999994</v>
      </c>
      <c r="G16" s="12">
        <v>621574.96918999997</v>
      </c>
      <c r="H16" s="13">
        <f t="shared" si="1"/>
        <v>16.896278310427277</v>
      </c>
      <c r="I16" s="13">
        <f t="shared" si="2"/>
        <v>0.83771379560809278</v>
      </c>
      <c r="J16" s="12">
        <v>1011030.21539</v>
      </c>
      <c r="K16" s="12">
        <v>1008096.78964</v>
      </c>
      <c r="L16" s="13">
        <f t="shared" si="3"/>
        <v>-0.29014224355980284</v>
      </c>
      <c r="M16" s="13">
        <f t="shared" si="4"/>
        <v>0.77336332280211706</v>
      </c>
    </row>
    <row r="17" spans="1:13" ht="14.25" x14ac:dyDescent="0.2">
      <c r="A17" s="11" t="s">
        <v>136</v>
      </c>
      <c r="B17" s="12">
        <v>4008.5602800000001</v>
      </c>
      <c r="C17" s="12">
        <v>3344.2157099999999</v>
      </c>
      <c r="D17" s="13">
        <f t="shared" si="0"/>
        <v>-16.57314655624937</v>
      </c>
      <c r="E17" s="13">
        <f t="shared" si="5"/>
        <v>3.8095267134778357E-2</v>
      </c>
      <c r="F17" s="12">
        <v>49613.525509999999</v>
      </c>
      <c r="G17" s="12">
        <v>55541.984369999998</v>
      </c>
      <c r="H17" s="13">
        <f t="shared" si="1"/>
        <v>11.949279554433339</v>
      </c>
      <c r="I17" s="13">
        <f t="shared" si="2"/>
        <v>7.4855470133926072E-2</v>
      </c>
      <c r="J17" s="12">
        <v>76982.081990000006</v>
      </c>
      <c r="K17" s="12">
        <v>83549.804799999998</v>
      </c>
      <c r="L17" s="13">
        <f t="shared" si="3"/>
        <v>8.5314954340324824</v>
      </c>
      <c r="M17" s="13">
        <f t="shared" si="4"/>
        <v>6.4095387787784355E-2</v>
      </c>
    </row>
    <row r="18" spans="1:13" ht="15.75" x14ac:dyDescent="0.25">
      <c r="A18" s="9" t="s">
        <v>12</v>
      </c>
      <c r="B18" s="50">
        <f>B19</f>
        <v>152578.29842000001</v>
      </c>
      <c r="C18" s="50">
        <f>C19</f>
        <v>131827.91675</v>
      </c>
      <c r="D18" s="48">
        <f t="shared" si="0"/>
        <v>-13.599825063509844</v>
      </c>
      <c r="E18" s="48">
        <f t="shared" si="5"/>
        <v>1.5017032810998225</v>
      </c>
      <c r="F18" s="50">
        <f>F19</f>
        <v>1070150.11036</v>
      </c>
      <c r="G18" s="50">
        <f>G19</f>
        <v>1013399.59048</v>
      </c>
      <c r="H18" s="48">
        <f t="shared" si="1"/>
        <v>-5.3030429404814132</v>
      </c>
      <c r="I18" s="48">
        <f t="shared" si="2"/>
        <v>1.3657866862222185</v>
      </c>
      <c r="J18" s="50">
        <f>J19</f>
        <v>2031646.6744899999</v>
      </c>
      <c r="K18" s="50">
        <f>K19</f>
        <v>1756020.3517100001</v>
      </c>
      <c r="L18" s="48">
        <f t="shared" si="3"/>
        <v>-13.566646515895275</v>
      </c>
      <c r="M18" s="48">
        <f t="shared" si="4"/>
        <v>1.3471342712950771</v>
      </c>
    </row>
    <row r="19" spans="1:13" ht="14.25" x14ac:dyDescent="0.2">
      <c r="A19" s="11" t="s">
        <v>137</v>
      </c>
      <c r="B19" s="12">
        <v>152578.29842000001</v>
      </c>
      <c r="C19" s="12">
        <v>131827.91675</v>
      </c>
      <c r="D19" s="13">
        <f t="shared" si="0"/>
        <v>-13.599825063509844</v>
      </c>
      <c r="E19" s="13">
        <f t="shared" si="5"/>
        <v>1.5017032810998225</v>
      </c>
      <c r="F19" s="12">
        <v>1070150.11036</v>
      </c>
      <c r="G19" s="12">
        <v>1013399.59048</v>
      </c>
      <c r="H19" s="13">
        <f t="shared" si="1"/>
        <v>-5.3030429404814132</v>
      </c>
      <c r="I19" s="13">
        <f t="shared" si="2"/>
        <v>1.3657866862222185</v>
      </c>
      <c r="J19" s="12">
        <v>2031646.6744899999</v>
      </c>
      <c r="K19" s="12">
        <v>1756020.3517100001</v>
      </c>
      <c r="L19" s="13">
        <f t="shared" si="3"/>
        <v>-13.566646515895275</v>
      </c>
      <c r="M19" s="13">
        <f t="shared" si="4"/>
        <v>1.3471342712950771</v>
      </c>
    </row>
    <row r="20" spans="1:13" ht="15.75" x14ac:dyDescent="0.25">
      <c r="A20" s="9" t="s">
        <v>114</v>
      </c>
      <c r="B20" s="50">
        <f>B21</f>
        <v>348784.41462</v>
      </c>
      <c r="C20" s="50">
        <f>C21</f>
        <v>273826.23976000003</v>
      </c>
      <c r="D20" s="10">
        <f t="shared" si="0"/>
        <v>-21.491262716445277</v>
      </c>
      <c r="E20" s="10">
        <f t="shared" si="5"/>
        <v>3.1192616316514665</v>
      </c>
      <c r="F20" s="50">
        <f>F21</f>
        <v>2360961.1404599999</v>
      </c>
      <c r="G20" s="50">
        <f>G21</f>
        <v>2345416.9498700001</v>
      </c>
      <c r="H20" s="10">
        <f t="shared" si="1"/>
        <v>-0.65838400825907772</v>
      </c>
      <c r="I20" s="10">
        <f t="shared" si="2"/>
        <v>3.1609833612179559</v>
      </c>
      <c r="J20" s="50">
        <f>J21</f>
        <v>4234014.5294500003</v>
      </c>
      <c r="K20" s="50">
        <f>K21</f>
        <v>4059381.6509600002</v>
      </c>
      <c r="L20" s="10">
        <f t="shared" si="3"/>
        <v>-4.1245224189791552</v>
      </c>
      <c r="M20" s="10">
        <f t="shared" si="4"/>
        <v>3.1141621661442529</v>
      </c>
    </row>
    <row r="21" spans="1:13" ht="14.25" x14ac:dyDescent="0.2">
      <c r="A21" s="11" t="s">
        <v>138</v>
      </c>
      <c r="B21" s="12">
        <v>348784.41462</v>
      </c>
      <c r="C21" s="12">
        <v>273826.23976000003</v>
      </c>
      <c r="D21" s="13">
        <f t="shared" si="0"/>
        <v>-21.491262716445277</v>
      </c>
      <c r="E21" s="13">
        <f t="shared" si="5"/>
        <v>3.1192616316514665</v>
      </c>
      <c r="F21" s="12">
        <v>2360961.1404599999</v>
      </c>
      <c r="G21" s="12">
        <v>2345416.9498700001</v>
      </c>
      <c r="H21" s="13">
        <f t="shared" si="1"/>
        <v>-0.65838400825907772</v>
      </c>
      <c r="I21" s="13">
        <f t="shared" si="2"/>
        <v>3.1609833612179559</v>
      </c>
      <c r="J21" s="12">
        <v>4234014.5294500003</v>
      </c>
      <c r="K21" s="12">
        <v>4059381.6509600002</v>
      </c>
      <c r="L21" s="13">
        <f t="shared" si="3"/>
        <v>-4.1245224189791552</v>
      </c>
      <c r="M21" s="13">
        <f t="shared" si="4"/>
        <v>3.1141621661442529</v>
      </c>
    </row>
    <row r="22" spans="1:13" ht="16.5" x14ac:dyDescent="0.25">
      <c r="A22" s="49" t="s">
        <v>14</v>
      </c>
      <c r="B22" s="50">
        <f>B23+B27+B29</f>
        <v>8898003.2172500007</v>
      </c>
      <c r="C22" s="50">
        <f>C23+C27+C29</f>
        <v>7295276.3772199992</v>
      </c>
      <c r="D22" s="48">
        <f t="shared" si="0"/>
        <v>-18.012207917871905</v>
      </c>
      <c r="E22" s="48">
        <f t="shared" si="5"/>
        <v>83.103342162169895</v>
      </c>
      <c r="F22" s="50">
        <f>F23+F27+F29</f>
        <v>63378310.759339996</v>
      </c>
      <c r="G22" s="50">
        <f>G23+G27+G29</f>
        <v>61088818.008870013</v>
      </c>
      <c r="H22" s="48">
        <f t="shared" si="1"/>
        <v>-3.6124231192649487</v>
      </c>
      <c r="I22" s="48">
        <f t="shared" si="2"/>
        <v>82.331091404968731</v>
      </c>
      <c r="J22" s="50">
        <f>J23+J27+J29</f>
        <v>114180950.21932998</v>
      </c>
      <c r="K22" s="50">
        <f>K23+K27+K29</f>
        <v>106590645.36408001</v>
      </c>
      <c r="L22" s="48">
        <f t="shared" si="3"/>
        <v>-6.6476105170518967</v>
      </c>
      <c r="M22" s="48">
        <f t="shared" si="4"/>
        <v>81.771211381225243</v>
      </c>
    </row>
    <row r="23" spans="1:13" ht="15.75" x14ac:dyDescent="0.25">
      <c r="A23" s="9" t="s">
        <v>15</v>
      </c>
      <c r="B23" s="50">
        <f>B24+B25+B26</f>
        <v>895535.09583000012</v>
      </c>
      <c r="C23" s="50">
        <f>C24+C25+C26</f>
        <v>722419.09795999993</v>
      </c>
      <c r="D23" s="48">
        <f>(C23-B23)/B23*100</f>
        <v>-19.331012115114572</v>
      </c>
      <c r="E23" s="48">
        <f t="shared" si="5"/>
        <v>8.2293580637631223</v>
      </c>
      <c r="F23" s="50">
        <f>F24+F25+F26</f>
        <v>6635253.1239599995</v>
      </c>
      <c r="G23" s="50">
        <f>G24+G25+G26</f>
        <v>6402714.5625099996</v>
      </c>
      <c r="H23" s="48">
        <f t="shared" si="1"/>
        <v>-3.50459217012083</v>
      </c>
      <c r="I23" s="48">
        <f t="shared" si="2"/>
        <v>8.6291156887238323</v>
      </c>
      <c r="J23" s="50">
        <f>J24+J25+J26</f>
        <v>12127534.47192</v>
      </c>
      <c r="K23" s="50">
        <f>K24+K25+K26</f>
        <v>11203005.24863</v>
      </c>
      <c r="L23" s="48">
        <f t="shared" si="3"/>
        <v>-7.6233897782822053</v>
      </c>
      <c r="M23" s="48">
        <f t="shared" si="4"/>
        <v>8.594406264842922</v>
      </c>
    </row>
    <row r="24" spans="1:13" ht="14.25" x14ac:dyDescent="0.2">
      <c r="A24" s="11" t="s">
        <v>139</v>
      </c>
      <c r="B24" s="12">
        <v>630937.65442000004</v>
      </c>
      <c r="C24" s="12">
        <v>518348.47837999999</v>
      </c>
      <c r="D24" s="13">
        <f t="shared" si="0"/>
        <v>-17.844738739440036</v>
      </c>
      <c r="E24" s="13">
        <f t="shared" si="5"/>
        <v>5.9047099425269973</v>
      </c>
      <c r="F24" s="12">
        <v>4620020.9175100001</v>
      </c>
      <c r="G24" s="12">
        <v>4523815.6420099996</v>
      </c>
      <c r="H24" s="13">
        <f t="shared" si="1"/>
        <v>-2.0823558424893691</v>
      </c>
      <c r="I24" s="13">
        <f t="shared" si="2"/>
        <v>6.096871592235968</v>
      </c>
      <c r="J24" s="12">
        <v>8282824.2638900001</v>
      </c>
      <c r="K24" s="12">
        <v>7851490.6869999999</v>
      </c>
      <c r="L24" s="13">
        <f t="shared" si="3"/>
        <v>-5.2075664428913742</v>
      </c>
      <c r="M24" s="13">
        <f t="shared" si="4"/>
        <v>6.0232856498001341</v>
      </c>
    </row>
    <row r="25" spans="1:13" ht="14.25" x14ac:dyDescent="0.2">
      <c r="A25" s="11" t="s">
        <v>140</v>
      </c>
      <c r="B25" s="12">
        <v>118420.89207</v>
      </c>
      <c r="C25" s="12">
        <v>100741.40637</v>
      </c>
      <c r="D25" s="13">
        <f t="shared" si="0"/>
        <v>-14.929363722027572</v>
      </c>
      <c r="E25" s="13">
        <f t="shared" si="5"/>
        <v>1.1475847014660463</v>
      </c>
      <c r="F25" s="12">
        <v>870358.70724999998</v>
      </c>
      <c r="G25" s="12">
        <v>803872.41159999999</v>
      </c>
      <c r="H25" s="13">
        <f t="shared" si="1"/>
        <v>-7.6389533529309093</v>
      </c>
      <c r="I25" s="13">
        <f t="shared" si="2"/>
        <v>1.0834011060381372</v>
      </c>
      <c r="J25" s="12">
        <v>1671616.3986200001</v>
      </c>
      <c r="K25" s="12">
        <v>1405950.5691800001</v>
      </c>
      <c r="L25" s="13">
        <f t="shared" si="3"/>
        <v>-15.892750852367801</v>
      </c>
      <c r="M25" s="13">
        <f t="shared" si="4"/>
        <v>1.0785775880358279</v>
      </c>
    </row>
    <row r="26" spans="1:13" ht="14.25" x14ac:dyDescent="0.2">
      <c r="A26" s="11" t="s">
        <v>141</v>
      </c>
      <c r="B26" s="12">
        <v>146176.54934</v>
      </c>
      <c r="C26" s="12">
        <v>103329.21321</v>
      </c>
      <c r="D26" s="13">
        <f t="shared" si="0"/>
        <v>-29.312045142301891</v>
      </c>
      <c r="E26" s="13">
        <f t="shared" si="5"/>
        <v>1.1770634197700778</v>
      </c>
      <c r="F26" s="12">
        <v>1144873.4992</v>
      </c>
      <c r="G26" s="12">
        <v>1075026.5089</v>
      </c>
      <c r="H26" s="13">
        <f t="shared" si="1"/>
        <v>-6.100847853392251</v>
      </c>
      <c r="I26" s="13">
        <f t="shared" si="2"/>
        <v>1.4488429904497264</v>
      </c>
      <c r="J26" s="12">
        <v>2173093.8094100002</v>
      </c>
      <c r="K26" s="12">
        <v>1945563.99245</v>
      </c>
      <c r="L26" s="13">
        <f t="shared" si="3"/>
        <v>-10.470317294851391</v>
      </c>
      <c r="M26" s="13">
        <f t="shared" si="4"/>
        <v>1.4925430270069608</v>
      </c>
    </row>
    <row r="27" spans="1:13" ht="15.75" x14ac:dyDescent="0.25">
      <c r="A27" s="9" t="s">
        <v>19</v>
      </c>
      <c r="B27" s="50">
        <f>B28</f>
        <v>1310336.3024599999</v>
      </c>
      <c r="C27" s="50">
        <f>C28</f>
        <v>967918.43186000001</v>
      </c>
      <c r="D27" s="48">
        <f t="shared" si="0"/>
        <v>-26.13206014037398</v>
      </c>
      <c r="E27" s="48">
        <f t="shared" si="5"/>
        <v>11.025936848548106</v>
      </c>
      <c r="F27" s="50">
        <f>F28</f>
        <v>9261060.2731400002</v>
      </c>
      <c r="G27" s="50">
        <f>G28</f>
        <v>7973249.0329900002</v>
      </c>
      <c r="H27" s="48">
        <f t="shared" si="1"/>
        <v>-13.905656611317596</v>
      </c>
      <c r="I27" s="48">
        <f t="shared" si="2"/>
        <v>10.745768478191266</v>
      </c>
      <c r="J27" s="50">
        <f>J28</f>
        <v>16572719.098060001</v>
      </c>
      <c r="K27" s="50">
        <f>K28</f>
        <v>14110500.09213</v>
      </c>
      <c r="L27" s="48">
        <f t="shared" si="3"/>
        <v>-14.857061121721587</v>
      </c>
      <c r="M27" s="48">
        <f t="shared" si="4"/>
        <v>10.824896329196921</v>
      </c>
    </row>
    <row r="28" spans="1:13" ht="14.25" x14ac:dyDescent="0.2">
      <c r="A28" s="11" t="s">
        <v>142</v>
      </c>
      <c r="B28" s="12">
        <v>1310336.3024599999</v>
      </c>
      <c r="C28" s="12">
        <v>967918.43186000001</v>
      </c>
      <c r="D28" s="13">
        <f t="shared" si="0"/>
        <v>-26.13206014037398</v>
      </c>
      <c r="E28" s="13">
        <f t="shared" si="5"/>
        <v>11.025936848548106</v>
      </c>
      <c r="F28" s="12">
        <v>9261060.2731400002</v>
      </c>
      <c r="G28" s="12">
        <v>7973249.0329900002</v>
      </c>
      <c r="H28" s="13">
        <f t="shared" si="1"/>
        <v>-13.905656611317596</v>
      </c>
      <c r="I28" s="13">
        <f t="shared" si="2"/>
        <v>10.745768478191266</v>
      </c>
      <c r="J28" s="12">
        <v>16572719.098060001</v>
      </c>
      <c r="K28" s="12">
        <v>14110500.09213</v>
      </c>
      <c r="L28" s="13">
        <f t="shared" si="3"/>
        <v>-14.857061121721587</v>
      </c>
      <c r="M28" s="13">
        <f t="shared" si="4"/>
        <v>10.824896329196921</v>
      </c>
    </row>
    <row r="29" spans="1:13" ht="15.75" x14ac:dyDescent="0.25">
      <c r="A29" s="9" t="s">
        <v>21</v>
      </c>
      <c r="B29" s="50">
        <f>B30+B31+B32+B33+B34+B35+B36+B37+B38+B39+B40+B41</f>
        <v>6692131.8189599998</v>
      </c>
      <c r="C29" s="50">
        <f>C30+C31+C32+C33+C34+C35+C36+C37+C38+C39+C40+C41</f>
        <v>5604938.8473999994</v>
      </c>
      <c r="D29" s="48">
        <f t="shared" si="0"/>
        <v>-16.245839158155693</v>
      </c>
      <c r="E29" s="48">
        <f t="shared" si="5"/>
        <v>63.848047249858674</v>
      </c>
      <c r="F29" s="50">
        <f>F30+F31+F32+F33+F34+F35+F36+F37+F38+F39+F40+F41</f>
        <v>47481997.362239994</v>
      </c>
      <c r="G29" s="50">
        <f>G30+G31+G32+G33+G34+G35+G36+G37+G38+G39+G40+G41</f>
        <v>46712854.413370013</v>
      </c>
      <c r="H29" s="48">
        <f t="shared" si="1"/>
        <v>-1.6198622458996237</v>
      </c>
      <c r="I29" s="48">
        <f t="shared" si="2"/>
        <v>62.956207238053643</v>
      </c>
      <c r="J29" s="50">
        <f>J30+J31+J32+J33+J34+J35+J36+J37+J38+J39+J40+J41</f>
        <v>85480696.649349988</v>
      </c>
      <c r="K29" s="50">
        <f>K30+K31+K32+K33+K34+K35+K36+K37+K38+K39+K40+K41</f>
        <v>81277140.023320004</v>
      </c>
      <c r="L29" s="48">
        <f t="shared" si="3"/>
        <v>-4.917550734610149</v>
      </c>
      <c r="M29" s="48">
        <f t="shared" si="4"/>
        <v>62.351908787185394</v>
      </c>
    </row>
    <row r="30" spans="1:13" ht="14.25" x14ac:dyDescent="0.2">
      <c r="A30" s="11" t="s">
        <v>143</v>
      </c>
      <c r="B30" s="12">
        <v>1490078.4100500001</v>
      </c>
      <c r="C30" s="12">
        <v>1251551.2239900001</v>
      </c>
      <c r="D30" s="13">
        <f t="shared" si="0"/>
        <v>-16.007693585198389</v>
      </c>
      <c r="E30" s="13">
        <f t="shared" si="5"/>
        <v>14.256908747898287</v>
      </c>
      <c r="F30" s="12">
        <v>9645954.8513900004</v>
      </c>
      <c r="G30" s="12">
        <v>9974045.1904000007</v>
      </c>
      <c r="H30" s="13">
        <f t="shared" si="1"/>
        <v>3.4013256755262726</v>
      </c>
      <c r="I30" s="13">
        <f t="shared" si="2"/>
        <v>13.442296855848118</v>
      </c>
      <c r="J30" s="12">
        <v>17231637.012049999</v>
      </c>
      <c r="K30" s="12">
        <v>17284090.814920001</v>
      </c>
      <c r="L30" s="13">
        <f t="shared" si="3"/>
        <v>0.30440406116563945</v>
      </c>
      <c r="M30" s="13">
        <f t="shared" si="4"/>
        <v>13.259522341117178</v>
      </c>
    </row>
    <row r="31" spans="1:13" ht="14.25" x14ac:dyDescent="0.2">
      <c r="A31" s="11" t="s">
        <v>144</v>
      </c>
      <c r="B31" s="12">
        <v>1641980.42833</v>
      </c>
      <c r="C31" s="12">
        <v>1727573.59406</v>
      </c>
      <c r="D31" s="13">
        <f t="shared" si="0"/>
        <v>5.2128006067072175</v>
      </c>
      <c r="E31" s="13">
        <f t="shared" si="5"/>
        <v>19.679465461486288</v>
      </c>
      <c r="F31" s="12">
        <v>12129547.81959</v>
      </c>
      <c r="G31" s="12">
        <v>13462967.091949999</v>
      </c>
      <c r="H31" s="13">
        <f t="shared" si="1"/>
        <v>10.993149062048637</v>
      </c>
      <c r="I31" s="13">
        <f t="shared" si="2"/>
        <v>18.144413500822367</v>
      </c>
      <c r="J31" s="12">
        <v>20708723.050829999</v>
      </c>
      <c r="K31" s="12">
        <v>22485394.25544</v>
      </c>
      <c r="L31" s="13">
        <f t="shared" si="3"/>
        <v>8.5793373171736569</v>
      </c>
      <c r="M31" s="13">
        <f t="shared" si="4"/>
        <v>17.249711927078557</v>
      </c>
    </row>
    <row r="32" spans="1:13" ht="14.25" x14ac:dyDescent="0.2">
      <c r="A32" s="11" t="s">
        <v>145</v>
      </c>
      <c r="B32" s="12">
        <v>148860.65543000001</v>
      </c>
      <c r="C32" s="12">
        <v>22693.463489999998</v>
      </c>
      <c r="D32" s="13">
        <f t="shared" si="0"/>
        <v>-84.755230705892387</v>
      </c>
      <c r="E32" s="13">
        <f t="shared" si="5"/>
        <v>0.25851010485950066</v>
      </c>
      <c r="F32" s="12">
        <v>592008.84155999997</v>
      </c>
      <c r="G32" s="12">
        <v>388568.04330999998</v>
      </c>
      <c r="H32" s="13">
        <f t="shared" si="1"/>
        <v>-34.364486468464563</v>
      </c>
      <c r="I32" s="13">
        <f t="shared" si="2"/>
        <v>0.52368391030516215</v>
      </c>
      <c r="J32" s="12">
        <v>1178706.5403499999</v>
      </c>
      <c r="K32" s="12">
        <v>826417.97158999997</v>
      </c>
      <c r="L32" s="13">
        <f t="shared" si="3"/>
        <v>-29.887724951063134</v>
      </c>
      <c r="M32" s="13">
        <f t="shared" si="4"/>
        <v>0.63398808041087373</v>
      </c>
    </row>
    <row r="33" spans="1:13" ht="14.25" x14ac:dyDescent="0.2">
      <c r="A33" s="11" t="s">
        <v>146</v>
      </c>
      <c r="B33" s="12">
        <v>815923.05656000006</v>
      </c>
      <c r="C33" s="12">
        <v>633252.03660999995</v>
      </c>
      <c r="D33" s="13">
        <f t="shared" si="0"/>
        <v>-22.388265472011103</v>
      </c>
      <c r="E33" s="13">
        <f t="shared" si="5"/>
        <v>7.2136212464298213</v>
      </c>
      <c r="F33" s="12">
        <v>5886047.32577</v>
      </c>
      <c r="G33" s="12">
        <v>5579995.0952199996</v>
      </c>
      <c r="H33" s="13">
        <f t="shared" si="1"/>
        <v>-5.1996223205691496</v>
      </c>
      <c r="I33" s="13">
        <f t="shared" si="2"/>
        <v>7.5203138839112862</v>
      </c>
      <c r="J33" s="12">
        <v>11014136.7136</v>
      </c>
      <c r="K33" s="12">
        <v>10166016.74932</v>
      </c>
      <c r="L33" s="13">
        <f t="shared" si="3"/>
        <v>-7.7002854271162366</v>
      </c>
      <c r="M33" s="13">
        <f t="shared" si="4"/>
        <v>7.7988786133558561</v>
      </c>
    </row>
    <row r="34" spans="1:13" ht="14.25" x14ac:dyDescent="0.2">
      <c r="A34" s="11" t="s">
        <v>147</v>
      </c>
      <c r="B34" s="12">
        <v>482673.67670000001</v>
      </c>
      <c r="C34" s="12">
        <v>351700.78714999999</v>
      </c>
      <c r="D34" s="13">
        <f t="shared" si="0"/>
        <v>-27.134873077282943</v>
      </c>
      <c r="E34" s="13">
        <f t="shared" si="5"/>
        <v>4.0063610125170648</v>
      </c>
      <c r="F34" s="12">
        <v>3205137.4016700001</v>
      </c>
      <c r="G34" s="12">
        <v>3060787.8118599998</v>
      </c>
      <c r="H34" s="13">
        <f t="shared" si="1"/>
        <v>-4.503694279527255</v>
      </c>
      <c r="I34" s="13">
        <f t="shared" si="2"/>
        <v>4.125108478492252</v>
      </c>
      <c r="J34" s="12">
        <v>5709520.5216300003</v>
      </c>
      <c r="K34" s="12">
        <v>5379144.0119000003</v>
      </c>
      <c r="L34" s="13">
        <f t="shared" si="3"/>
        <v>-5.7864142615548646</v>
      </c>
      <c r="M34" s="13">
        <f t="shared" si="4"/>
        <v>4.126620310297465</v>
      </c>
    </row>
    <row r="35" spans="1:13" ht="14.25" x14ac:dyDescent="0.2">
      <c r="A35" s="11" t="s">
        <v>148</v>
      </c>
      <c r="B35" s="12">
        <v>527503.70183000003</v>
      </c>
      <c r="C35" s="12">
        <v>409217.74745999998</v>
      </c>
      <c r="D35" s="13">
        <f t="shared" si="0"/>
        <v>-22.423720243032601</v>
      </c>
      <c r="E35" s="13">
        <f t="shared" si="5"/>
        <v>4.6615591689152636</v>
      </c>
      <c r="F35" s="12">
        <v>3654440.7080700002</v>
      </c>
      <c r="G35" s="12">
        <v>3430330.5876500001</v>
      </c>
      <c r="H35" s="13">
        <f t="shared" si="1"/>
        <v>-6.1325422499017126</v>
      </c>
      <c r="I35" s="13">
        <f t="shared" si="2"/>
        <v>4.6231515090055408</v>
      </c>
      <c r="J35" s="12">
        <v>6520307.4798600003</v>
      </c>
      <c r="K35" s="12">
        <v>6006266.1522300001</v>
      </c>
      <c r="L35" s="13">
        <f t="shared" si="3"/>
        <v>-7.8836976510352752</v>
      </c>
      <c r="M35" s="13">
        <f t="shared" si="4"/>
        <v>4.60771822394282</v>
      </c>
    </row>
    <row r="36" spans="1:13" ht="14.25" x14ac:dyDescent="0.2">
      <c r="A36" s="11" t="s">
        <v>149</v>
      </c>
      <c r="B36" s="12">
        <v>799547.27315000002</v>
      </c>
      <c r="C36" s="12">
        <v>607282.50305000006</v>
      </c>
      <c r="D36" s="13">
        <f t="shared" si="0"/>
        <v>-24.046704498475592</v>
      </c>
      <c r="E36" s="13">
        <f t="shared" si="5"/>
        <v>6.9177921480330005</v>
      </c>
      <c r="F36" s="12">
        <v>6137874.2054599999</v>
      </c>
      <c r="G36" s="12">
        <v>5061591.4921899997</v>
      </c>
      <c r="H36" s="13">
        <f t="shared" si="1"/>
        <v>-17.535105432962173</v>
      </c>
      <c r="I36" s="13">
        <f t="shared" si="2"/>
        <v>6.8216469949966756</v>
      </c>
      <c r="J36" s="12">
        <v>11293344.491490001</v>
      </c>
      <c r="K36" s="12">
        <v>8803690.6603999995</v>
      </c>
      <c r="L36" s="13">
        <f t="shared" si="3"/>
        <v>-22.045319107781207</v>
      </c>
      <c r="M36" s="13">
        <f t="shared" si="4"/>
        <v>6.7537676263013049</v>
      </c>
    </row>
    <row r="37" spans="1:13" ht="14.25" x14ac:dyDescent="0.2">
      <c r="A37" s="14" t="s">
        <v>150</v>
      </c>
      <c r="B37" s="12">
        <v>230345.85438</v>
      </c>
      <c r="C37" s="12">
        <v>180714.09129000001</v>
      </c>
      <c r="D37" s="13">
        <f t="shared" si="0"/>
        <v>-21.546627450096327</v>
      </c>
      <c r="E37" s="13">
        <f t="shared" si="5"/>
        <v>2.0585847862999462</v>
      </c>
      <c r="F37" s="12">
        <v>1646628.70771</v>
      </c>
      <c r="G37" s="12">
        <v>1589087.7273599999</v>
      </c>
      <c r="H37" s="13">
        <f t="shared" si="1"/>
        <v>-3.4944720737939456</v>
      </c>
      <c r="I37" s="13">
        <f t="shared" si="2"/>
        <v>2.1416575274511556</v>
      </c>
      <c r="J37" s="12">
        <v>2900838.43646</v>
      </c>
      <c r="K37" s="12">
        <v>2697810.99089</v>
      </c>
      <c r="L37" s="13">
        <f t="shared" si="3"/>
        <v>-6.9989228982280673</v>
      </c>
      <c r="M37" s="13">
        <f t="shared" si="4"/>
        <v>2.0696307077337579</v>
      </c>
    </row>
    <row r="38" spans="1:13" ht="14.25" x14ac:dyDescent="0.2">
      <c r="A38" s="11" t="s">
        <v>151</v>
      </c>
      <c r="B38" s="12">
        <v>148979.14981999999</v>
      </c>
      <c r="C38" s="12">
        <v>92849.438179999997</v>
      </c>
      <c r="D38" s="13">
        <f t="shared" si="0"/>
        <v>-37.676219597049112</v>
      </c>
      <c r="E38" s="13">
        <f t="shared" si="5"/>
        <v>1.0576842098445822</v>
      </c>
      <c r="F38" s="12">
        <v>1563835.75694</v>
      </c>
      <c r="G38" s="12">
        <v>1192502.9960400001</v>
      </c>
      <c r="H38" s="13">
        <f t="shared" si="1"/>
        <v>-23.74499746869817</v>
      </c>
      <c r="I38" s="13">
        <f t="shared" si="2"/>
        <v>1.6071693047557856</v>
      </c>
      <c r="J38" s="12">
        <v>3399291.1006700001</v>
      </c>
      <c r="K38" s="12">
        <v>2273444.61191</v>
      </c>
      <c r="L38" s="13">
        <f t="shared" si="3"/>
        <v>-33.120037543654199</v>
      </c>
      <c r="M38" s="13">
        <f t="shared" si="4"/>
        <v>1.7440772526427297</v>
      </c>
    </row>
    <row r="39" spans="1:13" ht="14.25" x14ac:dyDescent="0.2">
      <c r="A39" s="11" t="s">
        <v>152</v>
      </c>
      <c r="B39" s="12">
        <v>97948.048179999998</v>
      </c>
      <c r="C39" s="12">
        <v>97525.393989999997</v>
      </c>
      <c r="D39" s="13">
        <f>(C39-B39)/B39*100</f>
        <v>-0.43150853728426092</v>
      </c>
      <c r="E39" s="13">
        <f t="shared" si="5"/>
        <v>1.1109498485292257</v>
      </c>
      <c r="F39" s="12">
        <v>828854.22063</v>
      </c>
      <c r="G39" s="12">
        <v>913221.61962000001</v>
      </c>
      <c r="H39" s="13">
        <f t="shared" si="1"/>
        <v>10.178798260310913</v>
      </c>
      <c r="I39" s="13">
        <f t="shared" si="2"/>
        <v>1.2307740612530893</v>
      </c>
      <c r="J39" s="12">
        <v>1524402.2248500001</v>
      </c>
      <c r="K39" s="12">
        <v>1738455.3156099999</v>
      </c>
      <c r="L39" s="13">
        <f t="shared" si="3"/>
        <v>14.041772392523402</v>
      </c>
      <c r="M39" s="13">
        <f t="shared" si="4"/>
        <v>1.3336592212571872</v>
      </c>
    </row>
    <row r="40" spans="1:13" ht="14.25" x14ac:dyDescent="0.2">
      <c r="A40" s="11" t="s">
        <v>153</v>
      </c>
      <c r="B40" s="12">
        <v>301100.96015</v>
      </c>
      <c r="C40" s="12">
        <v>225852.12656</v>
      </c>
      <c r="D40" s="13">
        <f>(C40-B40)/B40*100</f>
        <v>-24.991230035438331</v>
      </c>
      <c r="E40" s="13">
        <f t="shared" si="5"/>
        <v>2.5727697733532175</v>
      </c>
      <c r="F40" s="12">
        <v>2130939.4343900001</v>
      </c>
      <c r="G40" s="12">
        <v>2001906.46056</v>
      </c>
      <c r="H40" s="13">
        <f t="shared" si="1"/>
        <v>-6.0552154485299505</v>
      </c>
      <c r="I40" s="13">
        <f t="shared" si="2"/>
        <v>2.6980247639532209</v>
      </c>
      <c r="J40" s="12">
        <v>3898334.4097500001</v>
      </c>
      <c r="K40" s="12">
        <v>3517990.1141900001</v>
      </c>
      <c r="L40" s="13">
        <f t="shared" si="3"/>
        <v>-9.7565846226207</v>
      </c>
      <c r="M40" s="13">
        <f t="shared" si="4"/>
        <v>2.6988326441021178</v>
      </c>
    </row>
    <row r="41" spans="1:13" ht="14.25" x14ac:dyDescent="0.2">
      <c r="A41" s="11" t="s">
        <v>154</v>
      </c>
      <c r="B41" s="12">
        <v>7190.6043799999998</v>
      </c>
      <c r="C41" s="12">
        <v>4726.44157</v>
      </c>
      <c r="D41" s="13">
        <f t="shared" si="0"/>
        <v>-34.269202973450192</v>
      </c>
      <c r="E41" s="13">
        <f t="shared" si="5"/>
        <v>5.3840741692488259E-2</v>
      </c>
      <c r="F41" s="12">
        <v>60728.089059999998</v>
      </c>
      <c r="G41" s="12">
        <v>57850.297209999997</v>
      </c>
      <c r="H41" s="13">
        <f t="shared" si="1"/>
        <v>-4.7388150928917137</v>
      </c>
      <c r="I41" s="13">
        <f t="shared" si="2"/>
        <v>7.7966447258965704E-2</v>
      </c>
      <c r="J41" s="12">
        <v>101454.66781</v>
      </c>
      <c r="K41" s="12">
        <v>98418.374920000002</v>
      </c>
      <c r="L41" s="13">
        <f t="shared" si="3"/>
        <v>-2.9927581998358495</v>
      </c>
      <c r="M41" s="13">
        <f t="shared" si="4"/>
        <v>7.5501838945540536E-2</v>
      </c>
    </row>
    <row r="42" spans="1:13" ht="15.75" x14ac:dyDescent="0.25">
      <c r="A42" s="51" t="s">
        <v>31</v>
      </c>
      <c r="B42" s="50">
        <f>B43</f>
        <v>372407.65275000001</v>
      </c>
      <c r="C42" s="50">
        <f>C43</f>
        <v>271821.28188999998</v>
      </c>
      <c r="D42" s="48">
        <f t="shared" si="0"/>
        <v>-27.009748622841645</v>
      </c>
      <c r="E42" s="48">
        <f t="shared" si="5"/>
        <v>3.0964223735787186</v>
      </c>
      <c r="F42" s="50">
        <f>F43</f>
        <v>2350639.8043300002</v>
      </c>
      <c r="G42" s="50">
        <f>G43</f>
        <v>2033313.75608</v>
      </c>
      <c r="H42" s="48">
        <f t="shared" si="1"/>
        <v>-13.499560743652397</v>
      </c>
      <c r="I42" s="48">
        <f t="shared" si="2"/>
        <v>2.7403532457035884</v>
      </c>
      <c r="J42" s="50">
        <f>J43</f>
        <v>4214996.4827500004</v>
      </c>
      <c r="K42" s="50">
        <f>K43</f>
        <v>3577884.6661999999</v>
      </c>
      <c r="L42" s="48">
        <f t="shared" si="3"/>
        <v>-15.115358201540612</v>
      </c>
      <c r="M42" s="48">
        <f t="shared" si="4"/>
        <v>2.7447808608172402</v>
      </c>
    </row>
    <row r="43" spans="1:13" ht="14.25" x14ac:dyDescent="0.2">
      <c r="A43" s="11" t="s">
        <v>155</v>
      </c>
      <c r="B43" s="12">
        <v>372407.65275000001</v>
      </c>
      <c r="C43" s="12">
        <v>271821.28188999998</v>
      </c>
      <c r="D43" s="13">
        <f t="shared" si="0"/>
        <v>-27.009748622841645</v>
      </c>
      <c r="E43" s="13">
        <f t="shared" si="5"/>
        <v>3.0964223735787186</v>
      </c>
      <c r="F43" s="12">
        <v>2350639.8043300002</v>
      </c>
      <c r="G43" s="12">
        <v>2033313.75608</v>
      </c>
      <c r="H43" s="13">
        <f t="shared" si="1"/>
        <v>-13.499560743652397</v>
      </c>
      <c r="I43" s="13">
        <f t="shared" si="2"/>
        <v>2.7403532457035884</v>
      </c>
      <c r="J43" s="12">
        <v>4214996.4827500004</v>
      </c>
      <c r="K43" s="12">
        <v>3577884.6661999999</v>
      </c>
      <c r="L43" s="13">
        <f t="shared" si="3"/>
        <v>-15.115358201540612</v>
      </c>
      <c r="M43" s="13">
        <f t="shared" si="4"/>
        <v>2.7447808608172402</v>
      </c>
    </row>
    <row r="44" spans="1:13" ht="15.75" x14ac:dyDescent="0.25">
      <c r="A44" s="9" t="s">
        <v>33</v>
      </c>
      <c r="B44" s="8">
        <f>B8+B22+B42</f>
        <v>10800661.450280001</v>
      </c>
      <c r="C44" s="8">
        <f>C8+C22+C42</f>
        <v>8778559.5469599981</v>
      </c>
      <c r="D44" s="10">
        <f t="shared" si="0"/>
        <v>-18.722019134000181</v>
      </c>
      <c r="E44" s="10">
        <f t="shared" si="5"/>
        <v>100</v>
      </c>
      <c r="F44" s="15">
        <f>F8+F22+F42</f>
        <v>77393056.312870011</v>
      </c>
      <c r="G44" s="15">
        <f>G8+G22+G42</f>
        <v>74198965.380390018</v>
      </c>
      <c r="H44" s="16">
        <f t="shared" si="1"/>
        <v>-4.1271027203881516</v>
      </c>
      <c r="I44" s="16">
        <f t="shared" si="2"/>
        <v>100</v>
      </c>
      <c r="J44" s="15">
        <f>J8+J22+J42</f>
        <v>140068974.46202999</v>
      </c>
      <c r="K44" s="15">
        <f>K8+K22+K42</f>
        <v>130352288.49325001</v>
      </c>
      <c r="L44" s="16">
        <f t="shared" si="3"/>
        <v>-6.9370722575069532</v>
      </c>
      <c r="M44" s="16">
        <f t="shared" si="4"/>
        <v>100</v>
      </c>
    </row>
    <row r="45" spans="1:13" ht="15.75" x14ac:dyDescent="0.25">
      <c r="A45" s="52" t="s">
        <v>34</v>
      </c>
      <c r="B45" s="53">
        <f>B46-B44</f>
        <v>328697.52371999808</v>
      </c>
      <c r="C45" s="53">
        <v>0</v>
      </c>
      <c r="D45" s="54"/>
      <c r="E45" s="54"/>
      <c r="F45" s="55">
        <f>F46-F44</f>
        <v>7169218.6871299893</v>
      </c>
      <c r="G45" s="55">
        <f>G46-G44</f>
        <v>6248188.7275699675</v>
      </c>
      <c r="H45" s="56">
        <f t="shared" si="1"/>
        <v>-12.847006065157879</v>
      </c>
      <c r="I45" s="56"/>
      <c r="J45" s="55">
        <f>J46-J44</f>
        <v>8691500.5379700065</v>
      </c>
      <c r="K45" s="55">
        <f>K46-K44</f>
        <v>9371462.0537099838</v>
      </c>
      <c r="L45" s="56">
        <f t="shared" si="3"/>
        <v>7.8232925692114108</v>
      </c>
      <c r="M45" s="56"/>
    </row>
    <row r="46" spans="1:13" s="18" customFormat="1" ht="22.5" customHeight="1" x14ac:dyDescent="0.3">
      <c r="A46" s="17" t="s">
        <v>35</v>
      </c>
      <c r="B46" s="57">
        <v>11129358.973999999</v>
      </c>
      <c r="C46" s="57">
        <f>+C44</f>
        <v>8778559.5469599981</v>
      </c>
      <c r="D46" s="58"/>
      <c r="E46" s="58"/>
      <c r="F46" s="106">
        <v>84562275</v>
      </c>
      <c r="G46" s="106">
        <v>80447154.107959986</v>
      </c>
      <c r="H46" s="107">
        <f t="shared" si="1"/>
        <v>-4.8663791176857698</v>
      </c>
      <c r="I46" s="107"/>
      <c r="J46" s="106">
        <v>148760475</v>
      </c>
      <c r="K46" s="106">
        <v>139723750.54696</v>
      </c>
      <c r="L46" s="107">
        <f t="shared" si="3"/>
        <v>-6.0746810959295496</v>
      </c>
      <c r="M46" s="107"/>
    </row>
    <row r="47" spans="1:13" ht="20.25" customHeight="1" x14ac:dyDescent="0.2"/>
    <row r="48" spans="1:13" ht="15" x14ac:dyDescent="0.2">
      <c r="C48" s="116"/>
    </row>
    <row r="49" spans="1:3" ht="15" x14ac:dyDescent="0.2">
      <c r="A49" s="1" t="s">
        <v>124</v>
      </c>
      <c r="C49" s="117"/>
    </row>
    <row r="50" spans="1:3" x14ac:dyDescent="0.2">
      <c r="A50" s="1" t="s">
        <v>115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55" sqref="I55"/>
    </sheetView>
  </sheetViews>
  <sheetFormatPr defaultColWidth="9.140625" defaultRowHeight="12.75" x14ac:dyDescent="0.2"/>
  <cols>
    <col min="4" max="4" width="18.5703125" customWidth="1"/>
    <col min="7" max="7" width="8" customWidth="1"/>
    <col min="8" max="8" width="10.42578125" bestFit="1" customWidth="1"/>
    <col min="11" max="11" width="9" customWidth="1"/>
    <col min="12" max="12" width="9.42578125" customWidth="1"/>
  </cols>
  <sheetData>
    <row r="12" ht="12.75" customHeight="1" x14ac:dyDescent="0.2"/>
    <row r="14" ht="12.75" customHeight="1" x14ac:dyDescent="0.2"/>
    <row r="25" ht="12.75" customHeight="1" x14ac:dyDescent="0.2"/>
    <row r="29" ht="12.75" customHeight="1" x14ac:dyDescent="0.2"/>
    <row r="43" ht="12.75" customHeight="1" x14ac:dyDescent="0.2"/>
    <row r="45" ht="12.75" customHeight="1" x14ac:dyDescent="0.2"/>
    <row r="59" spans="1:1" ht="12.75" customHeight="1" x14ac:dyDescent="0.2"/>
    <row r="61" spans="1:1" ht="12.75" customHeight="1" x14ac:dyDescent="0.2">
      <c r="A61" s="32"/>
    </row>
    <row r="76" ht="12.75" customHeight="1" x14ac:dyDescent="0.2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topLeftCell="A16" workbookViewId="0">
      <selection activeCell="I6" sqref="I6"/>
    </sheetView>
  </sheetViews>
  <sheetFormatPr defaultColWidth="9.140625" defaultRowHeight="12.75" x14ac:dyDescent="0.2"/>
  <cols>
    <col min="1" max="1" width="2.42578125" customWidth="1"/>
    <col min="5" max="5" width="20.5703125" customWidth="1"/>
    <col min="7" max="7" width="6.5703125" customWidth="1"/>
    <col min="8" max="8" width="8.5703125" customWidth="1"/>
    <col min="10" max="10" width="9" customWidth="1"/>
    <col min="11" max="11" width="9.42578125" customWidth="1"/>
  </cols>
  <sheetData>
    <row r="2" spans="3:3" ht="15" x14ac:dyDescent="0.25">
      <c r="C2" s="33" t="s">
        <v>55</v>
      </c>
    </row>
    <row r="14" spans="3:3" ht="12.75" customHeight="1" x14ac:dyDescent="0.2"/>
    <row r="16" spans="3:3" ht="12.75" customHeight="1" x14ac:dyDescent="0.2"/>
    <row r="21" spans="3:3" ht="15" x14ac:dyDescent="0.25">
      <c r="C21" s="33" t="s">
        <v>56</v>
      </c>
    </row>
    <row r="34" ht="12.75" customHeight="1" x14ac:dyDescent="0.2"/>
    <row r="50" spans="2:2" ht="12.75" customHeight="1" x14ac:dyDescent="0.2"/>
    <row r="51" spans="2:2" x14ac:dyDescent="0.2">
      <c r="B51" s="32"/>
    </row>
    <row r="66" ht="12.75" customHeight="1" x14ac:dyDescent="0.2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J14" sqref="J14"/>
    </sheetView>
  </sheetViews>
  <sheetFormatPr defaultColWidth="9.140625" defaultRowHeight="12.75" x14ac:dyDescent="0.2"/>
  <cols>
    <col min="4" max="4" width="17.42578125" customWidth="1"/>
  </cols>
  <sheetData>
    <row r="1" spans="2:2" ht="15" x14ac:dyDescent="0.25">
      <c r="B1" s="33" t="s">
        <v>14</v>
      </c>
    </row>
    <row r="2" spans="2:2" ht="15" x14ac:dyDescent="0.25">
      <c r="B2" s="33" t="s">
        <v>57</v>
      </c>
    </row>
    <row r="11" spans="2:2" ht="12.75" customHeight="1" x14ac:dyDescent="0.2"/>
    <row r="14" spans="2:2" ht="12.75" customHeight="1" x14ac:dyDescent="0.2"/>
    <row r="25" ht="12.75" customHeight="1" x14ac:dyDescent="0.2"/>
    <row r="31" ht="12.75" customHeight="1" x14ac:dyDescent="0.2"/>
    <row r="40" spans="1:1" ht="12.75" customHeight="1" x14ac:dyDescent="0.2"/>
    <row r="45" spans="1:1" x14ac:dyDescent="0.2">
      <c r="A45" s="32"/>
    </row>
    <row r="47" spans="1:1" ht="12.75" customHeight="1" x14ac:dyDescent="0.2"/>
    <row r="54" ht="12.75" customHeight="1" x14ac:dyDescent="0.2"/>
    <row r="69" ht="12.75" customHeight="1" x14ac:dyDescent="0.2"/>
    <row r="71" ht="12.75" customHeight="1" x14ac:dyDescent="0.2"/>
    <row r="82" ht="12.75" customHeight="1" x14ac:dyDescent="0.2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H94" sqref="H94"/>
    </sheetView>
  </sheetViews>
  <sheetFormatPr defaultColWidth="9.140625" defaultRowHeight="12.75" x14ac:dyDescent="0.2"/>
  <cols>
    <col min="4" max="4" width="22.28515625" customWidth="1"/>
    <col min="9" max="9" width="17.85546875" customWidth="1"/>
  </cols>
  <sheetData>
    <row r="1" spans="2:2" ht="15" x14ac:dyDescent="0.25">
      <c r="B1" s="33" t="s">
        <v>58</v>
      </c>
    </row>
    <row r="10" spans="2:2" ht="12.75" customHeight="1" x14ac:dyDescent="0.2"/>
    <row r="13" spans="2:2" ht="12.75" customHeight="1" x14ac:dyDescent="0.2"/>
    <row r="18" spans="2:2" ht="15" x14ac:dyDescent="0.25">
      <c r="B18" s="33" t="s">
        <v>59</v>
      </c>
    </row>
    <row r="19" spans="2:2" ht="15" x14ac:dyDescent="0.25">
      <c r="B19" s="33"/>
    </row>
    <row r="20" spans="2:2" ht="15" x14ac:dyDescent="0.25">
      <c r="B20" s="33"/>
    </row>
    <row r="21" spans="2:2" ht="15" x14ac:dyDescent="0.25">
      <c r="B21" s="33"/>
    </row>
    <row r="26" spans="2:2" ht="12.75" customHeight="1" x14ac:dyDescent="0.2"/>
    <row r="29" spans="2:2" ht="12.75" customHeight="1" x14ac:dyDescent="0.2"/>
    <row r="40" ht="12.75" customHeight="1" x14ac:dyDescent="0.2"/>
    <row r="42" ht="12.75" customHeight="1" x14ac:dyDescent="0.2"/>
    <row r="44" ht="12.75" customHeight="1" x14ac:dyDescent="0.2"/>
    <row r="51" spans="1:1" x14ac:dyDescent="0.2">
      <c r="A51" s="32"/>
    </row>
    <row r="53" spans="1:1" ht="12.75" customHeight="1" x14ac:dyDescent="0.2"/>
    <row r="54" spans="1:1" ht="12.75" customHeight="1" x14ac:dyDescent="0.2"/>
    <row r="57" spans="1:1" ht="12.75" customHeight="1" x14ac:dyDescent="0.2"/>
    <row r="64" spans="1:1" ht="12.75" customHeight="1" x14ac:dyDescent="0.2"/>
    <row r="67" ht="12.75" customHeight="1" x14ac:dyDescent="0.2"/>
    <row r="69" ht="12.75" customHeight="1" x14ac:dyDescent="0.2"/>
    <row r="77" ht="12.75" customHeight="1" x14ac:dyDescent="0.2"/>
    <row r="96" ht="12.75" customHeight="1" x14ac:dyDescent="0.2"/>
    <row r="114" ht="12.75" customHeight="1" x14ac:dyDescent="0.2"/>
    <row r="127" ht="12.75" customHeight="1" x14ac:dyDescent="0.2"/>
    <row r="147" ht="12.75" customHeight="1" x14ac:dyDescent="0.2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showGridLines="0" topLeftCell="A52" zoomScale="90" zoomScaleNormal="90" workbookViewId="0">
      <selection activeCell="A62" sqref="A62:XFD76"/>
    </sheetView>
  </sheetViews>
  <sheetFormatPr defaultColWidth="9.140625" defaultRowHeight="12.75" x14ac:dyDescent="0.2"/>
  <cols>
    <col min="1" max="1" width="7" customWidth="1"/>
    <col min="2" max="2" width="40.28515625" customWidth="1"/>
    <col min="3" max="4" width="11" style="45" bestFit="1" customWidth="1"/>
    <col min="5" max="5" width="12.28515625" style="46" bestFit="1" customWidth="1"/>
    <col min="6" max="6" width="11" style="46" bestFit="1" customWidth="1"/>
    <col min="7" max="7" width="12.28515625" style="46" bestFit="1" customWidth="1"/>
    <col min="8" max="8" width="11.42578125" style="46" bestFit="1" customWidth="1"/>
    <col min="9" max="9" width="12.28515625" style="46" bestFit="1" customWidth="1"/>
    <col min="10" max="10" width="12.7109375" style="46" bestFit="1" customWidth="1"/>
    <col min="11" max="11" width="12.28515625" style="46" bestFit="1" customWidth="1"/>
    <col min="12" max="12" width="11" style="46" customWidth="1"/>
    <col min="13" max="13" width="12.28515625" style="46" bestFit="1" customWidth="1"/>
    <col min="14" max="14" width="11" style="46" bestFit="1" customWidth="1"/>
    <col min="15" max="15" width="13.5703125" style="45" bestFit="1" customWidth="1"/>
  </cols>
  <sheetData>
    <row r="1" spans="1:15" ht="16.5" thickBot="1" x14ac:dyDescent="0.3">
      <c r="B1" s="34" t="s">
        <v>60</v>
      </c>
      <c r="C1" s="35" t="s">
        <v>44</v>
      </c>
      <c r="D1" s="35" t="s">
        <v>45</v>
      </c>
      <c r="E1" s="35" t="s">
        <v>46</v>
      </c>
      <c r="F1" s="35" t="s">
        <v>47</v>
      </c>
      <c r="G1" s="35" t="s">
        <v>48</v>
      </c>
      <c r="H1" s="35" t="s">
        <v>49</v>
      </c>
      <c r="I1" s="35" t="s">
        <v>0</v>
      </c>
      <c r="J1" s="35" t="s">
        <v>61</v>
      </c>
      <c r="K1" s="35" t="s">
        <v>50</v>
      </c>
      <c r="L1" s="35" t="s">
        <v>51</v>
      </c>
      <c r="M1" s="35" t="s">
        <v>52</v>
      </c>
      <c r="N1" s="35" t="s">
        <v>53</v>
      </c>
      <c r="O1" s="36" t="s">
        <v>42</v>
      </c>
    </row>
    <row r="2" spans="1:15" s="67" customFormat="1" ht="15.75" thickTop="1" x14ac:dyDescent="0.25">
      <c r="A2" s="37">
        <v>2016</v>
      </c>
      <c r="B2" s="38" t="s">
        <v>2</v>
      </c>
      <c r="C2" s="130">
        <v>1452677.38439</v>
      </c>
      <c r="D2" s="130">
        <v>1714622.9362699999</v>
      </c>
      <c r="E2" s="130">
        <v>1750557.9164899997</v>
      </c>
      <c r="F2" s="130">
        <v>1637683.94349</v>
      </c>
      <c r="G2" s="130">
        <v>1602551.2610799996</v>
      </c>
      <c r="H2" s="130">
        <v>1707278.28587</v>
      </c>
      <c r="I2" s="130">
        <v>1211461.8878500001</v>
      </c>
      <c r="J2" s="130"/>
      <c r="K2" s="130"/>
      <c r="L2" s="130"/>
      <c r="M2" s="130"/>
      <c r="N2" s="130"/>
      <c r="O2" s="154">
        <v>11076833.61544</v>
      </c>
    </row>
    <row r="3" spans="1:15" ht="15" x14ac:dyDescent="0.25">
      <c r="A3" s="39">
        <v>2015</v>
      </c>
      <c r="B3" s="38" t="s">
        <v>2</v>
      </c>
      <c r="C3" s="134">
        <v>1817721.7493999999</v>
      </c>
      <c r="D3" s="134">
        <v>1656336.7019699998</v>
      </c>
      <c r="E3" s="134">
        <v>1770955.5596699999</v>
      </c>
      <c r="F3" s="134">
        <v>1707978.7388900002</v>
      </c>
      <c r="G3" s="134">
        <v>1569239.7302300001</v>
      </c>
      <c r="H3" s="134">
        <v>1611622.6887599996</v>
      </c>
      <c r="I3" s="134">
        <v>1530250.5802799999</v>
      </c>
      <c r="J3" s="134">
        <v>1469644.8621</v>
      </c>
      <c r="K3" s="134">
        <v>1554678.9622399998</v>
      </c>
      <c r="L3" s="134">
        <v>2104694.9396000002</v>
      </c>
      <c r="M3" s="134">
        <v>1997506.02596</v>
      </c>
      <c r="N3" s="134">
        <v>1980400.0576300004</v>
      </c>
      <c r="O3" s="132">
        <v>20771030.596730001</v>
      </c>
    </row>
    <row r="4" spans="1:15" s="67" customFormat="1" ht="15" x14ac:dyDescent="0.25">
      <c r="A4" s="37">
        <v>2016</v>
      </c>
      <c r="B4" s="40" t="s">
        <v>129</v>
      </c>
      <c r="C4" s="131">
        <v>460818.86079000001</v>
      </c>
      <c r="D4" s="131">
        <v>562438.6078</v>
      </c>
      <c r="E4" s="131">
        <v>569820.17744999996</v>
      </c>
      <c r="F4" s="131">
        <v>533909.41825999995</v>
      </c>
      <c r="G4" s="131">
        <v>511827.49608999997</v>
      </c>
      <c r="H4" s="131">
        <v>534798.88054000004</v>
      </c>
      <c r="I4" s="131">
        <v>387298.29349000001</v>
      </c>
      <c r="J4" s="131"/>
      <c r="K4" s="131"/>
      <c r="L4" s="131"/>
      <c r="M4" s="131"/>
      <c r="N4" s="131"/>
      <c r="O4" s="132">
        <v>3560911.7344200001</v>
      </c>
    </row>
    <row r="5" spans="1:15" ht="15" x14ac:dyDescent="0.25">
      <c r="A5" s="39">
        <v>2015</v>
      </c>
      <c r="B5" s="40" t="s">
        <v>129</v>
      </c>
      <c r="C5" s="131">
        <v>566117.66602999996</v>
      </c>
      <c r="D5" s="131">
        <v>491783.75361999997</v>
      </c>
      <c r="E5" s="131">
        <v>554740.76428</v>
      </c>
      <c r="F5" s="131">
        <v>486976.49277999997</v>
      </c>
      <c r="G5" s="131">
        <v>480848.67021000001</v>
      </c>
      <c r="H5" s="131">
        <v>480768.24197999999</v>
      </c>
      <c r="I5" s="131">
        <v>430668.38750999997</v>
      </c>
      <c r="J5" s="131">
        <v>459881.61290000001</v>
      </c>
      <c r="K5" s="131">
        <v>438173.99703000003</v>
      </c>
      <c r="L5" s="131">
        <v>587624.92608999996</v>
      </c>
      <c r="M5" s="131">
        <v>607952.09594999999</v>
      </c>
      <c r="N5" s="131">
        <v>541773.56961999997</v>
      </c>
      <c r="O5" s="132">
        <v>6127310.1780000003</v>
      </c>
    </row>
    <row r="6" spans="1:15" s="67" customFormat="1" ht="15" x14ac:dyDescent="0.25">
      <c r="A6" s="37">
        <v>2016</v>
      </c>
      <c r="B6" s="40" t="s">
        <v>130</v>
      </c>
      <c r="C6" s="131">
        <v>133664.50292999999</v>
      </c>
      <c r="D6" s="131">
        <v>159695.39631000001</v>
      </c>
      <c r="E6" s="131">
        <v>147833.79735000001</v>
      </c>
      <c r="F6" s="131">
        <v>138040.80551000001</v>
      </c>
      <c r="G6" s="131">
        <v>141146.41260000001</v>
      </c>
      <c r="H6" s="131">
        <v>170701.49984</v>
      </c>
      <c r="I6" s="131">
        <v>87229.037240000005</v>
      </c>
      <c r="J6" s="131"/>
      <c r="K6" s="131"/>
      <c r="L6" s="131"/>
      <c r="M6" s="131"/>
      <c r="N6" s="131"/>
      <c r="O6" s="132">
        <v>978311.45178</v>
      </c>
    </row>
    <row r="7" spans="1:15" ht="15" x14ac:dyDescent="0.25">
      <c r="A7" s="39">
        <v>2015</v>
      </c>
      <c r="B7" s="40" t="s">
        <v>130</v>
      </c>
      <c r="C7" s="131">
        <v>218481.59776</v>
      </c>
      <c r="D7" s="131">
        <v>155554.29676</v>
      </c>
      <c r="E7" s="131">
        <v>152629.234</v>
      </c>
      <c r="F7" s="131">
        <v>124853.16082999999</v>
      </c>
      <c r="G7" s="131">
        <v>161353.40616000001</v>
      </c>
      <c r="H7" s="131">
        <v>181166.30304999999</v>
      </c>
      <c r="I7" s="131">
        <v>93843.73358</v>
      </c>
      <c r="J7" s="131">
        <v>73244.345950000003</v>
      </c>
      <c r="K7" s="131">
        <v>111339.6872</v>
      </c>
      <c r="L7" s="131">
        <v>237273.41518000001</v>
      </c>
      <c r="M7" s="131">
        <v>266867.98024</v>
      </c>
      <c r="N7" s="131">
        <v>308968.70043000003</v>
      </c>
      <c r="O7" s="132">
        <v>2085575.8611399999</v>
      </c>
    </row>
    <row r="8" spans="1:15" s="67" customFormat="1" ht="15" x14ac:dyDescent="0.25">
      <c r="A8" s="37">
        <v>2016</v>
      </c>
      <c r="B8" s="40" t="s">
        <v>131</v>
      </c>
      <c r="C8" s="131">
        <v>82387.498179999995</v>
      </c>
      <c r="D8" s="131">
        <v>106196.98525</v>
      </c>
      <c r="E8" s="131">
        <v>115290.95359999999</v>
      </c>
      <c r="F8" s="131">
        <v>101260.02942000001</v>
      </c>
      <c r="G8" s="131">
        <v>99739.819740000006</v>
      </c>
      <c r="H8" s="131">
        <v>118759.39881</v>
      </c>
      <c r="I8" s="131">
        <v>86707.658240000004</v>
      </c>
      <c r="J8" s="131"/>
      <c r="K8" s="131"/>
      <c r="L8" s="131"/>
      <c r="M8" s="131"/>
      <c r="N8" s="131"/>
      <c r="O8" s="132">
        <v>710342.34323999996</v>
      </c>
    </row>
    <row r="9" spans="1:15" ht="15" x14ac:dyDescent="0.25">
      <c r="A9" s="39">
        <v>2015</v>
      </c>
      <c r="B9" s="40" t="s">
        <v>131</v>
      </c>
      <c r="C9" s="131">
        <v>93016.967910000007</v>
      </c>
      <c r="D9" s="131">
        <v>98704.324250000005</v>
      </c>
      <c r="E9" s="131">
        <v>104051.43909</v>
      </c>
      <c r="F9" s="131">
        <v>105917.70758</v>
      </c>
      <c r="G9" s="131">
        <v>96206.019320000007</v>
      </c>
      <c r="H9" s="131">
        <v>110250.82988</v>
      </c>
      <c r="I9" s="131">
        <v>110761.12648000001</v>
      </c>
      <c r="J9" s="131">
        <v>109877.84795</v>
      </c>
      <c r="K9" s="131">
        <v>113742.67637</v>
      </c>
      <c r="L9" s="131">
        <v>144274.66862000001</v>
      </c>
      <c r="M9" s="131">
        <v>128773.4178</v>
      </c>
      <c r="N9" s="131">
        <v>102366.42557000001</v>
      </c>
      <c r="O9" s="132">
        <v>1317943.4508199999</v>
      </c>
    </row>
    <row r="10" spans="1:15" s="67" customFormat="1" ht="15" x14ac:dyDescent="0.25">
      <c r="A10" s="37">
        <v>2016</v>
      </c>
      <c r="B10" s="40" t="s">
        <v>132</v>
      </c>
      <c r="C10" s="131">
        <v>89746.165129999994</v>
      </c>
      <c r="D10" s="131">
        <v>105773.29214999999</v>
      </c>
      <c r="E10" s="131">
        <v>108312.3783</v>
      </c>
      <c r="F10" s="131">
        <v>96672.680760000003</v>
      </c>
      <c r="G10" s="131">
        <v>96288.851710000003</v>
      </c>
      <c r="H10" s="131">
        <v>99475.951539999995</v>
      </c>
      <c r="I10" s="131">
        <v>55404.254650000003</v>
      </c>
      <c r="J10" s="131"/>
      <c r="K10" s="131"/>
      <c r="L10" s="131"/>
      <c r="M10" s="131"/>
      <c r="N10" s="131"/>
      <c r="O10" s="132">
        <v>651673.57423999999</v>
      </c>
    </row>
    <row r="11" spans="1:15" ht="15" x14ac:dyDescent="0.25">
      <c r="A11" s="39">
        <v>2015</v>
      </c>
      <c r="B11" s="40" t="s">
        <v>132</v>
      </c>
      <c r="C11" s="131">
        <v>97812.898400000005</v>
      </c>
      <c r="D11" s="131">
        <v>94271.043049999993</v>
      </c>
      <c r="E11" s="131">
        <v>98490.356310000003</v>
      </c>
      <c r="F11" s="131">
        <v>110854.41593</v>
      </c>
      <c r="G11" s="131">
        <v>85102.734970000005</v>
      </c>
      <c r="H11" s="131">
        <v>92532.186530000006</v>
      </c>
      <c r="I11" s="131">
        <v>76412.842829999994</v>
      </c>
      <c r="J11" s="131">
        <v>88757.402780000004</v>
      </c>
      <c r="K11" s="131">
        <v>114491.51446999999</v>
      </c>
      <c r="L11" s="131">
        <v>201103.55319999999</v>
      </c>
      <c r="M11" s="131">
        <v>150238.04272999999</v>
      </c>
      <c r="N11" s="131">
        <v>131143.00888000001</v>
      </c>
      <c r="O11" s="132">
        <v>1341210.0000799999</v>
      </c>
    </row>
    <row r="12" spans="1:15" s="67" customFormat="1" ht="15" x14ac:dyDescent="0.25">
      <c r="A12" s="37">
        <v>2016</v>
      </c>
      <c r="B12" s="40" t="s">
        <v>133</v>
      </c>
      <c r="C12" s="131">
        <v>178624.67934</v>
      </c>
      <c r="D12" s="131">
        <v>170045.83880999999</v>
      </c>
      <c r="E12" s="131">
        <v>138629.61636000001</v>
      </c>
      <c r="F12" s="131">
        <v>142073.13673999999</v>
      </c>
      <c r="G12" s="131">
        <v>141935.41558999999</v>
      </c>
      <c r="H12" s="131">
        <v>156137.14257</v>
      </c>
      <c r="I12" s="131">
        <v>113936.80321</v>
      </c>
      <c r="J12" s="131"/>
      <c r="K12" s="131"/>
      <c r="L12" s="131"/>
      <c r="M12" s="131"/>
      <c r="N12" s="131"/>
      <c r="O12" s="132">
        <v>1041382.63262</v>
      </c>
    </row>
    <row r="13" spans="1:15" ht="15" x14ac:dyDescent="0.25">
      <c r="A13" s="39">
        <v>2015</v>
      </c>
      <c r="B13" s="40" t="s">
        <v>133</v>
      </c>
      <c r="C13" s="131">
        <v>245531.10282999999</v>
      </c>
      <c r="D13" s="131">
        <v>231388.24583999999</v>
      </c>
      <c r="E13" s="131">
        <v>206870.61434999999</v>
      </c>
      <c r="F13" s="131">
        <v>242419.20790000001</v>
      </c>
      <c r="G13" s="131">
        <v>215601.54558999999</v>
      </c>
      <c r="H13" s="131">
        <v>207594.19146999999</v>
      </c>
      <c r="I13" s="131">
        <v>227181.93338999999</v>
      </c>
      <c r="J13" s="131">
        <v>152733.69157</v>
      </c>
      <c r="K13" s="131">
        <v>261985.31090000001</v>
      </c>
      <c r="L13" s="131">
        <v>307824.41453000001</v>
      </c>
      <c r="M13" s="131">
        <v>255191.82045999999</v>
      </c>
      <c r="N13" s="131">
        <v>271613.69274000003</v>
      </c>
      <c r="O13" s="132">
        <v>2825935.7715699999</v>
      </c>
    </row>
    <row r="14" spans="1:15" s="67" customFormat="1" ht="15" x14ac:dyDescent="0.25">
      <c r="A14" s="37">
        <v>2016</v>
      </c>
      <c r="B14" s="40" t="s">
        <v>134</v>
      </c>
      <c r="C14" s="131">
        <v>10191.507659999999</v>
      </c>
      <c r="D14" s="131">
        <v>15895.20304</v>
      </c>
      <c r="E14" s="131">
        <v>18612.352360000001</v>
      </c>
      <c r="F14" s="131">
        <v>16075.79343</v>
      </c>
      <c r="G14" s="131">
        <v>13709.48552</v>
      </c>
      <c r="H14" s="131">
        <v>15906.68377</v>
      </c>
      <c r="I14" s="131">
        <v>7887.3594499999999</v>
      </c>
      <c r="J14" s="131"/>
      <c r="K14" s="131"/>
      <c r="L14" s="131"/>
      <c r="M14" s="131"/>
      <c r="N14" s="131"/>
      <c r="O14" s="132">
        <v>98278.38523</v>
      </c>
    </row>
    <row r="15" spans="1:15" ht="15" x14ac:dyDescent="0.25">
      <c r="A15" s="39">
        <v>2015</v>
      </c>
      <c r="B15" s="40" t="s">
        <v>134</v>
      </c>
      <c r="C15" s="131">
        <v>16791.806779999999</v>
      </c>
      <c r="D15" s="131">
        <v>19131.206109999999</v>
      </c>
      <c r="E15" s="131">
        <v>19111.990160000001</v>
      </c>
      <c r="F15" s="131">
        <v>18199.15724</v>
      </c>
      <c r="G15" s="131">
        <v>17030.152870000002</v>
      </c>
      <c r="H15" s="131">
        <v>17736.840499999998</v>
      </c>
      <c r="I15" s="131">
        <v>12890.33347</v>
      </c>
      <c r="J15" s="131">
        <v>10622.04089</v>
      </c>
      <c r="K15" s="131">
        <v>11021.520619999999</v>
      </c>
      <c r="L15" s="131">
        <v>13036.69392</v>
      </c>
      <c r="M15" s="131">
        <v>16443.221649999999</v>
      </c>
      <c r="N15" s="131">
        <v>17468.448090000002</v>
      </c>
      <c r="O15" s="132">
        <v>189483.4123</v>
      </c>
    </row>
    <row r="16" spans="1:15" ht="15" x14ac:dyDescent="0.25">
      <c r="A16" s="37">
        <v>2016</v>
      </c>
      <c r="B16" s="40" t="s">
        <v>135</v>
      </c>
      <c r="C16" s="131">
        <v>84511.730519999997</v>
      </c>
      <c r="D16" s="131">
        <v>95207.148939999999</v>
      </c>
      <c r="E16" s="131">
        <v>120666.01637</v>
      </c>
      <c r="F16" s="131">
        <v>106168.6369</v>
      </c>
      <c r="G16" s="131">
        <v>77918.443740000002</v>
      </c>
      <c r="H16" s="131">
        <v>73102.883369999996</v>
      </c>
      <c r="I16" s="131">
        <v>64000.109349999999</v>
      </c>
      <c r="J16" s="131"/>
      <c r="K16" s="131"/>
      <c r="L16" s="131"/>
      <c r="M16" s="131"/>
      <c r="N16" s="131"/>
      <c r="O16" s="132">
        <v>621574.96918999997</v>
      </c>
    </row>
    <row r="17" spans="1:15" ht="15" x14ac:dyDescent="0.25">
      <c r="A17" s="39">
        <v>2015</v>
      </c>
      <c r="B17" s="40" t="s">
        <v>135</v>
      </c>
      <c r="C17" s="131">
        <v>84587.382100000003</v>
      </c>
      <c r="D17" s="131">
        <v>87419.751180000007</v>
      </c>
      <c r="E17" s="131">
        <v>105669.31832000001</v>
      </c>
      <c r="F17" s="131">
        <v>72638.579329999993</v>
      </c>
      <c r="G17" s="131">
        <v>53359.857490000002</v>
      </c>
      <c r="H17" s="131">
        <v>54936.205170000001</v>
      </c>
      <c r="I17" s="131">
        <v>73120.949699999997</v>
      </c>
      <c r="J17" s="131">
        <v>81940.677330000006</v>
      </c>
      <c r="K17" s="131">
        <v>58821.08236</v>
      </c>
      <c r="L17" s="131">
        <v>80593.646659999999</v>
      </c>
      <c r="M17" s="131">
        <v>71026.910910000006</v>
      </c>
      <c r="N17" s="131">
        <v>94139.503190000003</v>
      </c>
      <c r="O17" s="132">
        <v>918253.86373999994</v>
      </c>
    </row>
    <row r="18" spans="1:15" ht="15" x14ac:dyDescent="0.25">
      <c r="A18" s="37">
        <v>2016</v>
      </c>
      <c r="B18" s="40" t="s">
        <v>136</v>
      </c>
      <c r="C18" s="131">
        <v>6380.1968100000004</v>
      </c>
      <c r="D18" s="131">
        <v>10943.8946</v>
      </c>
      <c r="E18" s="131">
        <v>11918.66762</v>
      </c>
      <c r="F18" s="131">
        <v>14232.482830000001</v>
      </c>
      <c r="G18" s="131">
        <v>5542.0771100000002</v>
      </c>
      <c r="H18" s="131">
        <v>3180.4496899999999</v>
      </c>
      <c r="I18" s="131">
        <v>3344.2157099999999</v>
      </c>
      <c r="J18" s="131"/>
      <c r="K18" s="131"/>
      <c r="L18" s="131"/>
      <c r="M18" s="131"/>
      <c r="N18" s="131"/>
      <c r="O18" s="132">
        <v>55541.984369999998</v>
      </c>
    </row>
    <row r="19" spans="1:15" ht="15" x14ac:dyDescent="0.25">
      <c r="A19" s="39">
        <v>2015</v>
      </c>
      <c r="B19" s="40" t="s">
        <v>136</v>
      </c>
      <c r="C19" s="131">
        <v>6323.2487099999998</v>
      </c>
      <c r="D19" s="131">
        <v>8819.9491300000009</v>
      </c>
      <c r="E19" s="131">
        <v>11241.36759</v>
      </c>
      <c r="F19" s="131">
        <v>10605.65509</v>
      </c>
      <c r="G19" s="131">
        <v>6164.7641899999999</v>
      </c>
      <c r="H19" s="131">
        <v>2449.9805200000001</v>
      </c>
      <c r="I19" s="131">
        <v>4008.5602800000001</v>
      </c>
      <c r="J19" s="131">
        <v>5086.7874000000002</v>
      </c>
      <c r="K19" s="131">
        <v>5655.7401399999999</v>
      </c>
      <c r="L19" s="131">
        <v>5397.6899199999998</v>
      </c>
      <c r="M19" s="131">
        <v>5119.4543800000001</v>
      </c>
      <c r="N19" s="131">
        <v>6748.1485899999998</v>
      </c>
      <c r="O19" s="132">
        <v>77621.345939999999</v>
      </c>
    </row>
    <row r="20" spans="1:15" ht="15" x14ac:dyDescent="0.25">
      <c r="A20" s="37">
        <v>2016</v>
      </c>
      <c r="B20" s="40" t="s">
        <v>137</v>
      </c>
      <c r="C20" s="133">
        <v>134179.81791000001</v>
      </c>
      <c r="D20" s="133">
        <v>143119.48126</v>
      </c>
      <c r="E20" s="133">
        <v>150086.95507</v>
      </c>
      <c r="F20" s="133">
        <v>144333.37919000001</v>
      </c>
      <c r="G20" s="133">
        <v>154677.59112</v>
      </c>
      <c r="H20" s="131">
        <v>155174.44918</v>
      </c>
      <c r="I20" s="131">
        <v>131827.91675</v>
      </c>
      <c r="J20" s="131"/>
      <c r="K20" s="131"/>
      <c r="L20" s="131"/>
      <c r="M20" s="131"/>
      <c r="N20" s="131"/>
      <c r="O20" s="132">
        <v>1013399.59048</v>
      </c>
    </row>
    <row r="21" spans="1:15" ht="15" x14ac:dyDescent="0.25">
      <c r="A21" s="39">
        <v>2015</v>
      </c>
      <c r="B21" s="40" t="s">
        <v>137</v>
      </c>
      <c r="C21" s="131">
        <v>172543.8327</v>
      </c>
      <c r="D21" s="131">
        <v>167106.44742000001</v>
      </c>
      <c r="E21" s="131">
        <v>171068.19013999999</v>
      </c>
      <c r="F21" s="131">
        <v>172518.28628999999</v>
      </c>
      <c r="G21" s="131">
        <v>124616.54806</v>
      </c>
      <c r="H21" s="131">
        <v>109718.50732999999</v>
      </c>
      <c r="I21" s="131">
        <v>152578.29842000001</v>
      </c>
      <c r="J21" s="131">
        <v>141907.61348999999</v>
      </c>
      <c r="K21" s="131">
        <v>126984.49699</v>
      </c>
      <c r="L21" s="131">
        <v>162255.21410000001</v>
      </c>
      <c r="M21" s="131">
        <v>153645.53761999999</v>
      </c>
      <c r="N21" s="131">
        <v>157827.89903</v>
      </c>
      <c r="O21" s="132">
        <v>1812770.8715900001</v>
      </c>
    </row>
    <row r="22" spans="1:15" ht="15" x14ac:dyDescent="0.25">
      <c r="A22" s="37">
        <v>2016</v>
      </c>
      <c r="B22" s="40" t="s">
        <v>138</v>
      </c>
      <c r="C22" s="133">
        <v>272172.42512000003</v>
      </c>
      <c r="D22" s="133">
        <v>345307.08811000001</v>
      </c>
      <c r="E22" s="133">
        <v>369387.00201</v>
      </c>
      <c r="F22" s="133">
        <v>344917.58045000001</v>
      </c>
      <c r="G22" s="133">
        <v>359765.66785999999</v>
      </c>
      <c r="H22" s="131">
        <v>380040.94656000001</v>
      </c>
      <c r="I22" s="131">
        <v>273826.23976000003</v>
      </c>
      <c r="J22" s="131"/>
      <c r="K22" s="131"/>
      <c r="L22" s="131"/>
      <c r="M22" s="131"/>
      <c r="N22" s="131"/>
      <c r="O22" s="132">
        <v>2345416.9498700001</v>
      </c>
    </row>
    <row r="23" spans="1:15" ht="15" x14ac:dyDescent="0.25">
      <c r="A23" s="39">
        <v>2015</v>
      </c>
      <c r="B23" s="40" t="s">
        <v>138</v>
      </c>
      <c r="C23" s="131">
        <v>316515.24618000002</v>
      </c>
      <c r="D23" s="133">
        <v>302157.68461</v>
      </c>
      <c r="E23" s="131">
        <v>347082.28542999999</v>
      </c>
      <c r="F23" s="131">
        <v>362996.07591999997</v>
      </c>
      <c r="G23" s="131">
        <v>328956.03136999998</v>
      </c>
      <c r="H23" s="131">
        <v>354469.40233000001</v>
      </c>
      <c r="I23" s="131">
        <v>348784.41462</v>
      </c>
      <c r="J23" s="131">
        <v>345592.84184000001</v>
      </c>
      <c r="K23" s="131">
        <v>312462.93615999998</v>
      </c>
      <c r="L23" s="131">
        <v>365310.71737999999</v>
      </c>
      <c r="M23" s="131">
        <v>342247.54421999998</v>
      </c>
      <c r="N23" s="131">
        <v>348350.66149000003</v>
      </c>
      <c r="O23" s="132">
        <v>4074925.84155</v>
      </c>
    </row>
    <row r="24" spans="1:15" ht="15" x14ac:dyDescent="0.25">
      <c r="A24" s="37">
        <v>2016</v>
      </c>
      <c r="B24" s="38" t="s">
        <v>14</v>
      </c>
      <c r="C24" s="134">
        <v>7469676.8298999993</v>
      </c>
      <c r="D24" s="134">
        <v>8789817.1187100001</v>
      </c>
      <c r="E24" s="134">
        <v>9426350.0403699987</v>
      </c>
      <c r="F24" s="134">
        <v>9440254.1800600011</v>
      </c>
      <c r="G24" s="134">
        <v>8860291.6811200008</v>
      </c>
      <c r="H24" s="134">
        <v>9807151.78149</v>
      </c>
      <c r="I24" s="134">
        <v>7295276.3772199992</v>
      </c>
      <c r="J24" s="134"/>
      <c r="K24" s="134"/>
      <c r="L24" s="134"/>
      <c r="M24" s="134"/>
      <c r="N24" s="134"/>
      <c r="O24" s="132">
        <v>61088830.63824001</v>
      </c>
    </row>
    <row r="25" spans="1:15" ht="15" x14ac:dyDescent="0.25">
      <c r="A25" s="39">
        <v>2015</v>
      </c>
      <c r="B25" s="38" t="s">
        <v>14</v>
      </c>
      <c r="C25" s="134">
        <v>8662713.7457599994</v>
      </c>
      <c r="D25" s="134">
        <v>8523415.9889699984</v>
      </c>
      <c r="E25" s="134">
        <v>9124977.0925899986</v>
      </c>
      <c r="F25" s="134">
        <v>9710581.5237799995</v>
      </c>
      <c r="G25" s="134">
        <v>8807343.2194100004</v>
      </c>
      <c r="H25" s="134">
        <v>9651275.9715799987</v>
      </c>
      <c r="I25" s="134">
        <v>8898003.2172500025</v>
      </c>
      <c r="J25" s="134">
        <v>8629060.6409099996</v>
      </c>
      <c r="K25" s="134">
        <v>8694581.5317100007</v>
      </c>
      <c r="L25" s="134">
        <v>9872338.4969699997</v>
      </c>
      <c r="M25" s="134">
        <v>9096968.3868400026</v>
      </c>
      <c r="N25" s="134">
        <v>9208876.0760399997</v>
      </c>
      <c r="O25" s="132">
        <v>108880135.89181</v>
      </c>
    </row>
    <row r="26" spans="1:15" ht="15" x14ac:dyDescent="0.25">
      <c r="A26" s="37">
        <v>2016</v>
      </c>
      <c r="B26" s="40" t="s">
        <v>139</v>
      </c>
      <c r="C26" s="131">
        <v>596407.65240000002</v>
      </c>
      <c r="D26" s="131">
        <v>632981.39032000001</v>
      </c>
      <c r="E26" s="131">
        <v>703547.62083000003</v>
      </c>
      <c r="F26" s="131">
        <v>690275.17157999997</v>
      </c>
      <c r="G26" s="131">
        <v>667968.20897000004</v>
      </c>
      <c r="H26" s="131">
        <v>714287.11953000003</v>
      </c>
      <c r="I26" s="131">
        <v>518348.47837999999</v>
      </c>
      <c r="J26" s="131"/>
      <c r="K26" s="131"/>
      <c r="L26" s="131"/>
      <c r="M26" s="131"/>
      <c r="N26" s="131"/>
      <c r="O26" s="132">
        <v>4523815.6420099996</v>
      </c>
    </row>
    <row r="27" spans="1:15" ht="15" x14ac:dyDescent="0.25">
      <c r="A27" s="39">
        <v>2015</v>
      </c>
      <c r="B27" s="40" t="s">
        <v>139</v>
      </c>
      <c r="C27" s="131">
        <v>648202.18587000004</v>
      </c>
      <c r="D27" s="131">
        <v>609091.59302999999</v>
      </c>
      <c r="E27" s="131">
        <v>676704.10618999996</v>
      </c>
      <c r="F27" s="131">
        <v>724084.09560999996</v>
      </c>
      <c r="G27" s="131">
        <v>652378.04975000001</v>
      </c>
      <c r="H27" s="131">
        <v>678623.23263999994</v>
      </c>
      <c r="I27" s="131">
        <v>630937.65442000004</v>
      </c>
      <c r="J27" s="131">
        <v>639220.36557000002</v>
      </c>
      <c r="K27" s="131">
        <v>648365.97089999996</v>
      </c>
      <c r="L27" s="131">
        <v>753919.4007</v>
      </c>
      <c r="M27" s="131">
        <v>658705.75736000005</v>
      </c>
      <c r="N27" s="131">
        <v>627463.55046000006</v>
      </c>
      <c r="O27" s="132">
        <v>7947695.9625000004</v>
      </c>
    </row>
    <row r="28" spans="1:15" ht="15" x14ac:dyDescent="0.25">
      <c r="A28" s="37">
        <v>2016</v>
      </c>
      <c r="B28" s="40" t="s">
        <v>140</v>
      </c>
      <c r="C28" s="131">
        <v>88262.907959999997</v>
      </c>
      <c r="D28" s="131">
        <v>108394.37347000001</v>
      </c>
      <c r="E28" s="131">
        <v>126376.43048</v>
      </c>
      <c r="F28" s="131">
        <v>134441.14019999999</v>
      </c>
      <c r="G28" s="131">
        <v>121184.21963000001</v>
      </c>
      <c r="H28" s="131">
        <v>124471.93349</v>
      </c>
      <c r="I28" s="131">
        <v>100741.40637</v>
      </c>
      <c r="J28" s="131"/>
      <c r="K28" s="131"/>
      <c r="L28" s="131"/>
      <c r="M28" s="131"/>
      <c r="N28" s="131"/>
      <c r="O28" s="132">
        <v>803872.41159999999</v>
      </c>
    </row>
    <row r="29" spans="1:15" ht="15" x14ac:dyDescent="0.25">
      <c r="A29" s="39">
        <v>2015</v>
      </c>
      <c r="B29" s="40" t="s">
        <v>140</v>
      </c>
      <c r="C29" s="131">
        <v>112829.78754999999</v>
      </c>
      <c r="D29" s="131">
        <v>115694.13949</v>
      </c>
      <c r="E29" s="131">
        <v>144207.13498</v>
      </c>
      <c r="F29" s="131">
        <v>145988.64683000001</v>
      </c>
      <c r="G29" s="131">
        <v>117697.77284999999</v>
      </c>
      <c r="H29" s="131">
        <v>115520.33348</v>
      </c>
      <c r="I29" s="131">
        <v>118420.89207</v>
      </c>
      <c r="J29" s="131">
        <v>133966.96596</v>
      </c>
      <c r="K29" s="131">
        <v>117142.70894</v>
      </c>
      <c r="L29" s="131">
        <v>126212.69121999999</v>
      </c>
      <c r="M29" s="131">
        <v>111617.9768</v>
      </c>
      <c r="N29" s="131">
        <v>113137.81466</v>
      </c>
      <c r="O29" s="132">
        <v>1472436.8648300001</v>
      </c>
    </row>
    <row r="30" spans="1:15" s="67" customFormat="1" ht="15" x14ac:dyDescent="0.25">
      <c r="A30" s="37">
        <v>2016</v>
      </c>
      <c r="B30" s="40" t="s">
        <v>141</v>
      </c>
      <c r="C30" s="131">
        <v>129495.75634000001</v>
      </c>
      <c r="D30" s="131">
        <v>155035.06388</v>
      </c>
      <c r="E30" s="131">
        <v>179018.74742</v>
      </c>
      <c r="F30" s="131">
        <v>170950.27929000001</v>
      </c>
      <c r="G30" s="131">
        <v>164570.64378000001</v>
      </c>
      <c r="H30" s="131">
        <v>172626.80497999999</v>
      </c>
      <c r="I30" s="131">
        <v>103329.21321</v>
      </c>
      <c r="J30" s="131"/>
      <c r="K30" s="131"/>
      <c r="L30" s="131"/>
      <c r="M30" s="131"/>
      <c r="N30" s="131"/>
      <c r="O30" s="132">
        <v>1075026.5089</v>
      </c>
    </row>
    <row r="31" spans="1:15" ht="15" x14ac:dyDescent="0.25">
      <c r="A31" s="39">
        <v>2015</v>
      </c>
      <c r="B31" s="40" t="s">
        <v>141</v>
      </c>
      <c r="C31" s="131">
        <v>143592.34104999999</v>
      </c>
      <c r="D31" s="131">
        <v>147034.17332999999</v>
      </c>
      <c r="E31" s="131">
        <v>167697.59656999999</v>
      </c>
      <c r="F31" s="131">
        <v>177976.82922000001</v>
      </c>
      <c r="G31" s="131">
        <v>169615.87656999999</v>
      </c>
      <c r="H31" s="131">
        <v>192780.13312000001</v>
      </c>
      <c r="I31" s="131">
        <v>146176.54934</v>
      </c>
      <c r="J31" s="131">
        <v>168405.25076</v>
      </c>
      <c r="K31" s="131">
        <v>165188.11491</v>
      </c>
      <c r="L31" s="131">
        <v>188749.88042</v>
      </c>
      <c r="M31" s="131">
        <v>175218.90530000001</v>
      </c>
      <c r="N31" s="131">
        <v>172975.33215999999</v>
      </c>
      <c r="O31" s="132">
        <v>2015410.98275</v>
      </c>
    </row>
    <row r="32" spans="1:15" ht="15" x14ac:dyDescent="0.25">
      <c r="A32" s="37">
        <v>2016</v>
      </c>
      <c r="B32" s="40" t="s">
        <v>142</v>
      </c>
      <c r="C32" s="133">
        <v>997924.98403000005</v>
      </c>
      <c r="D32" s="133">
        <v>1137373.4029600001</v>
      </c>
      <c r="E32" s="133">
        <v>1190056.51764</v>
      </c>
      <c r="F32" s="133">
        <v>1230979.1991699999</v>
      </c>
      <c r="G32" s="133">
        <v>1127461.6007300001</v>
      </c>
      <c r="H32" s="133">
        <v>1321534.8966000001</v>
      </c>
      <c r="I32" s="133">
        <v>967918.43186000001</v>
      </c>
      <c r="J32" s="133"/>
      <c r="K32" s="133"/>
      <c r="L32" s="133"/>
      <c r="M32" s="133"/>
      <c r="N32" s="133"/>
      <c r="O32" s="132">
        <v>7973259.4396200003</v>
      </c>
    </row>
    <row r="33" spans="1:15" ht="15" x14ac:dyDescent="0.25">
      <c r="A33" s="39">
        <v>2015</v>
      </c>
      <c r="B33" s="40" t="s">
        <v>142</v>
      </c>
      <c r="C33" s="131">
        <v>1197749.1368799999</v>
      </c>
      <c r="D33" s="131">
        <v>1176291.8132499999</v>
      </c>
      <c r="E33" s="131">
        <v>1342695.2692100001</v>
      </c>
      <c r="F33" s="133">
        <v>1439379.3918300001</v>
      </c>
      <c r="G33" s="133">
        <v>1377751.54981</v>
      </c>
      <c r="H33" s="133">
        <v>1416856.8097000001</v>
      </c>
      <c r="I33" s="133">
        <v>1310336.3024599999</v>
      </c>
      <c r="J33" s="133">
        <v>1185557.2758200001</v>
      </c>
      <c r="K33" s="133">
        <v>1088970.92631</v>
      </c>
      <c r="L33" s="133">
        <v>1305062.6056900001</v>
      </c>
      <c r="M33" s="133">
        <v>1295977.3500600001</v>
      </c>
      <c r="N33" s="133">
        <v>1261682.90126</v>
      </c>
      <c r="O33" s="132">
        <v>15398311.332280001</v>
      </c>
    </row>
    <row r="34" spans="1:15" ht="15" x14ac:dyDescent="0.25">
      <c r="A34" s="37">
        <v>2016</v>
      </c>
      <c r="B34" s="40" t="s">
        <v>143</v>
      </c>
      <c r="C34" s="131">
        <v>1317823.11653</v>
      </c>
      <c r="D34" s="131">
        <v>1417857.79058</v>
      </c>
      <c r="E34" s="131">
        <v>1510705.35546</v>
      </c>
      <c r="F34" s="131">
        <v>1523635.9252500001</v>
      </c>
      <c r="G34" s="131">
        <v>1421846.84567</v>
      </c>
      <c r="H34" s="131">
        <v>1530624.9329200001</v>
      </c>
      <c r="I34" s="131">
        <v>1251551.2239900001</v>
      </c>
      <c r="J34" s="131"/>
      <c r="K34" s="131"/>
      <c r="L34" s="131"/>
      <c r="M34" s="131"/>
      <c r="N34" s="131"/>
      <c r="O34" s="132">
        <v>9974045.1904000007</v>
      </c>
    </row>
    <row r="35" spans="1:15" ht="15" x14ac:dyDescent="0.25">
      <c r="A35" s="39">
        <v>2015</v>
      </c>
      <c r="B35" s="40" t="s">
        <v>143</v>
      </c>
      <c r="C35" s="131">
        <v>1383349.5695400001</v>
      </c>
      <c r="D35" s="131">
        <v>1264095.1384699999</v>
      </c>
      <c r="E35" s="131">
        <v>1324696.2990300001</v>
      </c>
      <c r="F35" s="131">
        <v>1384735.18169</v>
      </c>
      <c r="G35" s="131">
        <v>1342558.4608700001</v>
      </c>
      <c r="H35" s="131">
        <v>1456441.79174</v>
      </c>
      <c r="I35" s="131">
        <v>1490078.4100500001</v>
      </c>
      <c r="J35" s="131">
        <v>1541334.32173</v>
      </c>
      <c r="K35" s="131">
        <v>1386763.3021800001</v>
      </c>
      <c r="L35" s="131">
        <v>1588922.7416300001</v>
      </c>
      <c r="M35" s="131">
        <v>1404346.7016100001</v>
      </c>
      <c r="N35" s="131">
        <v>1388678.5573700001</v>
      </c>
      <c r="O35" s="132">
        <v>16956000.475910001</v>
      </c>
    </row>
    <row r="36" spans="1:15" ht="15" x14ac:dyDescent="0.25">
      <c r="A36" s="37">
        <v>2016</v>
      </c>
      <c r="B36" s="40" t="s">
        <v>144</v>
      </c>
      <c r="C36" s="131">
        <v>1512344.52425</v>
      </c>
      <c r="D36" s="131">
        <v>1983188.2043900001</v>
      </c>
      <c r="E36" s="131">
        <v>2046745.7066800001</v>
      </c>
      <c r="F36" s="131">
        <v>2045878.0430099999</v>
      </c>
      <c r="G36" s="131">
        <v>1998869.16291</v>
      </c>
      <c r="H36" s="131">
        <v>2148367.85665</v>
      </c>
      <c r="I36" s="131">
        <v>1727573.59406</v>
      </c>
      <c r="J36" s="131"/>
      <c r="K36" s="131"/>
      <c r="L36" s="131"/>
      <c r="M36" s="131"/>
      <c r="N36" s="131"/>
      <c r="O36" s="132">
        <v>13462967.091949999</v>
      </c>
    </row>
    <row r="37" spans="1:15" ht="15" x14ac:dyDescent="0.25">
      <c r="A37" s="39">
        <v>2015</v>
      </c>
      <c r="B37" s="40" t="s">
        <v>144</v>
      </c>
      <c r="C37" s="131">
        <v>1728185.6380799999</v>
      </c>
      <c r="D37" s="131">
        <v>1703279.75015</v>
      </c>
      <c r="E37" s="131">
        <v>1770417.7382400001</v>
      </c>
      <c r="F37" s="131">
        <v>1835673.64307</v>
      </c>
      <c r="G37" s="131">
        <v>1480106.1511299999</v>
      </c>
      <c r="H37" s="131">
        <v>1969904.47059</v>
      </c>
      <c r="I37" s="131">
        <v>1641980.42833</v>
      </c>
      <c r="J37" s="131">
        <v>1361396.4611599999</v>
      </c>
      <c r="K37" s="131">
        <v>1872658.86555</v>
      </c>
      <c r="L37" s="131">
        <v>2024758.0810499999</v>
      </c>
      <c r="M37" s="131">
        <v>1916069.2279999999</v>
      </c>
      <c r="N37" s="131">
        <v>1847544.52773</v>
      </c>
      <c r="O37" s="132">
        <v>21151974.98308</v>
      </c>
    </row>
    <row r="38" spans="1:15" ht="15" x14ac:dyDescent="0.25">
      <c r="A38" s="37">
        <v>2016</v>
      </c>
      <c r="B38" s="40" t="s">
        <v>145</v>
      </c>
      <c r="C38" s="131">
        <v>41417.511720000002</v>
      </c>
      <c r="D38" s="131">
        <v>60080.299330000002</v>
      </c>
      <c r="E38" s="131">
        <v>79414.776440000001</v>
      </c>
      <c r="F38" s="131">
        <v>92793.202439999994</v>
      </c>
      <c r="G38" s="131">
        <v>33853.179360000002</v>
      </c>
      <c r="H38" s="131">
        <v>58315.610529999998</v>
      </c>
      <c r="I38" s="131">
        <v>22693.463489999998</v>
      </c>
      <c r="J38" s="131"/>
      <c r="K38" s="131"/>
      <c r="L38" s="131"/>
      <c r="M38" s="131"/>
      <c r="N38" s="131"/>
      <c r="O38" s="132">
        <v>388568.04330999998</v>
      </c>
    </row>
    <row r="39" spans="1:15" ht="15" x14ac:dyDescent="0.25">
      <c r="A39" s="39">
        <v>2015</v>
      </c>
      <c r="B39" s="40" t="s">
        <v>145</v>
      </c>
      <c r="C39" s="131">
        <v>43975.630740000001</v>
      </c>
      <c r="D39" s="131">
        <v>77870.873619999998</v>
      </c>
      <c r="E39" s="131">
        <v>46982.886599999998</v>
      </c>
      <c r="F39" s="131">
        <v>103764.36032000001</v>
      </c>
      <c r="G39" s="131">
        <v>116960.59392</v>
      </c>
      <c r="H39" s="131">
        <v>53593.840929999998</v>
      </c>
      <c r="I39" s="131">
        <v>148860.65543000001</v>
      </c>
      <c r="J39" s="131">
        <v>123107.68345</v>
      </c>
      <c r="K39" s="131">
        <v>75751.284390000001</v>
      </c>
      <c r="L39" s="131">
        <v>75632.592009999993</v>
      </c>
      <c r="M39" s="131">
        <v>102000.23428</v>
      </c>
      <c r="N39" s="131">
        <v>61358.134149999998</v>
      </c>
      <c r="O39" s="132">
        <v>1029858.76984</v>
      </c>
    </row>
    <row r="40" spans="1:15" ht="15" x14ac:dyDescent="0.25">
      <c r="A40" s="37">
        <v>2016</v>
      </c>
      <c r="B40" s="40" t="s">
        <v>146</v>
      </c>
      <c r="C40" s="131">
        <v>626884.63962999999</v>
      </c>
      <c r="D40" s="131">
        <v>803828.31449999998</v>
      </c>
      <c r="E40" s="131">
        <v>896222.79457000003</v>
      </c>
      <c r="F40" s="131">
        <v>885636.02370999998</v>
      </c>
      <c r="G40" s="131">
        <v>807264.69828000001</v>
      </c>
      <c r="H40" s="131">
        <v>926906.58791999996</v>
      </c>
      <c r="I40" s="131">
        <v>633252.03660999995</v>
      </c>
      <c r="J40" s="131"/>
      <c r="K40" s="131"/>
      <c r="L40" s="131"/>
      <c r="M40" s="131"/>
      <c r="N40" s="131"/>
      <c r="O40" s="132">
        <v>5579995.0952199996</v>
      </c>
    </row>
    <row r="41" spans="1:15" ht="15" x14ac:dyDescent="0.25">
      <c r="A41" s="39">
        <v>2015</v>
      </c>
      <c r="B41" s="40" t="s">
        <v>146</v>
      </c>
      <c r="C41" s="131">
        <v>732034.20849999995</v>
      </c>
      <c r="D41" s="131">
        <v>830881.90549000003</v>
      </c>
      <c r="E41" s="131">
        <v>838376.19932999997</v>
      </c>
      <c r="F41" s="131">
        <v>881094.76477000001</v>
      </c>
      <c r="G41" s="131">
        <v>826084.44212000002</v>
      </c>
      <c r="H41" s="131">
        <v>961652.74899999995</v>
      </c>
      <c r="I41" s="131">
        <v>815923.05656000006</v>
      </c>
      <c r="J41" s="131">
        <v>830815.27673000004</v>
      </c>
      <c r="K41" s="131">
        <v>854076.83889000001</v>
      </c>
      <c r="L41" s="131">
        <v>1039303.99344</v>
      </c>
      <c r="M41" s="131">
        <v>927258.84855</v>
      </c>
      <c r="N41" s="131">
        <v>934566.69649</v>
      </c>
      <c r="O41" s="132">
        <v>10472068.979870001</v>
      </c>
    </row>
    <row r="42" spans="1:15" ht="15" x14ac:dyDescent="0.25">
      <c r="A42" s="37">
        <v>2016</v>
      </c>
      <c r="B42" s="40" t="s">
        <v>147</v>
      </c>
      <c r="C42" s="131">
        <v>376021.26082999998</v>
      </c>
      <c r="D42" s="131">
        <v>439426.45494000003</v>
      </c>
      <c r="E42" s="131">
        <v>469429.24771000003</v>
      </c>
      <c r="F42" s="131">
        <v>493265.67781000002</v>
      </c>
      <c r="G42" s="131">
        <v>455930.17771000002</v>
      </c>
      <c r="H42" s="131">
        <v>475014.20571000001</v>
      </c>
      <c r="I42" s="131">
        <v>351700.78714999999</v>
      </c>
      <c r="J42" s="131"/>
      <c r="K42" s="131"/>
      <c r="L42" s="131"/>
      <c r="M42" s="131"/>
      <c r="N42" s="131"/>
      <c r="O42" s="132">
        <v>3060787.8118599998</v>
      </c>
    </row>
    <row r="43" spans="1:15" ht="15" x14ac:dyDescent="0.25">
      <c r="A43" s="39">
        <v>2015</v>
      </c>
      <c r="B43" s="40" t="s">
        <v>147</v>
      </c>
      <c r="C43" s="131">
        <v>465536.70377999998</v>
      </c>
      <c r="D43" s="131">
        <v>432304.07919999998</v>
      </c>
      <c r="E43" s="131">
        <v>450256.79758000001</v>
      </c>
      <c r="F43" s="131">
        <v>492498.43300999998</v>
      </c>
      <c r="G43" s="131">
        <v>411825.54811999999</v>
      </c>
      <c r="H43" s="131">
        <v>470042.16327999998</v>
      </c>
      <c r="I43" s="131">
        <v>482673.67670000001</v>
      </c>
      <c r="J43" s="131">
        <v>434256.25014000002</v>
      </c>
      <c r="K43" s="131">
        <v>438360.15456</v>
      </c>
      <c r="L43" s="131">
        <v>456920.34512000001</v>
      </c>
      <c r="M43" s="131">
        <v>486786.47350000002</v>
      </c>
      <c r="N43" s="131">
        <v>502032.97671999998</v>
      </c>
      <c r="O43" s="132">
        <v>5523493.6017100001</v>
      </c>
    </row>
    <row r="44" spans="1:15" ht="15" x14ac:dyDescent="0.25">
      <c r="A44" s="37">
        <v>2016</v>
      </c>
      <c r="B44" s="40" t="s">
        <v>148</v>
      </c>
      <c r="C44" s="131">
        <v>423834.53791999997</v>
      </c>
      <c r="D44" s="131">
        <v>502390.85868</v>
      </c>
      <c r="E44" s="131">
        <v>536439.54348999995</v>
      </c>
      <c r="F44" s="131">
        <v>515948.87939999998</v>
      </c>
      <c r="G44" s="131">
        <v>503616.48226000002</v>
      </c>
      <c r="H44" s="131">
        <v>538882.53844000003</v>
      </c>
      <c r="I44" s="131">
        <v>409217.74745999998</v>
      </c>
      <c r="J44" s="131"/>
      <c r="K44" s="131"/>
      <c r="L44" s="131"/>
      <c r="M44" s="131"/>
      <c r="N44" s="131"/>
      <c r="O44" s="132">
        <v>3430332.8103900002</v>
      </c>
    </row>
    <row r="45" spans="1:15" ht="15" x14ac:dyDescent="0.25">
      <c r="A45" s="39">
        <v>2015</v>
      </c>
      <c r="B45" s="40" t="s">
        <v>148</v>
      </c>
      <c r="C45" s="131">
        <v>487406.64941000001</v>
      </c>
      <c r="D45" s="131">
        <v>472955.40367999999</v>
      </c>
      <c r="E45" s="131">
        <v>531382.43290000001</v>
      </c>
      <c r="F45" s="131">
        <v>573363.50586000003</v>
      </c>
      <c r="G45" s="131">
        <v>518542.47288000002</v>
      </c>
      <c r="H45" s="131">
        <v>543286.54151000001</v>
      </c>
      <c r="I45" s="131">
        <v>527503.70183000003</v>
      </c>
      <c r="J45" s="131">
        <v>514685.32542000001</v>
      </c>
      <c r="K45" s="131">
        <v>481265.49911999999</v>
      </c>
      <c r="L45" s="131">
        <v>569429.73086000001</v>
      </c>
      <c r="M45" s="131">
        <v>504248.29401000001</v>
      </c>
      <c r="N45" s="131">
        <v>506304.49242999998</v>
      </c>
      <c r="O45" s="132">
        <v>6230374.0499099996</v>
      </c>
    </row>
    <row r="46" spans="1:15" ht="15" x14ac:dyDescent="0.25">
      <c r="A46" s="37">
        <v>2016</v>
      </c>
      <c r="B46" s="40" t="s">
        <v>149</v>
      </c>
      <c r="C46" s="131">
        <v>626933.28356999997</v>
      </c>
      <c r="D46" s="131">
        <v>744944.21661</v>
      </c>
      <c r="E46" s="131">
        <v>731725.96661</v>
      </c>
      <c r="F46" s="131">
        <v>695956.80672999995</v>
      </c>
      <c r="G46" s="131">
        <v>748700.18660999998</v>
      </c>
      <c r="H46" s="131">
        <v>906048.52901000006</v>
      </c>
      <c r="I46" s="131">
        <v>607282.50305000006</v>
      </c>
      <c r="J46" s="131"/>
      <c r="K46" s="131"/>
      <c r="L46" s="131"/>
      <c r="M46" s="131"/>
      <c r="N46" s="131"/>
      <c r="O46" s="132">
        <v>5061591.4921899997</v>
      </c>
    </row>
    <row r="47" spans="1:15" ht="15" x14ac:dyDescent="0.25">
      <c r="A47" s="39">
        <v>2015</v>
      </c>
      <c r="B47" s="40" t="s">
        <v>149</v>
      </c>
      <c r="C47" s="131">
        <v>851959.67770999996</v>
      </c>
      <c r="D47" s="131">
        <v>937971.25488999998</v>
      </c>
      <c r="E47" s="131">
        <v>954845.98077000002</v>
      </c>
      <c r="F47" s="131">
        <v>973028.22149000003</v>
      </c>
      <c r="G47" s="131">
        <v>790369.94894999999</v>
      </c>
      <c r="H47" s="131">
        <v>830151.84849999996</v>
      </c>
      <c r="I47" s="131">
        <v>799547.27315000002</v>
      </c>
      <c r="J47" s="131">
        <v>793980.14622999995</v>
      </c>
      <c r="K47" s="131">
        <v>759077.65466999996</v>
      </c>
      <c r="L47" s="131">
        <v>767523.08886999998</v>
      </c>
      <c r="M47" s="131">
        <v>661539.25338999997</v>
      </c>
      <c r="N47" s="131">
        <v>759979.02505000005</v>
      </c>
      <c r="O47" s="132">
        <v>9879973.3736700006</v>
      </c>
    </row>
    <row r="48" spans="1:15" ht="15" x14ac:dyDescent="0.25">
      <c r="A48" s="37">
        <v>2016</v>
      </c>
      <c r="B48" s="40" t="s">
        <v>150</v>
      </c>
      <c r="C48" s="131">
        <v>184487.56275000001</v>
      </c>
      <c r="D48" s="131">
        <v>224270.80935</v>
      </c>
      <c r="E48" s="131">
        <v>273820.63620000001</v>
      </c>
      <c r="F48" s="131">
        <v>251783.30504000001</v>
      </c>
      <c r="G48" s="131">
        <v>234045.6606</v>
      </c>
      <c r="H48" s="131">
        <v>239965.66213000001</v>
      </c>
      <c r="I48" s="131">
        <v>180714.09129000001</v>
      </c>
      <c r="J48" s="131"/>
      <c r="K48" s="131"/>
      <c r="L48" s="131"/>
      <c r="M48" s="131"/>
      <c r="N48" s="131"/>
      <c r="O48" s="132">
        <v>1589087.7273599999</v>
      </c>
    </row>
    <row r="49" spans="1:15" ht="15" x14ac:dyDescent="0.25">
      <c r="A49" s="39">
        <v>2015</v>
      </c>
      <c r="B49" s="40" t="s">
        <v>150</v>
      </c>
      <c r="C49" s="131">
        <v>201065.27963</v>
      </c>
      <c r="D49" s="131">
        <v>214500.38548999999</v>
      </c>
      <c r="E49" s="131">
        <v>255234.01407999999</v>
      </c>
      <c r="F49" s="131">
        <v>264035.47511</v>
      </c>
      <c r="G49" s="131">
        <v>243012.05600000001</v>
      </c>
      <c r="H49" s="131">
        <v>238435.64301999999</v>
      </c>
      <c r="I49" s="131">
        <v>230345.85438</v>
      </c>
      <c r="J49" s="131">
        <v>220589.03412999999</v>
      </c>
      <c r="K49" s="131">
        <v>213315.56121000001</v>
      </c>
      <c r="L49" s="131">
        <v>238482.42027</v>
      </c>
      <c r="M49" s="131">
        <v>214862.83609</v>
      </c>
      <c r="N49" s="131">
        <v>221473.41183</v>
      </c>
      <c r="O49" s="132">
        <v>2755351.9712399999</v>
      </c>
    </row>
    <row r="50" spans="1:15" ht="15" x14ac:dyDescent="0.25">
      <c r="A50" s="37">
        <v>2016</v>
      </c>
      <c r="B50" s="40" t="s">
        <v>151</v>
      </c>
      <c r="C50" s="131">
        <v>170271.88844000001</v>
      </c>
      <c r="D50" s="131">
        <v>155622.23358999999</v>
      </c>
      <c r="E50" s="131">
        <v>194919.39700999999</v>
      </c>
      <c r="F50" s="131">
        <v>248508.78513999999</v>
      </c>
      <c r="G50" s="131">
        <v>172874.03132000001</v>
      </c>
      <c r="H50" s="131">
        <v>157457.22236000001</v>
      </c>
      <c r="I50" s="131">
        <v>92849.438179999997</v>
      </c>
      <c r="J50" s="131"/>
      <c r="K50" s="131"/>
      <c r="L50" s="131"/>
      <c r="M50" s="131"/>
      <c r="N50" s="131"/>
      <c r="O50" s="132">
        <v>1192502.9960400001</v>
      </c>
    </row>
    <row r="51" spans="1:15" ht="15" x14ac:dyDescent="0.25">
      <c r="A51" s="39">
        <v>2015</v>
      </c>
      <c r="B51" s="40" t="s">
        <v>151</v>
      </c>
      <c r="C51" s="131">
        <v>286935.63050000003</v>
      </c>
      <c r="D51" s="131">
        <v>143501.87935</v>
      </c>
      <c r="E51" s="131">
        <v>159502.55905000001</v>
      </c>
      <c r="F51" s="131">
        <v>248153.5404</v>
      </c>
      <c r="G51" s="131">
        <v>344006.66226999997</v>
      </c>
      <c r="H51" s="131">
        <v>232756.33554999999</v>
      </c>
      <c r="I51" s="131">
        <v>148979.14981999999</v>
      </c>
      <c r="J51" s="131">
        <v>245693.15697000001</v>
      </c>
      <c r="K51" s="131">
        <v>148522.46544999999</v>
      </c>
      <c r="L51" s="131">
        <v>269431.80284000002</v>
      </c>
      <c r="M51" s="131">
        <v>204994.9681</v>
      </c>
      <c r="N51" s="131">
        <v>212299.22250999999</v>
      </c>
      <c r="O51" s="132">
        <v>2644777.3728100001</v>
      </c>
    </row>
    <row r="52" spans="1:15" ht="15" x14ac:dyDescent="0.25">
      <c r="A52" s="37">
        <v>2016</v>
      </c>
      <c r="B52" s="40" t="s">
        <v>152</v>
      </c>
      <c r="C52" s="131">
        <v>118636.14177</v>
      </c>
      <c r="D52" s="131">
        <v>136586.82457999999</v>
      </c>
      <c r="E52" s="131">
        <v>164167.68768999999</v>
      </c>
      <c r="F52" s="131">
        <v>146815.49273999999</v>
      </c>
      <c r="G52" s="131">
        <v>106368.84015</v>
      </c>
      <c r="H52" s="131">
        <v>143121.23869999999</v>
      </c>
      <c r="I52" s="131">
        <v>97525.393989999997</v>
      </c>
      <c r="J52" s="131"/>
      <c r="K52" s="131"/>
      <c r="L52" s="131"/>
      <c r="M52" s="131"/>
      <c r="N52" s="131"/>
      <c r="O52" s="132">
        <v>913221.61962000001</v>
      </c>
    </row>
    <row r="53" spans="1:15" ht="15" x14ac:dyDescent="0.25">
      <c r="A53" s="39">
        <v>2015</v>
      </c>
      <c r="B53" s="40" t="s">
        <v>152</v>
      </c>
      <c r="C53" s="131">
        <v>99405.476550000007</v>
      </c>
      <c r="D53" s="131">
        <v>97020.904750000002</v>
      </c>
      <c r="E53" s="131">
        <v>136118.54362000001</v>
      </c>
      <c r="F53" s="131">
        <v>127832.47478</v>
      </c>
      <c r="G53" s="131">
        <v>110824.95748</v>
      </c>
      <c r="H53" s="131">
        <v>159703.81526999999</v>
      </c>
      <c r="I53" s="131">
        <v>97948.048179999998</v>
      </c>
      <c r="J53" s="131">
        <v>142957.12294</v>
      </c>
      <c r="K53" s="131">
        <v>162035.99627999999</v>
      </c>
      <c r="L53" s="131">
        <v>129552.53593</v>
      </c>
      <c r="M53" s="131">
        <v>108305.56518999999</v>
      </c>
      <c r="N53" s="131">
        <v>282382.47564999998</v>
      </c>
      <c r="O53" s="132">
        <v>1654087.91662</v>
      </c>
    </row>
    <row r="54" spans="1:15" ht="15" x14ac:dyDescent="0.25">
      <c r="A54" s="37">
        <v>2016</v>
      </c>
      <c r="B54" s="40" t="s">
        <v>153</v>
      </c>
      <c r="C54" s="131">
        <v>254118.57037</v>
      </c>
      <c r="D54" s="131">
        <v>280110.30920999998</v>
      </c>
      <c r="E54" s="131">
        <v>314773.67257</v>
      </c>
      <c r="F54" s="131">
        <v>303807.86369000003</v>
      </c>
      <c r="G54" s="131">
        <v>286693.17608</v>
      </c>
      <c r="H54" s="131">
        <v>336550.74208</v>
      </c>
      <c r="I54" s="131">
        <v>225852.12656</v>
      </c>
      <c r="J54" s="131"/>
      <c r="K54" s="131"/>
      <c r="L54" s="131"/>
      <c r="M54" s="131"/>
      <c r="N54" s="131"/>
      <c r="O54" s="132">
        <v>2001906.46056</v>
      </c>
    </row>
    <row r="55" spans="1:15" ht="15" x14ac:dyDescent="0.25">
      <c r="A55" s="39">
        <v>2015</v>
      </c>
      <c r="B55" s="40" t="s">
        <v>153</v>
      </c>
      <c r="C55" s="131">
        <v>274711.79819</v>
      </c>
      <c r="D55" s="131">
        <v>295438.31614000001</v>
      </c>
      <c r="E55" s="131">
        <v>315229.46811999998</v>
      </c>
      <c r="F55" s="131">
        <v>327374.87635999999</v>
      </c>
      <c r="G55" s="131">
        <v>295721.75578000001</v>
      </c>
      <c r="H55" s="131">
        <v>321362.25965000002</v>
      </c>
      <c r="I55" s="131">
        <v>301100.96015</v>
      </c>
      <c r="J55" s="131">
        <v>285551.46399999998</v>
      </c>
      <c r="K55" s="131">
        <v>275348.10167</v>
      </c>
      <c r="L55" s="131">
        <v>332934.19598000002</v>
      </c>
      <c r="M55" s="131">
        <v>314580.01377999998</v>
      </c>
      <c r="N55" s="131">
        <v>307669.87819999998</v>
      </c>
      <c r="O55" s="132">
        <v>3647023.0880200001</v>
      </c>
    </row>
    <row r="56" spans="1:15" ht="15" x14ac:dyDescent="0.25">
      <c r="A56" s="37">
        <v>2016</v>
      </c>
      <c r="B56" s="40" t="s">
        <v>154</v>
      </c>
      <c r="C56" s="131">
        <v>4812.4913900000001</v>
      </c>
      <c r="D56" s="131">
        <v>7726.5723200000002</v>
      </c>
      <c r="E56" s="131">
        <v>8985.9395700000005</v>
      </c>
      <c r="F56" s="131">
        <v>9578.3848600000001</v>
      </c>
      <c r="G56" s="131">
        <v>9044.5670599999994</v>
      </c>
      <c r="H56" s="131">
        <v>12975.900439999999</v>
      </c>
      <c r="I56" s="131">
        <v>4726.44157</v>
      </c>
      <c r="J56" s="131"/>
      <c r="K56" s="131"/>
      <c r="L56" s="131"/>
      <c r="M56" s="131"/>
      <c r="N56" s="131"/>
      <c r="O56" s="132">
        <v>57850.297209999997</v>
      </c>
    </row>
    <row r="57" spans="1:15" ht="15" x14ac:dyDescent="0.25">
      <c r="A57" s="39">
        <v>2015</v>
      </c>
      <c r="B57" s="40" t="s">
        <v>154</v>
      </c>
      <c r="C57" s="131">
        <v>5774.0317800000003</v>
      </c>
      <c r="D57" s="131">
        <v>5484.3786399999999</v>
      </c>
      <c r="E57" s="131">
        <v>10630.06632</v>
      </c>
      <c r="F57" s="131">
        <v>11598.083430000001</v>
      </c>
      <c r="G57" s="131">
        <v>9886.9209100000007</v>
      </c>
      <c r="H57" s="131">
        <v>10164.0036</v>
      </c>
      <c r="I57" s="131">
        <v>7190.6043799999998</v>
      </c>
      <c r="J57" s="131">
        <v>7544.5398999999998</v>
      </c>
      <c r="K57" s="131">
        <v>7738.0866800000003</v>
      </c>
      <c r="L57" s="131">
        <v>5502.3909400000002</v>
      </c>
      <c r="M57" s="131">
        <v>10455.980820000001</v>
      </c>
      <c r="N57" s="131">
        <v>9327.0793699999995</v>
      </c>
      <c r="O57" s="132">
        <v>101296.16677</v>
      </c>
    </row>
    <row r="58" spans="1:15" ht="15" x14ac:dyDescent="0.25">
      <c r="A58" s="37">
        <v>2016</v>
      </c>
      <c r="B58" s="38" t="s">
        <v>31</v>
      </c>
      <c r="C58" s="134">
        <v>236204.63557000001</v>
      </c>
      <c r="D58" s="134">
        <v>244178.06628</v>
      </c>
      <c r="E58" s="134">
        <v>265692.58695000003</v>
      </c>
      <c r="F58" s="134">
        <v>337256.00225999998</v>
      </c>
      <c r="G58" s="134">
        <v>315766.93875999999</v>
      </c>
      <c r="H58" s="134">
        <v>362394.24436999997</v>
      </c>
      <c r="I58" s="134">
        <v>271821.28188999998</v>
      </c>
      <c r="J58" s="134"/>
      <c r="K58" s="134"/>
      <c r="L58" s="134"/>
      <c r="M58" s="134"/>
      <c r="N58" s="134"/>
      <c r="O58" s="132">
        <v>2033313.75608</v>
      </c>
    </row>
    <row r="59" spans="1:15" ht="15" x14ac:dyDescent="0.25">
      <c r="A59" s="39">
        <v>2015</v>
      </c>
      <c r="B59" s="38" t="s">
        <v>31</v>
      </c>
      <c r="C59" s="134">
        <v>275911.10003999999</v>
      </c>
      <c r="D59" s="134">
        <v>281267.10907000001</v>
      </c>
      <c r="E59" s="134">
        <v>275441.42132000002</v>
      </c>
      <c r="F59" s="134">
        <v>348218.35579</v>
      </c>
      <c r="G59" s="134">
        <v>403889.40522000002</v>
      </c>
      <c r="H59" s="134">
        <v>393504.76014000003</v>
      </c>
      <c r="I59" s="134">
        <v>372407.65275000001</v>
      </c>
      <c r="J59" s="134">
        <v>342593.82049000001</v>
      </c>
      <c r="K59" s="134">
        <v>285769.35791999998</v>
      </c>
      <c r="L59" s="134">
        <v>315506.20071</v>
      </c>
      <c r="M59" s="134">
        <v>291654.31043999997</v>
      </c>
      <c r="N59" s="134">
        <v>309047.22055999999</v>
      </c>
      <c r="O59" s="132">
        <v>3895210.7144499999</v>
      </c>
    </row>
    <row r="60" spans="1:15" ht="15" x14ac:dyDescent="0.25">
      <c r="A60" s="37">
        <v>2016</v>
      </c>
      <c r="B60" s="40" t="s">
        <v>155</v>
      </c>
      <c r="C60" s="131">
        <v>236204.63557000001</v>
      </c>
      <c r="D60" s="131">
        <v>244178.06628</v>
      </c>
      <c r="E60" s="131">
        <v>265692.58695000003</v>
      </c>
      <c r="F60" s="131">
        <v>337256.00225999998</v>
      </c>
      <c r="G60" s="131">
        <v>315766.93875999999</v>
      </c>
      <c r="H60" s="131">
        <v>362394.24436999997</v>
      </c>
      <c r="I60" s="131">
        <v>271821.28188999998</v>
      </c>
      <c r="J60" s="131"/>
      <c r="K60" s="131"/>
      <c r="L60" s="131"/>
      <c r="M60" s="131"/>
      <c r="N60" s="131"/>
      <c r="O60" s="132">
        <v>2033313.75608</v>
      </c>
    </row>
    <row r="61" spans="1:15" ht="15" x14ac:dyDescent="0.25">
      <c r="A61" s="39">
        <v>2015</v>
      </c>
      <c r="B61" s="155" t="s">
        <v>155</v>
      </c>
      <c r="C61" s="156">
        <v>275911.10003999999</v>
      </c>
      <c r="D61" s="156">
        <v>281267.10907000001</v>
      </c>
      <c r="E61" s="156">
        <v>275441.42132000002</v>
      </c>
      <c r="F61" s="156">
        <v>348218.35579</v>
      </c>
      <c r="G61" s="156">
        <v>403889.40522000002</v>
      </c>
      <c r="H61" s="156">
        <v>393504.76014000003</v>
      </c>
      <c r="I61" s="156">
        <v>372407.65275000001</v>
      </c>
      <c r="J61" s="156">
        <v>342593.82049000001</v>
      </c>
      <c r="K61" s="156">
        <v>285769.35791999998</v>
      </c>
      <c r="L61" s="156">
        <v>315506.20071</v>
      </c>
      <c r="M61" s="156">
        <v>291654.31043999997</v>
      </c>
      <c r="N61" s="156">
        <v>309047.22055999999</v>
      </c>
      <c r="O61" s="157">
        <v>3895210.7144499999</v>
      </c>
    </row>
    <row r="62" spans="1:15" s="43" customFormat="1" ht="15.75" customHeight="1" thickBot="1" x14ac:dyDescent="0.25">
      <c r="A62" s="41">
        <v>2002</v>
      </c>
      <c r="B62" s="151" t="s">
        <v>40</v>
      </c>
      <c r="C62" s="152">
        <v>2607319.6609999998</v>
      </c>
      <c r="D62" s="152">
        <v>2383772.9539999999</v>
      </c>
      <c r="E62" s="152">
        <v>2918943.5210000002</v>
      </c>
      <c r="F62" s="152">
        <v>2742857.9219999998</v>
      </c>
      <c r="G62" s="152">
        <v>3000325.2429999998</v>
      </c>
      <c r="H62" s="152">
        <v>2770693.8810000001</v>
      </c>
      <c r="I62" s="152">
        <v>3103851.8620000002</v>
      </c>
      <c r="J62" s="152">
        <v>2975888.9739999999</v>
      </c>
      <c r="K62" s="152">
        <v>3218206.861</v>
      </c>
      <c r="L62" s="152">
        <v>3501128.02</v>
      </c>
      <c r="M62" s="152">
        <v>3593604.8960000002</v>
      </c>
      <c r="N62" s="152">
        <v>3242495.2340000002</v>
      </c>
      <c r="O62" s="153">
        <v>36059089.028999999</v>
      </c>
    </row>
    <row r="63" spans="1:15" s="43" customFormat="1" ht="15.75" customHeight="1" thickBot="1" x14ac:dyDescent="0.25">
      <c r="A63" s="41">
        <v>2003</v>
      </c>
      <c r="B63" s="42" t="s">
        <v>40</v>
      </c>
      <c r="C63" s="135">
        <v>3533705.5819999999</v>
      </c>
      <c r="D63" s="135">
        <v>2923460.39</v>
      </c>
      <c r="E63" s="135">
        <v>3908255.9909999999</v>
      </c>
      <c r="F63" s="135">
        <v>3662183.449</v>
      </c>
      <c r="G63" s="135">
        <v>3860471.3</v>
      </c>
      <c r="H63" s="135">
        <v>3796113.5219999999</v>
      </c>
      <c r="I63" s="135">
        <v>4236114.2640000004</v>
      </c>
      <c r="J63" s="135">
        <v>3828726.17</v>
      </c>
      <c r="K63" s="135">
        <v>4114677.523</v>
      </c>
      <c r="L63" s="135">
        <v>4824388.2589999996</v>
      </c>
      <c r="M63" s="135">
        <v>3969697.4580000001</v>
      </c>
      <c r="N63" s="135">
        <v>4595042.3940000003</v>
      </c>
      <c r="O63" s="136">
        <v>47252836.302000001</v>
      </c>
    </row>
    <row r="64" spans="1:15" s="43" customFormat="1" ht="15.75" customHeight="1" thickBot="1" x14ac:dyDescent="0.25">
      <c r="A64" s="41">
        <v>2004</v>
      </c>
      <c r="B64" s="42" t="s">
        <v>40</v>
      </c>
      <c r="C64" s="135">
        <v>4619660.84</v>
      </c>
      <c r="D64" s="135">
        <v>3664503.0430000001</v>
      </c>
      <c r="E64" s="135">
        <v>5218042.1770000001</v>
      </c>
      <c r="F64" s="135">
        <v>5072462.9939999999</v>
      </c>
      <c r="G64" s="135">
        <v>5170061.6050000004</v>
      </c>
      <c r="H64" s="135">
        <v>5284383.2860000003</v>
      </c>
      <c r="I64" s="135">
        <v>5632138.7980000004</v>
      </c>
      <c r="J64" s="135">
        <v>4707491.284</v>
      </c>
      <c r="K64" s="135">
        <v>5656283.5209999997</v>
      </c>
      <c r="L64" s="135">
        <v>5867342.1210000003</v>
      </c>
      <c r="M64" s="135">
        <v>5733908.9759999998</v>
      </c>
      <c r="N64" s="135">
        <v>6540874.1749999998</v>
      </c>
      <c r="O64" s="136">
        <v>63167152.819999993</v>
      </c>
    </row>
    <row r="65" spans="1:15" s="43" customFormat="1" ht="15.75" customHeight="1" thickBot="1" x14ac:dyDescent="0.25">
      <c r="A65" s="41">
        <v>2005</v>
      </c>
      <c r="B65" s="42" t="s">
        <v>40</v>
      </c>
      <c r="C65" s="135">
        <v>4997279.7240000004</v>
      </c>
      <c r="D65" s="135">
        <v>5651741.2520000003</v>
      </c>
      <c r="E65" s="135">
        <v>6591859.2180000003</v>
      </c>
      <c r="F65" s="135">
        <v>6128131.8779999996</v>
      </c>
      <c r="G65" s="135">
        <v>5977226.2170000002</v>
      </c>
      <c r="H65" s="135">
        <v>6038534.3669999996</v>
      </c>
      <c r="I65" s="135">
        <v>5763466.3530000001</v>
      </c>
      <c r="J65" s="135">
        <v>5552867.2120000003</v>
      </c>
      <c r="K65" s="135">
        <v>6814268.9409999996</v>
      </c>
      <c r="L65" s="135">
        <v>6772178.5690000001</v>
      </c>
      <c r="M65" s="135">
        <v>5942575.7819999997</v>
      </c>
      <c r="N65" s="135">
        <v>7246278.6299999999</v>
      </c>
      <c r="O65" s="136">
        <v>73476408.142999992</v>
      </c>
    </row>
    <row r="66" spans="1:15" s="43" customFormat="1" ht="15.75" customHeight="1" thickBot="1" x14ac:dyDescent="0.25">
      <c r="A66" s="41">
        <v>2006</v>
      </c>
      <c r="B66" s="42" t="s">
        <v>40</v>
      </c>
      <c r="C66" s="135">
        <v>5133048.8810000001</v>
      </c>
      <c r="D66" s="135">
        <v>6058251.2790000001</v>
      </c>
      <c r="E66" s="135">
        <v>7411101.659</v>
      </c>
      <c r="F66" s="135">
        <v>6456090.2609999999</v>
      </c>
      <c r="G66" s="135">
        <v>7041543.2470000004</v>
      </c>
      <c r="H66" s="135">
        <v>7815434.6220000004</v>
      </c>
      <c r="I66" s="135">
        <v>7067411.4790000003</v>
      </c>
      <c r="J66" s="135">
        <v>6811202.4100000001</v>
      </c>
      <c r="K66" s="135">
        <v>7606551.0949999997</v>
      </c>
      <c r="L66" s="135">
        <v>6888812.5489999996</v>
      </c>
      <c r="M66" s="135">
        <v>8641474.5559999999</v>
      </c>
      <c r="N66" s="135">
        <v>8603753.4800000004</v>
      </c>
      <c r="O66" s="136">
        <v>85534675.517999992</v>
      </c>
    </row>
    <row r="67" spans="1:15" s="43" customFormat="1" ht="15.75" customHeight="1" thickBot="1" x14ac:dyDescent="0.25">
      <c r="A67" s="41">
        <v>2007</v>
      </c>
      <c r="B67" s="42" t="s">
        <v>40</v>
      </c>
      <c r="C67" s="135">
        <v>6564559.7929999996</v>
      </c>
      <c r="D67" s="135">
        <v>7656951.608</v>
      </c>
      <c r="E67" s="135">
        <v>8957851.6209999993</v>
      </c>
      <c r="F67" s="135">
        <v>8313312.0049999999</v>
      </c>
      <c r="G67" s="135">
        <v>9147620.0419999994</v>
      </c>
      <c r="H67" s="135">
        <v>8980247.4370000008</v>
      </c>
      <c r="I67" s="135">
        <v>8937741.591</v>
      </c>
      <c r="J67" s="135">
        <v>8736689.0920000002</v>
      </c>
      <c r="K67" s="135">
        <v>9038743.8959999997</v>
      </c>
      <c r="L67" s="135">
        <v>9895216.6219999995</v>
      </c>
      <c r="M67" s="135">
        <v>11318798.220000001</v>
      </c>
      <c r="N67" s="135">
        <v>9724017.977</v>
      </c>
      <c r="O67" s="136">
        <v>107271749.90399998</v>
      </c>
    </row>
    <row r="68" spans="1:15" s="43" customFormat="1" ht="15.75" customHeight="1" thickBot="1" x14ac:dyDescent="0.25">
      <c r="A68" s="41">
        <v>2008</v>
      </c>
      <c r="B68" s="42" t="s">
        <v>40</v>
      </c>
      <c r="C68" s="135">
        <v>10632207.040999999</v>
      </c>
      <c r="D68" s="135">
        <v>11077899.119999999</v>
      </c>
      <c r="E68" s="135">
        <v>11428587.233999999</v>
      </c>
      <c r="F68" s="135">
        <v>11363963.503</v>
      </c>
      <c r="G68" s="135">
        <v>12477968.699999999</v>
      </c>
      <c r="H68" s="135">
        <v>11770634.384</v>
      </c>
      <c r="I68" s="135">
        <v>12595426.863</v>
      </c>
      <c r="J68" s="135">
        <v>11046830.085999999</v>
      </c>
      <c r="K68" s="135">
        <v>12793148.034</v>
      </c>
      <c r="L68" s="135">
        <v>9722708.7899999991</v>
      </c>
      <c r="M68" s="135">
        <v>9395872.8969999999</v>
      </c>
      <c r="N68" s="135">
        <v>7721948.9740000004</v>
      </c>
      <c r="O68" s="136">
        <v>132027195.626</v>
      </c>
    </row>
    <row r="69" spans="1:15" s="43" customFormat="1" ht="15.75" customHeight="1" thickBot="1" x14ac:dyDescent="0.25">
      <c r="A69" s="41">
        <v>2009</v>
      </c>
      <c r="B69" s="42" t="s">
        <v>40</v>
      </c>
      <c r="C69" s="135">
        <v>7884493.5240000002</v>
      </c>
      <c r="D69" s="135">
        <v>8435115.8340000007</v>
      </c>
      <c r="E69" s="135">
        <v>8155485.0810000002</v>
      </c>
      <c r="F69" s="135">
        <v>7561696.2829999998</v>
      </c>
      <c r="G69" s="135">
        <v>7346407.5279999999</v>
      </c>
      <c r="H69" s="135">
        <v>8329692.7829999998</v>
      </c>
      <c r="I69" s="135">
        <v>9055733.6710000001</v>
      </c>
      <c r="J69" s="135">
        <v>7839908.8420000002</v>
      </c>
      <c r="K69" s="135">
        <v>8480708.3870000001</v>
      </c>
      <c r="L69" s="135">
        <v>10095768.029999999</v>
      </c>
      <c r="M69" s="135">
        <v>8903010.773</v>
      </c>
      <c r="N69" s="135">
        <v>10054591.867000001</v>
      </c>
      <c r="O69" s="136">
        <v>102142612.603</v>
      </c>
    </row>
    <row r="70" spans="1:15" s="43" customFormat="1" ht="15.75" customHeight="1" thickBot="1" x14ac:dyDescent="0.25">
      <c r="A70" s="41">
        <v>2010</v>
      </c>
      <c r="B70" s="42" t="s">
        <v>40</v>
      </c>
      <c r="C70" s="135">
        <v>7828748.0580000002</v>
      </c>
      <c r="D70" s="135">
        <v>8263237.8140000002</v>
      </c>
      <c r="E70" s="135">
        <v>9886488.1710000001</v>
      </c>
      <c r="F70" s="135">
        <v>9396006.6539999992</v>
      </c>
      <c r="G70" s="135">
        <v>9799958.1170000006</v>
      </c>
      <c r="H70" s="135">
        <v>9542907.6439999994</v>
      </c>
      <c r="I70" s="135">
        <v>9564682.5449999999</v>
      </c>
      <c r="J70" s="135">
        <v>8523451.9729999993</v>
      </c>
      <c r="K70" s="135">
        <v>8909230.5209999997</v>
      </c>
      <c r="L70" s="135">
        <v>10963586.27</v>
      </c>
      <c r="M70" s="135">
        <v>9382369.7180000003</v>
      </c>
      <c r="N70" s="135">
        <v>11822551.698999999</v>
      </c>
      <c r="O70" s="136">
        <v>113883219.18399999</v>
      </c>
    </row>
    <row r="71" spans="1:15" s="43" customFormat="1" ht="15.75" customHeight="1" thickBot="1" x14ac:dyDescent="0.25">
      <c r="A71" s="41">
        <v>2011</v>
      </c>
      <c r="B71" s="42" t="s">
        <v>40</v>
      </c>
      <c r="C71" s="135">
        <v>9551084.6390000004</v>
      </c>
      <c r="D71" s="135">
        <v>10059126.307</v>
      </c>
      <c r="E71" s="135">
        <v>11811085.16</v>
      </c>
      <c r="F71" s="135">
        <v>11873269.447000001</v>
      </c>
      <c r="G71" s="135">
        <v>10943364.372</v>
      </c>
      <c r="H71" s="135">
        <v>11349953.558</v>
      </c>
      <c r="I71" s="135">
        <v>11860004.271</v>
      </c>
      <c r="J71" s="135">
        <v>11245124.657</v>
      </c>
      <c r="K71" s="135">
        <v>10750626.098999999</v>
      </c>
      <c r="L71" s="135">
        <v>11907219.297</v>
      </c>
      <c r="M71" s="135">
        <v>11078524.743000001</v>
      </c>
      <c r="N71" s="135">
        <v>12477486.279999999</v>
      </c>
      <c r="O71" s="136">
        <v>134906868.83000001</v>
      </c>
    </row>
    <row r="72" spans="1:15" ht="15.75" customHeight="1" thickBot="1" x14ac:dyDescent="0.25">
      <c r="A72" s="41">
        <v>2012</v>
      </c>
      <c r="B72" s="42" t="s">
        <v>40</v>
      </c>
      <c r="C72" s="135">
        <v>10348187.165999999</v>
      </c>
      <c r="D72" s="135">
        <v>11748000.124</v>
      </c>
      <c r="E72" s="135">
        <v>13208572.977</v>
      </c>
      <c r="F72" s="135">
        <v>12630226.718</v>
      </c>
      <c r="G72" s="135">
        <v>13131530.960999999</v>
      </c>
      <c r="H72" s="135">
        <v>13231198.687999999</v>
      </c>
      <c r="I72" s="135">
        <v>12830675.307</v>
      </c>
      <c r="J72" s="135">
        <v>12831394.572000001</v>
      </c>
      <c r="K72" s="135">
        <v>12952651.721999999</v>
      </c>
      <c r="L72" s="135">
        <v>13190769.654999999</v>
      </c>
      <c r="M72" s="135">
        <v>13753052.493000001</v>
      </c>
      <c r="N72" s="135">
        <v>12605476.173</v>
      </c>
      <c r="O72" s="136">
        <v>152461736.55599999</v>
      </c>
    </row>
    <row r="73" spans="1:15" ht="15.75" customHeight="1" thickBot="1" x14ac:dyDescent="0.25">
      <c r="A73" s="41">
        <v>2013</v>
      </c>
      <c r="B73" s="42" t="s">
        <v>40</v>
      </c>
      <c r="C73" s="135">
        <v>11481521.079</v>
      </c>
      <c r="D73" s="135">
        <v>12385690.909</v>
      </c>
      <c r="E73" s="135">
        <v>13122058.141000001</v>
      </c>
      <c r="F73" s="135">
        <v>12468202.903000001</v>
      </c>
      <c r="G73" s="135">
        <v>13277209.017000001</v>
      </c>
      <c r="H73" s="135">
        <v>12399973.961999999</v>
      </c>
      <c r="I73" s="135">
        <v>13059519.685000001</v>
      </c>
      <c r="J73" s="135">
        <v>11118300.903000001</v>
      </c>
      <c r="K73" s="135">
        <v>13060371.039000001</v>
      </c>
      <c r="L73" s="135">
        <v>12053704.638</v>
      </c>
      <c r="M73" s="135">
        <v>14201227.351</v>
      </c>
      <c r="N73" s="135">
        <v>13174857.460000001</v>
      </c>
      <c r="O73" s="136">
        <v>151802637.08700001</v>
      </c>
    </row>
    <row r="74" spans="1:15" ht="15.75" customHeight="1" thickBot="1" x14ac:dyDescent="0.25">
      <c r="A74" s="41">
        <v>2014</v>
      </c>
      <c r="B74" s="42" t="s">
        <v>40</v>
      </c>
      <c r="C74" s="135">
        <v>12399761.948000001</v>
      </c>
      <c r="D74" s="135">
        <v>13053292.493000001</v>
      </c>
      <c r="E74" s="135">
        <v>14680110.779999999</v>
      </c>
      <c r="F74" s="135">
        <v>13371185.664000001</v>
      </c>
      <c r="G74" s="135">
        <v>13681906.159</v>
      </c>
      <c r="H74" s="135">
        <v>12880924.245999999</v>
      </c>
      <c r="I74" s="135">
        <v>13344776.958000001</v>
      </c>
      <c r="J74" s="135">
        <v>11386828.925000001</v>
      </c>
      <c r="K74" s="135">
        <v>13583120.905999999</v>
      </c>
      <c r="L74" s="135">
        <v>12891630.102</v>
      </c>
      <c r="M74" s="135">
        <v>13067348.107000001</v>
      </c>
      <c r="N74" s="135">
        <v>13269271.402000001</v>
      </c>
      <c r="O74" s="136">
        <v>157610157.69</v>
      </c>
    </row>
    <row r="75" spans="1:15" ht="15.75" customHeight="1" thickBot="1" x14ac:dyDescent="0.25">
      <c r="A75" s="41">
        <v>2015</v>
      </c>
      <c r="B75" s="42" t="s">
        <v>40</v>
      </c>
      <c r="C75" s="135">
        <v>12301766.75</v>
      </c>
      <c r="D75" s="135">
        <v>12231860.140000001</v>
      </c>
      <c r="E75" s="135">
        <v>12519910.437999999</v>
      </c>
      <c r="F75" s="135">
        <v>13349346.866</v>
      </c>
      <c r="G75" s="135">
        <v>11080385.127</v>
      </c>
      <c r="H75" s="135">
        <v>11949647.085999999</v>
      </c>
      <c r="I75" s="135">
        <v>11129358.973999999</v>
      </c>
      <c r="J75" s="135">
        <v>11022045.344000001</v>
      </c>
      <c r="K75" s="135">
        <v>11581703.842</v>
      </c>
      <c r="L75" s="135">
        <v>13240039.088</v>
      </c>
      <c r="M75" s="135">
        <v>11681989.013</v>
      </c>
      <c r="N75" s="135">
        <v>11750818.76</v>
      </c>
      <c r="O75" s="136">
        <v>143838871.428</v>
      </c>
    </row>
    <row r="76" spans="1:15" ht="15.75" customHeight="1" thickBot="1" x14ac:dyDescent="0.25">
      <c r="A76" s="41">
        <v>2016</v>
      </c>
      <c r="B76" s="42" t="s">
        <v>40</v>
      </c>
      <c r="C76" s="135">
        <v>9548815.5069999993</v>
      </c>
      <c r="D76" s="135">
        <v>12369086.227</v>
      </c>
      <c r="E76" s="135">
        <v>12761426.664999999</v>
      </c>
      <c r="F76" s="135">
        <v>11958799.021</v>
      </c>
      <c r="G76" s="135">
        <v>12114283.475</v>
      </c>
      <c r="H76" s="135">
        <v>12916183.665999999</v>
      </c>
      <c r="I76" s="135">
        <v>8778559.5469599981</v>
      </c>
      <c r="J76" s="135"/>
      <c r="K76" s="135"/>
      <c r="L76" s="135"/>
      <c r="M76" s="135"/>
      <c r="N76" s="135"/>
      <c r="O76" s="136">
        <v>80447154.107959986</v>
      </c>
    </row>
    <row r="77" spans="1:15" x14ac:dyDescent="0.2">
      <c r="B77" s="44" t="s">
        <v>62</v>
      </c>
    </row>
    <row r="79" spans="1:15" x14ac:dyDescent="0.2">
      <c r="C79" s="47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2"/>
  <sheetViews>
    <sheetView showGridLines="0" workbookViewId="0">
      <selection activeCell="A93" sqref="A93"/>
    </sheetView>
  </sheetViews>
  <sheetFormatPr defaultColWidth="9.140625" defaultRowHeight="12.75" x14ac:dyDescent="0.2"/>
  <cols>
    <col min="1" max="1" width="29.140625" customWidth="1"/>
    <col min="2" max="3" width="19.42578125" style="65" bestFit="1" customWidth="1"/>
    <col min="4" max="4" width="9.28515625" bestFit="1" customWidth="1"/>
  </cols>
  <sheetData>
    <row r="2" spans="1:4" ht="24.6" customHeight="1" x14ac:dyDescent="0.3">
      <c r="A2" s="164" t="s">
        <v>63</v>
      </c>
      <c r="B2" s="164"/>
      <c r="C2" s="164"/>
      <c r="D2" s="164"/>
    </row>
    <row r="3" spans="1:4" ht="15.75" x14ac:dyDescent="0.25">
      <c r="A3" s="163" t="s">
        <v>64</v>
      </c>
      <c r="B3" s="163"/>
      <c r="C3" s="163"/>
      <c r="D3" s="163"/>
    </row>
    <row r="5" spans="1:4" x14ac:dyDescent="0.2">
      <c r="A5" s="59" t="s">
        <v>65</v>
      </c>
      <c r="B5" s="60" t="s">
        <v>221</v>
      </c>
      <c r="C5" s="60" t="s">
        <v>222</v>
      </c>
      <c r="D5" s="61" t="s">
        <v>66</v>
      </c>
    </row>
    <row r="6" spans="1:4" x14ac:dyDescent="0.2">
      <c r="A6" s="62" t="s">
        <v>156</v>
      </c>
      <c r="B6" s="137">
        <v>291.98561999999998</v>
      </c>
      <c r="C6" s="137">
        <v>12036.94729</v>
      </c>
      <c r="D6" s="148">
        <v>4022.4452389127932</v>
      </c>
    </row>
    <row r="7" spans="1:4" x14ac:dyDescent="0.2">
      <c r="A7" s="62" t="s">
        <v>157</v>
      </c>
      <c r="B7" s="137">
        <v>1807.84716</v>
      </c>
      <c r="C7" s="137">
        <v>17707.630969999998</v>
      </c>
      <c r="D7" s="148">
        <v>879.48716914763952</v>
      </c>
    </row>
    <row r="8" spans="1:4" x14ac:dyDescent="0.2">
      <c r="A8" s="62" t="s">
        <v>158</v>
      </c>
      <c r="B8" s="137">
        <v>9365.9532999999992</v>
      </c>
      <c r="C8" s="137">
        <v>16540.44441</v>
      </c>
      <c r="D8" s="148">
        <v>76.601824504079048</v>
      </c>
    </row>
    <row r="9" spans="1:4" x14ac:dyDescent="0.2">
      <c r="A9" s="62" t="s">
        <v>159</v>
      </c>
      <c r="B9" s="137">
        <v>17270.342919999999</v>
      </c>
      <c r="C9" s="137">
        <v>27933.947550000001</v>
      </c>
      <c r="D9" s="148">
        <v>61.745181780096345</v>
      </c>
    </row>
    <row r="10" spans="1:4" x14ac:dyDescent="0.2">
      <c r="A10" s="62" t="s">
        <v>160</v>
      </c>
      <c r="B10" s="137">
        <v>22560.03053</v>
      </c>
      <c r="C10" s="137">
        <v>35731.951110000002</v>
      </c>
      <c r="D10" s="148">
        <v>58.386093770946687</v>
      </c>
    </row>
    <row r="11" spans="1:4" x14ac:dyDescent="0.2">
      <c r="A11" s="62" t="s">
        <v>161</v>
      </c>
      <c r="B11" s="137">
        <v>12800.69751</v>
      </c>
      <c r="C11" s="137">
        <v>18899.338319999999</v>
      </c>
      <c r="D11" s="148">
        <v>47.643035117701174</v>
      </c>
    </row>
    <row r="12" spans="1:4" x14ac:dyDescent="0.2">
      <c r="A12" s="62" t="s">
        <v>162</v>
      </c>
      <c r="B12" s="137">
        <v>11640.20494</v>
      </c>
      <c r="C12" s="137">
        <v>16054.219950000001</v>
      </c>
      <c r="D12" s="148">
        <v>37.920423504158684</v>
      </c>
    </row>
    <row r="13" spans="1:4" x14ac:dyDescent="0.2">
      <c r="A13" s="62" t="s">
        <v>163</v>
      </c>
      <c r="B13" s="137">
        <v>63371.886619999997</v>
      </c>
      <c r="C13" s="137">
        <v>85818.177079999994</v>
      </c>
      <c r="D13" s="148">
        <v>35.419949850311085</v>
      </c>
    </row>
    <row r="14" spans="1:4" x14ac:dyDescent="0.2">
      <c r="A14" s="62" t="s">
        <v>164</v>
      </c>
      <c r="B14" s="137">
        <v>11506.94499</v>
      </c>
      <c r="C14" s="137">
        <v>14577.06703</v>
      </c>
      <c r="D14" s="148">
        <v>26.680600651763434</v>
      </c>
    </row>
    <row r="15" spans="1:4" x14ac:dyDescent="0.2">
      <c r="A15" s="62" t="s">
        <v>165</v>
      </c>
      <c r="B15" s="137">
        <v>11238.447679999999</v>
      </c>
      <c r="C15" s="137">
        <v>13871.63283</v>
      </c>
      <c r="D15" s="148">
        <v>23.430150008048088</v>
      </c>
    </row>
    <row r="16" spans="1:4" x14ac:dyDescent="0.2">
      <c r="A16" s="64" t="s">
        <v>67</v>
      </c>
      <c r="D16" s="112"/>
    </row>
    <row r="17" spans="1:4" x14ac:dyDescent="0.2">
      <c r="A17" s="66"/>
    </row>
    <row r="18" spans="1:4" ht="19.5" x14ac:dyDescent="0.3">
      <c r="A18" s="164" t="s">
        <v>68</v>
      </c>
      <c r="B18" s="164"/>
      <c r="C18" s="164"/>
      <c r="D18" s="164"/>
    </row>
    <row r="19" spans="1:4" ht="15.75" x14ac:dyDescent="0.25">
      <c r="A19" s="163" t="s">
        <v>69</v>
      </c>
      <c r="B19" s="163"/>
      <c r="C19" s="163"/>
      <c r="D19" s="163"/>
    </row>
    <row r="20" spans="1:4" x14ac:dyDescent="0.2">
      <c r="A20" s="31"/>
    </row>
    <row r="21" spans="1:4" x14ac:dyDescent="0.2">
      <c r="A21" s="59" t="s">
        <v>65</v>
      </c>
      <c r="B21" s="60" t="s">
        <v>221</v>
      </c>
      <c r="C21" s="60" t="s">
        <v>222</v>
      </c>
      <c r="D21" s="61" t="s">
        <v>66</v>
      </c>
    </row>
    <row r="22" spans="1:4" x14ac:dyDescent="0.2">
      <c r="A22" s="62" t="s">
        <v>166</v>
      </c>
      <c r="B22" s="137">
        <v>1084197.19784</v>
      </c>
      <c r="C22" s="137">
        <v>943871.89739000006</v>
      </c>
      <c r="D22" s="148">
        <f>(C22-B22)/B22*100</f>
        <v>-12.942783907721225</v>
      </c>
    </row>
    <row r="23" spans="1:4" x14ac:dyDescent="0.2">
      <c r="A23" s="62" t="s">
        <v>167</v>
      </c>
      <c r="B23" s="137">
        <v>793198.88361999998</v>
      </c>
      <c r="C23" s="137">
        <v>568728.79405999999</v>
      </c>
      <c r="D23" s="148">
        <f t="shared" ref="D23:D31" si="0">(C23-B23)/B23*100</f>
        <v>-28.299345119544761</v>
      </c>
    </row>
    <row r="24" spans="1:4" x14ac:dyDescent="0.2">
      <c r="A24" s="62" t="s">
        <v>168</v>
      </c>
      <c r="B24" s="137">
        <v>572016.58012000006</v>
      </c>
      <c r="C24" s="137">
        <v>510221.10690000001</v>
      </c>
      <c r="D24" s="148">
        <f t="shared" si="0"/>
        <v>-10.80309126826994</v>
      </c>
    </row>
    <row r="25" spans="1:4" x14ac:dyDescent="0.2">
      <c r="A25" s="62" t="s">
        <v>169</v>
      </c>
      <c r="B25" s="137">
        <v>574860.62303000002</v>
      </c>
      <c r="C25" s="137">
        <v>422341.31027999998</v>
      </c>
      <c r="D25" s="148">
        <f t="shared" si="0"/>
        <v>-26.531528972378503</v>
      </c>
    </row>
    <row r="26" spans="1:4" x14ac:dyDescent="0.2">
      <c r="A26" s="62" t="s">
        <v>170</v>
      </c>
      <c r="B26" s="137">
        <v>460883.85895000002</v>
      </c>
      <c r="C26" s="137">
        <v>419509.90787</v>
      </c>
      <c r="D26" s="148">
        <f t="shared" si="0"/>
        <v>-8.9770883220470008</v>
      </c>
    </row>
    <row r="27" spans="1:4" x14ac:dyDescent="0.2">
      <c r="A27" s="62" t="s">
        <v>171</v>
      </c>
      <c r="B27" s="137">
        <v>597122.88029</v>
      </c>
      <c r="C27" s="137">
        <v>408379.13354000001</v>
      </c>
      <c r="D27" s="148">
        <f t="shared" si="0"/>
        <v>-31.608861924422371</v>
      </c>
    </row>
    <row r="28" spans="1:4" x14ac:dyDescent="0.2">
      <c r="A28" s="62" t="s">
        <v>172</v>
      </c>
      <c r="B28" s="137">
        <v>402790.40726000001</v>
      </c>
      <c r="C28" s="137">
        <v>350758.86167000001</v>
      </c>
      <c r="D28" s="148">
        <f t="shared" si="0"/>
        <v>-12.917771787055937</v>
      </c>
    </row>
    <row r="29" spans="1:4" x14ac:dyDescent="0.2">
      <c r="A29" s="62" t="s">
        <v>173</v>
      </c>
      <c r="B29" s="137">
        <v>261070.22524999999</v>
      </c>
      <c r="C29" s="137">
        <v>284263.05663000001</v>
      </c>
      <c r="D29" s="148">
        <f t="shared" si="0"/>
        <v>8.8837520087902178</v>
      </c>
    </row>
    <row r="30" spans="1:4" x14ac:dyDescent="0.2">
      <c r="A30" s="62" t="s">
        <v>174</v>
      </c>
      <c r="B30" s="137">
        <v>274570.93189000001</v>
      </c>
      <c r="C30" s="137">
        <v>224021.49690999999</v>
      </c>
      <c r="D30" s="148">
        <f t="shared" si="0"/>
        <v>-18.410337406091987</v>
      </c>
    </row>
    <row r="31" spans="1:4" x14ac:dyDescent="0.2">
      <c r="A31" s="62" t="s">
        <v>175</v>
      </c>
      <c r="B31" s="137">
        <v>263548.12345999997</v>
      </c>
      <c r="C31" s="137">
        <v>207548.00128999999</v>
      </c>
      <c r="D31" s="148">
        <f t="shared" si="0"/>
        <v>-21.24853762371767</v>
      </c>
    </row>
    <row r="33" spans="1:4" ht="19.5" x14ac:dyDescent="0.3">
      <c r="A33" s="164" t="s">
        <v>70</v>
      </c>
      <c r="B33" s="164"/>
      <c r="C33" s="164"/>
      <c r="D33" s="164"/>
    </row>
    <row r="34" spans="1:4" ht="15.75" x14ac:dyDescent="0.25">
      <c r="A34" s="163" t="s">
        <v>74</v>
      </c>
      <c r="B34" s="163"/>
      <c r="C34" s="163"/>
      <c r="D34" s="163"/>
    </row>
    <row r="36" spans="1:4" x14ac:dyDescent="0.2">
      <c r="A36" s="59" t="s">
        <v>72</v>
      </c>
      <c r="B36" s="60" t="s">
        <v>221</v>
      </c>
      <c r="C36" s="60" t="s">
        <v>222</v>
      </c>
      <c r="D36" s="61" t="s">
        <v>66</v>
      </c>
    </row>
    <row r="37" spans="1:4" x14ac:dyDescent="0.2">
      <c r="A37" s="62" t="s">
        <v>144</v>
      </c>
      <c r="B37" s="137">
        <v>1641980.42833</v>
      </c>
      <c r="C37" s="137">
        <v>1727573.59406</v>
      </c>
      <c r="D37" s="148">
        <v>5.2128006067072175</v>
      </c>
    </row>
    <row r="38" spans="1:4" x14ac:dyDescent="0.2">
      <c r="A38" s="62" t="s">
        <v>152</v>
      </c>
      <c r="B38" s="137">
        <v>97948.048179999998</v>
      </c>
      <c r="C38" s="137">
        <v>97525.393989999997</v>
      </c>
      <c r="D38" s="148">
        <v>-0.43150853728425975</v>
      </c>
    </row>
    <row r="39" spans="1:4" x14ac:dyDescent="0.2">
      <c r="A39" s="62" t="s">
        <v>130</v>
      </c>
      <c r="B39" s="137">
        <v>93843.73358</v>
      </c>
      <c r="C39" s="137">
        <v>87229.037240000005</v>
      </c>
      <c r="D39" s="148">
        <v>-7.04862870184198</v>
      </c>
    </row>
    <row r="40" spans="1:4" x14ac:dyDescent="0.2">
      <c r="A40" s="62" t="s">
        <v>129</v>
      </c>
      <c r="B40" s="137">
        <v>430668.38750999997</v>
      </c>
      <c r="C40" s="137">
        <v>387298.29349000001</v>
      </c>
      <c r="D40" s="148">
        <v>-10.070415028777322</v>
      </c>
    </row>
    <row r="41" spans="1:4" x14ac:dyDescent="0.2">
      <c r="A41" s="62" t="s">
        <v>135</v>
      </c>
      <c r="B41" s="137">
        <v>73120.949699999997</v>
      </c>
      <c r="C41" s="137">
        <v>64000.109349999999</v>
      </c>
      <c r="D41" s="148">
        <v>-12.473634967025053</v>
      </c>
    </row>
    <row r="42" spans="1:4" x14ac:dyDescent="0.2">
      <c r="A42" s="62" t="s">
        <v>137</v>
      </c>
      <c r="B42" s="137">
        <v>152578.29842000001</v>
      </c>
      <c r="C42" s="137">
        <v>131827.91675</v>
      </c>
      <c r="D42" s="148">
        <v>-13.59982506350984</v>
      </c>
    </row>
    <row r="43" spans="1:4" x14ac:dyDescent="0.2">
      <c r="A43" s="64" t="s">
        <v>140</v>
      </c>
      <c r="B43" s="137">
        <v>118420.89207</v>
      </c>
      <c r="C43" s="137">
        <v>100741.40637</v>
      </c>
      <c r="D43" s="148">
        <v>-14.929363722027565</v>
      </c>
    </row>
    <row r="44" spans="1:4" x14ac:dyDescent="0.2">
      <c r="A44" s="62" t="s">
        <v>143</v>
      </c>
      <c r="B44" s="137">
        <v>1490078.4100500001</v>
      </c>
      <c r="C44" s="137">
        <v>1251551.2239900001</v>
      </c>
      <c r="D44" s="148">
        <v>-16.007693585198389</v>
      </c>
    </row>
    <row r="45" spans="1:4" x14ac:dyDescent="0.2">
      <c r="A45" s="62" t="s">
        <v>136</v>
      </c>
      <c r="B45" s="137">
        <v>4008.5602800000001</v>
      </c>
      <c r="C45" s="137">
        <v>3344.2157099999999</v>
      </c>
      <c r="D45" s="148">
        <v>-16.573146556249366</v>
      </c>
    </row>
    <row r="46" spans="1:4" x14ac:dyDescent="0.2">
      <c r="A46" s="62" t="s">
        <v>139</v>
      </c>
      <c r="B46" s="137">
        <v>630937.65442000004</v>
      </c>
      <c r="C46" s="137">
        <v>518348.47837999999</v>
      </c>
      <c r="D46" s="148">
        <v>-17.844738739440029</v>
      </c>
    </row>
    <row r="48" spans="1:4" ht="19.5" x14ac:dyDescent="0.3">
      <c r="A48" s="164" t="s">
        <v>73</v>
      </c>
      <c r="B48" s="164"/>
      <c r="C48" s="164"/>
      <c r="D48" s="164"/>
    </row>
    <row r="49" spans="1:4" ht="15.75" x14ac:dyDescent="0.25">
      <c r="A49" s="163" t="s">
        <v>71</v>
      </c>
      <c r="B49" s="163"/>
      <c r="C49" s="163"/>
      <c r="D49" s="163"/>
    </row>
    <row r="51" spans="1:4" x14ac:dyDescent="0.2">
      <c r="A51" s="59" t="s">
        <v>72</v>
      </c>
      <c r="B51" s="60" t="s">
        <v>221</v>
      </c>
      <c r="C51" s="60" t="s">
        <v>222</v>
      </c>
      <c r="D51" s="61" t="s">
        <v>66</v>
      </c>
    </row>
    <row r="52" spans="1:4" x14ac:dyDescent="0.2">
      <c r="A52" s="62" t="s">
        <v>144</v>
      </c>
      <c r="B52" s="137">
        <v>1641980.42833</v>
      </c>
      <c r="C52" s="137">
        <v>1727573.59406</v>
      </c>
      <c r="D52" s="148">
        <v>5.2128006067072175</v>
      </c>
    </row>
    <row r="53" spans="1:4" x14ac:dyDescent="0.2">
      <c r="A53" s="62" t="s">
        <v>143</v>
      </c>
      <c r="B53" s="137">
        <v>1490078.4100500001</v>
      </c>
      <c r="C53" s="137">
        <v>1251551.2239900001</v>
      </c>
      <c r="D53" s="148">
        <v>-16.007693585198389</v>
      </c>
    </row>
    <row r="54" spans="1:4" x14ac:dyDescent="0.2">
      <c r="A54" s="62" t="s">
        <v>142</v>
      </c>
      <c r="B54" s="137">
        <v>1310336.3024599999</v>
      </c>
      <c r="C54" s="137">
        <v>967918.43186000001</v>
      </c>
      <c r="D54" s="148">
        <v>-26.132060140373987</v>
      </c>
    </row>
    <row r="55" spans="1:4" x14ac:dyDescent="0.2">
      <c r="A55" s="62" t="s">
        <v>146</v>
      </c>
      <c r="B55" s="137">
        <v>815923.05656000006</v>
      </c>
      <c r="C55" s="137">
        <v>633252.03660999995</v>
      </c>
      <c r="D55" s="148">
        <v>-22.388265472011089</v>
      </c>
    </row>
    <row r="56" spans="1:4" x14ac:dyDescent="0.2">
      <c r="A56" s="62" t="s">
        <v>149</v>
      </c>
      <c r="B56" s="137">
        <v>799547.27315000002</v>
      </c>
      <c r="C56" s="137">
        <v>607282.50305000006</v>
      </c>
      <c r="D56" s="148">
        <v>-24.046704498475592</v>
      </c>
    </row>
    <row r="57" spans="1:4" x14ac:dyDescent="0.2">
      <c r="A57" s="62" t="s">
        <v>139</v>
      </c>
      <c r="B57" s="137">
        <v>630937.65442000004</v>
      </c>
      <c r="C57" s="137">
        <v>518348.47837999999</v>
      </c>
      <c r="D57" s="148">
        <v>-17.844738739440029</v>
      </c>
    </row>
    <row r="58" spans="1:4" x14ac:dyDescent="0.2">
      <c r="A58" s="62" t="s">
        <v>148</v>
      </c>
      <c r="B58" s="137">
        <v>527503.70183000003</v>
      </c>
      <c r="C58" s="137">
        <v>409217.74745999998</v>
      </c>
      <c r="D58" s="148">
        <v>-22.423720243032591</v>
      </c>
    </row>
    <row r="59" spans="1:4" x14ac:dyDescent="0.2">
      <c r="A59" s="62" t="s">
        <v>129</v>
      </c>
      <c r="B59" s="137">
        <v>430668.38750999997</v>
      </c>
      <c r="C59" s="137">
        <v>387298.29349000001</v>
      </c>
      <c r="D59" s="148">
        <v>-10.070415028777322</v>
      </c>
    </row>
    <row r="60" spans="1:4" x14ac:dyDescent="0.2">
      <c r="A60" s="62" t="s">
        <v>147</v>
      </c>
      <c r="B60" s="137">
        <v>482673.67670000001</v>
      </c>
      <c r="C60" s="137">
        <v>351700.78714999999</v>
      </c>
      <c r="D60" s="148">
        <v>-27.134873077282936</v>
      </c>
    </row>
    <row r="61" spans="1:4" x14ac:dyDescent="0.2">
      <c r="A61" s="62" t="s">
        <v>138</v>
      </c>
      <c r="B61" s="137">
        <v>348784.41462</v>
      </c>
      <c r="C61" s="137">
        <v>273826.23976000003</v>
      </c>
      <c r="D61" s="148">
        <v>-21.491262716445284</v>
      </c>
    </row>
    <row r="63" spans="1:4" ht="19.5" x14ac:dyDescent="0.3">
      <c r="A63" s="164" t="s">
        <v>75</v>
      </c>
      <c r="B63" s="164"/>
      <c r="C63" s="164"/>
      <c r="D63" s="164"/>
    </row>
    <row r="64" spans="1:4" ht="15.75" x14ac:dyDescent="0.25">
      <c r="A64" s="163" t="s">
        <v>76</v>
      </c>
      <c r="B64" s="163"/>
      <c r="C64" s="163"/>
      <c r="D64" s="163"/>
    </row>
    <row r="66" spans="1:4" x14ac:dyDescent="0.2">
      <c r="A66" s="59" t="s">
        <v>77</v>
      </c>
      <c r="B66" s="60" t="s">
        <v>221</v>
      </c>
      <c r="C66" s="60" t="s">
        <v>222</v>
      </c>
      <c r="D66" s="61" t="s">
        <v>66</v>
      </c>
    </row>
    <row r="67" spans="1:4" x14ac:dyDescent="0.2">
      <c r="A67" s="62" t="s">
        <v>176</v>
      </c>
      <c r="B67" s="63">
        <v>4881245.8006800003</v>
      </c>
      <c r="C67" s="63">
        <v>3863110.9829500001</v>
      </c>
      <c r="D67" s="138">
        <f>(C67-B67)/B67</f>
        <v>-0.20858093595453955</v>
      </c>
    </row>
    <row r="68" spans="1:4" x14ac:dyDescent="0.2">
      <c r="A68" s="62" t="s">
        <v>177</v>
      </c>
      <c r="B68" s="63">
        <v>927056.48615000001</v>
      </c>
      <c r="C68" s="63">
        <v>897348.36788999999</v>
      </c>
      <c r="D68" s="138">
        <f t="shared" ref="D68:D76" si="1">(C68-B68)/B68</f>
        <v>-3.2045639832989824E-2</v>
      </c>
    </row>
    <row r="69" spans="1:4" x14ac:dyDescent="0.2">
      <c r="A69" s="62" t="s">
        <v>178</v>
      </c>
      <c r="B69" s="63">
        <v>931267.23236999998</v>
      </c>
      <c r="C69" s="63">
        <v>778770.50702000002</v>
      </c>
      <c r="D69" s="138">
        <f t="shared" si="1"/>
        <v>-0.16375184270352572</v>
      </c>
    </row>
    <row r="70" spans="1:4" x14ac:dyDescent="0.2">
      <c r="A70" s="62" t="s">
        <v>179</v>
      </c>
      <c r="B70" s="63">
        <v>654833.45515000005</v>
      </c>
      <c r="C70" s="63">
        <v>532155.86847999995</v>
      </c>
      <c r="D70" s="138">
        <f t="shared" si="1"/>
        <v>-0.18734166024229604</v>
      </c>
    </row>
    <row r="71" spans="1:4" x14ac:dyDescent="0.2">
      <c r="A71" s="62" t="s">
        <v>180</v>
      </c>
      <c r="B71" s="63">
        <v>514333.01140999998</v>
      </c>
      <c r="C71" s="63">
        <v>402335.59073</v>
      </c>
      <c r="D71" s="138">
        <f t="shared" si="1"/>
        <v>-0.21775273644786794</v>
      </c>
    </row>
    <row r="72" spans="1:4" x14ac:dyDescent="0.2">
      <c r="A72" s="62" t="s">
        <v>181</v>
      </c>
      <c r="B72" s="63">
        <v>453550.98077000002</v>
      </c>
      <c r="C72" s="63">
        <v>371831.9988</v>
      </c>
      <c r="D72" s="138">
        <f t="shared" si="1"/>
        <v>-0.18017595691506286</v>
      </c>
    </row>
    <row r="73" spans="1:4" x14ac:dyDescent="0.2">
      <c r="A73" s="62" t="s">
        <v>182</v>
      </c>
      <c r="B73" s="63">
        <v>315566.53133000003</v>
      </c>
      <c r="C73" s="63">
        <v>238644.44235999999</v>
      </c>
      <c r="D73" s="138">
        <f t="shared" si="1"/>
        <v>-0.24375870484680665</v>
      </c>
    </row>
    <row r="74" spans="1:4" x14ac:dyDescent="0.2">
      <c r="A74" s="62" t="s">
        <v>183</v>
      </c>
      <c r="B74" s="63">
        <v>232307.17045999999</v>
      </c>
      <c r="C74" s="63">
        <v>201054.08544</v>
      </c>
      <c r="D74" s="138">
        <f t="shared" si="1"/>
        <v>-0.13453344964821626</v>
      </c>
    </row>
    <row r="75" spans="1:4" x14ac:dyDescent="0.2">
      <c r="A75" s="62" t="s">
        <v>184</v>
      </c>
      <c r="B75" s="63">
        <v>136233.65531</v>
      </c>
      <c r="C75" s="63">
        <v>168487.20504</v>
      </c>
      <c r="D75" s="138">
        <f t="shared" si="1"/>
        <v>0.23675170174805168</v>
      </c>
    </row>
    <row r="76" spans="1:4" x14ac:dyDescent="0.2">
      <c r="A76" s="62" t="s">
        <v>185</v>
      </c>
      <c r="B76" s="63">
        <v>117338.64499</v>
      </c>
      <c r="C76" s="63">
        <v>100836.45608</v>
      </c>
      <c r="D76" s="138">
        <f t="shared" si="1"/>
        <v>-0.14063728886085544</v>
      </c>
    </row>
    <row r="78" spans="1:4" ht="19.5" x14ac:dyDescent="0.3">
      <c r="A78" s="164" t="s">
        <v>78</v>
      </c>
      <c r="B78" s="164"/>
      <c r="C78" s="164"/>
      <c r="D78" s="164"/>
    </row>
    <row r="79" spans="1:4" ht="15.75" x14ac:dyDescent="0.25">
      <c r="A79" s="163" t="s">
        <v>79</v>
      </c>
      <c r="B79" s="163"/>
      <c r="C79" s="163"/>
      <c r="D79" s="163"/>
    </row>
    <row r="81" spans="1:4" x14ac:dyDescent="0.2">
      <c r="A81" s="59" t="s">
        <v>77</v>
      </c>
      <c r="B81" s="60" t="s">
        <v>221</v>
      </c>
      <c r="C81" s="60" t="s">
        <v>222</v>
      </c>
      <c r="D81" s="61" t="s">
        <v>66</v>
      </c>
    </row>
    <row r="82" spans="1:4" x14ac:dyDescent="0.2">
      <c r="A82" s="62" t="s">
        <v>186</v>
      </c>
      <c r="B82" s="63">
        <v>66.670509999999993</v>
      </c>
      <c r="C82" s="63">
        <v>7753.2818299999999</v>
      </c>
      <c r="D82" s="148">
        <v>11529.252318603832</v>
      </c>
    </row>
    <row r="83" spans="1:4" x14ac:dyDescent="0.2">
      <c r="A83" s="62" t="s">
        <v>187</v>
      </c>
      <c r="B83" s="63">
        <v>426.46197000000001</v>
      </c>
      <c r="C83" s="63">
        <v>2355.61769</v>
      </c>
      <c r="D83" s="148">
        <v>452.36289650868508</v>
      </c>
    </row>
    <row r="84" spans="1:4" x14ac:dyDescent="0.2">
      <c r="A84" s="62" t="s">
        <v>188</v>
      </c>
      <c r="B84" s="63">
        <v>14416.50743</v>
      </c>
      <c r="C84" s="63">
        <v>22282.868849999999</v>
      </c>
      <c r="D84" s="148">
        <v>54.564959357843584</v>
      </c>
    </row>
    <row r="85" spans="1:4" x14ac:dyDescent="0.2">
      <c r="A85" s="62" t="s">
        <v>189</v>
      </c>
      <c r="B85" s="63">
        <v>628.37248999999997</v>
      </c>
      <c r="C85" s="63">
        <v>962.92326000000003</v>
      </c>
      <c r="D85" s="148">
        <v>53.24083649810958</v>
      </c>
    </row>
    <row r="86" spans="1:4" x14ac:dyDescent="0.2">
      <c r="A86" s="62" t="s">
        <v>190</v>
      </c>
      <c r="B86" s="63">
        <v>2521.9127100000001</v>
      </c>
      <c r="C86" s="63">
        <v>3836.0470599999999</v>
      </c>
      <c r="D86" s="148">
        <v>52.10863741592388</v>
      </c>
    </row>
    <row r="87" spans="1:4" x14ac:dyDescent="0.2">
      <c r="A87" s="62" t="s">
        <v>191</v>
      </c>
      <c r="B87" s="63">
        <v>6214.4475599999996</v>
      </c>
      <c r="C87" s="63">
        <v>8125.5628500000003</v>
      </c>
      <c r="D87" s="148">
        <v>30.752778449706639</v>
      </c>
    </row>
    <row r="88" spans="1:4" x14ac:dyDescent="0.2">
      <c r="A88" s="62" t="s">
        <v>192</v>
      </c>
      <c r="B88" s="63">
        <v>9428.9596999999994</v>
      </c>
      <c r="C88" s="63">
        <v>12148.7142</v>
      </c>
      <c r="D88" s="148">
        <v>28.844693227398139</v>
      </c>
    </row>
    <row r="89" spans="1:4" x14ac:dyDescent="0.2">
      <c r="A89" s="62" t="s">
        <v>193</v>
      </c>
      <c r="B89" s="63">
        <v>7832.1131999999998</v>
      </c>
      <c r="C89" s="63">
        <v>9917.1515199999994</v>
      </c>
      <c r="D89" s="148">
        <v>26.621657102708884</v>
      </c>
    </row>
    <row r="90" spans="1:4" x14ac:dyDescent="0.2">
      <c r="A90" s="62" t="s">
        <v>184</v>
      </c>
      <c r="B90" s="63">
        <v>136233.65531</v>
      </c>
      <c r="C90" s="63">
        <v>168487.20504</v>
      </c>
      <c r="D90" s="148">
        <v>23.675170174805167</v>
      </c>
    </row>
    <row r="91" spans="1:4" x14ac:dyDescent="0.2">
      <c r="A91" s="62" t="s">
        <v>194</v>
      </c>
      <c r="B91" s="63">
        <v>14202.768959999999</v>
      </c>
      <c r="C91" s="63">
        <v>16833.96557</v>
      </c>
      <c r="D91" s="148">
        <v>18.525941085223426</v>
      </c>
    </row>
    <row r="92" spans="1:4" x14ac:dyDescent="0.2">
      <c r="A92" s="67" t="s">
        <v>223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topLeftCell="A25" zoomScale="80" zoomScaleNormal="80" workbookViewId="0">
      <selection activeCell="A53" sqref="A53:C55"/>
    </sheetView>
  </sheetViews>
  <sheetFormatPr defaultColWidth="9.140625" defaultRowHeight="12.75" x14ac:dyDescent="0.2"/>
  <cols>
    <col min="1" max="1" width="44.7109375" style="19" customWidth="1"/>
    <col min="2" max="2" width="16" style="21" customWidth="1"/>
    <col min="3" max="3" width="16" style="19" customWidth="1"/>
    <col min="4" max="4" width="10.28515625" style="19" customWidth="1"/>
    <col min="5" max="5" width="13.85546875" style="19" bestFit="1" customWidth="1"/>
    <col min="6" max="7" width="14.85546875" style="19" bestFit="1" customWidth="1"/>
    <col min="8" max="8" width="9.5703125" style="19" bestFit="1" customWidth="1"/>
    <col min="9" max="9" width="13.85546875" style="19" bestFit="1" customWidth="1"/>
    <col min="10" max="11" width="14.140625" style="19" bestFit="1" customWidth="1"/>
    <col min="12" max="12" width="9.5703125" style="19" bestFit="1" customWidth="1"/>
    <col min="13" max="13" width="10.5703125" style="19" bestFit="1" customWidth="1"/>
    <col min="14" max="16384" width="9.140625" style="19"/>
  </cols>
  <sheetData>
    <row r="1" spans="1:13" ht="26.25" x14ac:dyDescent="0.4">
      <c r="B1" s="162" t="s">
        <v>224</v>
      </c>
      <c r="C1" s="162"/>
      <c r="D1" s="162"/>
      <c r="E1" s="162"/>
      <c r="F1" s="162"/>
      <c r="G1" s="162"/>
      <c r="H1" s="162"/>
      <c r="I1" s="162"/>
      <c r="J1" s="162"/>
    </row>
    <row r="2" spans="1:13" x14ac:dyDescent="0.2">
      <c r="D2" s="20"/>
    </row>
    <row r="3" spans="1:13" x14ac:dyDescent="0.2">
      <c r="D3" s="20"/>
    </row>
    <row r="4" spans="1:13" x14ac:dyDescent="0.2">
      <c r="B4" s="22"/>
      <c r="C4" s="20"/>
      <c r="D4" s="20"/>
      <c r="E4" s="20"/>
      <c r="F4" s="20"/>
      <c r="G4" s="20"/>
      <c r="H4" s="20"/>
      <c r="I4" s="20"/>
    </row>
    <row r="5" spans="1:13" ht="26.25" x14ac:dyDescent="0.2">
      <c r="A5" s="165" t="s">
        <v>116</v>
      </c>
      <c r="B5" s="166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7"/>
    </row>
    <row r="6" spans="1:13" ht="18" x14ac:dyDescent="0.2">
      <c r="A6" s="70"/>
      <c r="B6" s="158" t="str">
        <f>SEKTOR_USD!B6</f>
        <v>1 - 31 TEMMUZ</v>
      </c>
      <c r="C6" s="158"/>
      <c r="D6" s="158"/>
      <c r="E6" s="158"/>
      <c r="F6" s="158" t="str">
        <f>SEKTOR_USD!F6</f>
        <v>1 OCAK  -  31 TEMMUZ</v>
      </c>
      <c r="G6" s="158"/>
      <c r="H6" s="158"/>
      <c r="I6" s="158"/>
      <c r="J6" s="158" t="s">
        <v>106</v>
      </c>
      <c r="K6" s="158"/>
      <c r="L6" s="158"/>
      <c r="M6" s="158"/>
    </row>
    <row r="7" spans="1:13" ht="30" x14ac:dyDescent="0.25">
      <c r="A7" s="71" t="s">
        <v>1</v>
      </c>
      <c r="B7" s="5">
        <f>SEKTOR_USD!B7</f>
        <v>2015</v>
      </c>
      <c r="C7" s="6">
        <f>SEKTOR_USD!C7</f>
        <v>2016</v>
      </c>
      <c r="D7" s="7" t="s">
        <v>120</v>
      </c>
      <c r="E7" s="7" t="s">
        <v>121</v>
      </c>
      <c r="F7" s="5">
        <f>SEKTOR_USD!F7</f>
        <v>2015</v>
      </c>
      <c r="G7" s="6">
        <f>SEKTOR_USD!G7</f>
        <v>2016</v>
      </c>
      <c r="H7" s="7" t="s">
        <v>120</v>
      </c>
      <c r="I7" s="7" t="s">
        <v>121</v>
      </c>
      <c r="J7" s="5" t="str">
        <f>SEKTOR_USD!J7</f>
        <v>2014 - 2015</v>
      </c>
      <c r="K7" s="6" t="str">
        <f>SEKTOR_USD!K7</f>
        <v>2015 - 2016</v>
      </c>
      <c r="L7" s="7" t="s">
        <v>120</v>
      </c>
      <c r="M7" s="7" t="s">
        <v>111</v>
      </c>
    </row>
    <row r="8" spans="1:13" ht="16.5" x14ac:dyDescent="0.25">
      <c r="A8" s="72" t="s">
        <v>2</v>
      </c>
      <c r="B8" s="73">
        <f>SEKTOR_USD!B8*$B$53</f>
        <v>4130299.3412337475</v>
      </c>
      <c r="C8" s="73">
        <f>SEKTOR_USD!C8*$C$53</f>
        <v>3591621.0589088951</v>
      </c>
      <c r="D8" s="74">
        <f t="shared" ref="D8:D43" si="0">(C8-B8)/B8*100</f>
        <v>-13.042112394787001</v>
      </c>
      <c r="E8" s="74">
        <f>C8/C$44*100</f>
        <v>13.800235464251392</v>
      </c>
      <c r="F8" s="73">
        <f>SEKTOR_USD!F8*$B$54</f>
        <v>30143548.487657562</v>
      </c>
      <c r="G8" s="73">
        <f>SEKTOR_USD!G8*$C$54</f>
        <v>32387553.808185019</v>
      </c>
      <c r="H8" s="74">
        <f t="shared" ref="H8:H43" si="1">(G8-F8)/F8*100</f>
        <v>7.4443966722971471</v>
      </c>
      <c r="I8" s="74">
        <f>G8/G$44*100</f>
        <v>14.928555349327672</v>
      </c>
      <c r="J8" s="73">
        <f>SEKTOR_USD!J8*$B$55</f>
        <v>52797662.9260142</v>
      </c>
      <c r="K8" s="73">
        <f>SEKTOR_USD!K8*$C$55</f>
        <v>58930519.584333524</v>
      </c>
      <c r="L8" s="74">
        <f t="shared" ref="L8:L43" si="2">(K8-J8)/J8*100</f>
        <v>11.615772968802325</v>
      </c>
      <c r="M8" s="74">
        <f>K8/K$44*100</f>
        <v>15.484007757957524</v>
      </c>
    </row>
    <row r="9" spans="1:13" s="23" customFormat="1" ht="15.75" x14ac:dyDescent="0.25">
      <c r="A9" s="75" t="s">
        <v>3</v>
      </c>
      <c r="B9" s="76">
        <f>SEKTOR_USD!B9*$B$53</f>
        <v>2777071.242467484</v>
      </c>
      <c r="C9" s="76">
        <f>SEKTOR_USD!C9*$C$53</f>
        <v>2388978.1811036984</v>
      </c>
      <c r="D9" s="77">
        <f t="shared" si="0"/>
        <v>-13.974904764018836</v>
      </c>
      <c r="E9" s="77">
        <f t="shared" ref="E9:E44" si="3">C9/C$44*100</f>
        <v>9.179270551500105</v>
      </c>
      <c r="F9" s="76">
        <f>SEKTOR_USD!F9*$B$54</f>
        <v>21276527.682163436</v>
      </c>
      <c r="G9" s="76">
        <f>SEKTOR_USD!G9*$C$54</f>
        <v>22566710.125855654</v>
      </c>
      <c r="H9" s="77">
        <f t="shared" si="1"/>
        <v>6.063876883321548</v>
      </c>
      <c r="I9" s="77">
        <f t="shared" ref="I9:I44" si="4">G9/G$44*100</f>
        <v>10.401785301887497</v>
      </c>
      <c r="J9" s="76">
        <f>SEKTOR_USD!J9*$B$55</f>
        <v>37533885.667095967</v>
      </c>
      <c r="K9" s="76">
        <f>SEKTOR_USD!K9*$C$55</f>
        <v>41951290.357137918</v>
      </c>
      <c r="L9" s="77">
        <f t="shared" si="2"/>
        <v>11.769111061992881</v>
      </c>
      <c r="M9" s="77">
        <f t="shared" ref="M9:M44" si="5">K9/K$44*100</f>
        <v>11.022711320518193</v>
      </c>
    </row>
    <row r="10" spans="1:13" ht="14.25" x14ac:dyDescent="0.2">
      <c r="A10" s="14" t="str">
        <f>SEKTOR_USD!A10</f>
        <v xml:space="preserve"> Hububat, Bakliyat, Yağlı Tohumlar ve Mamulleri </v>
      </c>
      <c r="B10" s="78">
        <f>SEKTOR_USD!B10*$B$53</f>
        <v>1162417.0447282409</v>
      </c>
      <c r="C10" s="78">
        <f>SEKTOR_USD!C10*$C$53</f>
        <v>1148223.2507098031</v>
      </c>
      <c r="D10" s="79">
        <f t="shared" si="0"/>
        <v>-1.2210586624490001</v>
      </c>
      <c r="E10" s="79">
        <f t="shared" si="3"/>
        <v>4.4118661087640607</v>
      </c>
      <c r="F10" s="78">
        <f>SEKTOR_USD!F10*$B$54</f>
        <v>9024127.4462363627</v>
      </c>
      <c r="G10" s="78">
        <f>SEKTOR_USD!G10*$C$54</f>
        <v>10411749.820270639</v>
      </c>
      <c r="H10" s="79">
        <f t="shared" si="1"/>
        <v>15.376803821770086</v>
      </c>
      <c r="I10" s="79">
        <f t="shared" si="4"/>
        <v>4.7991393359254442</v>
      </c>
      <c r="J10" s="78">
        <f>SEKTOR_USD!J10*$B$55</f>
        <v>15453829.856817761</v>
      </c>
      <c r="K10" s="78">
        <f>SEKTOR_USD!K10*$C$55</f>
        <v>18091389.477768399</v>
      </c>
      <c r="L10" s="79">
        <f t="shared" si="2"/>
        <v>17.067352529360392</v>
      </c>
      <c r="M10" s="79">
        <f t="shared" si="5"/>
        <v>4.7535168025307533</v>
      </c>
    </row>
    <row r="11" spans="1:13" ht="14.25" x14ac:dyDescent="0.2">
      <c r="A11" s="14" t="str">
        <f>SEKTOR_USD!A11</f>
        <v xml:space="preserve"> Yaş Meyve ve Sebze  </v>
      </c>
      <c r="B11" s="78">
        <f>SEKTOR_USD!B11*$B$53</f>
        <v>253293.62130577801</v>
      </c>
      <c r="C11" s="78">
        <f>SEKTOR_USD!C11*$C$53</f>
        <v>258607.92670542802</v>
      </c>
      <c r="D11" s="79">
        <f t="shared" si="0"/>
        <v>2.0980810224330675</v>
      </c>
      <c r="E11" s="79">
        <f t="shared" si="3"/>
        <v>0.99366002785966501</v>
      </c>
      <c r="F11" s="78">
        <f>SEKTOR_USD!F11*$B$54</f>
        <v>2811412.7603694019</v>
      </c>
      <c r="G11" s="78">
        <f>SEKTOR_USD!G11*$C$54</f>
        <v>2860484.8538595424</v>
      </c>
      <c r="H11" s="79">
        <f t="shared" si="1"/>
        <v>1.745460296043216</v>
      </c>
      <c r="I11" s="79">
        <f t="shared" si="4"/>
        <v>1.3184974302061592</v>
      </c>
      <c r="J11" s="78">
        <f>SEKTOR_USD!J11*$B$55</f>
        <v>5461969.9856715603</v>
      </c>
      <c r="K11" s="78">
        <f>SEKTOR_USD!K11*$C$55</f>
        <v>5769343.4942033663</v>
      </c>
      <c r="L11" s="79">
        <f t="shared" si="2"/>
        <v>5.6275210105171212</v>
      </c>
      <c r="M11" s="79">
        <f t="shared" si="5"/>
        <v>1.5158963479818943</v>
      </c>
    </row>
    <row r="12" spans="1:13" ht="14.25" x14ac:dyDescent="0.2">
      <c r="A12" s="14" t="str">
        <f>SEKTOR_USD!A12</f>
        <v xml:space="preserve"> Meyve Sebze Mamulleri </v>
      </c>
      <c r="B12" s="78">
        <f>SEKTOR_USD!B12*$B$53</f>
        <v>298955.35648216802</v>
      </c>
      <c r="C12" s="78">
        <f>SEKTOR_USD!C12*$C$53</f>
        <v>257062.19438412803</v>
      </c>
      <c r="D12" s="79">
        <f t="shared" si="0"/>
        <v>-14.013183303018964</v>
      </c>
      <c r="E12" s="79">
        <f t="shared" si="3"/>
        <v>0.98772079606188612</v>
      </c>
      <c r="F12" s="78">
        <f>SEKTOR_USD!F12*$B$54</f>
        <v>1857875.015618193</v>
      </c>
      <c r="G12" s="78">
        <f>SEKTOR_USD!G12*$C$54</f>
        <v>2076969.9773994361</v>
      </c>
      <c r="H12" s="79">
        <f t="shared" si="1"/>
        <v>11.792771846298876</v>
      </c>
      <c r="I12" s="79">
        <f t="shared" si="4"/>
        <v>0.95734804332963885</v>
      </c>
      <c r="J12" s="78">
        <f>SEKTOR_USD!J12*$B$55</f>
        <v>3278264.1441880772</v>
      </c>
      <c r="K12" s="78">
        <f>SEKTOR_USD!K12*$C$55</f>
        <v>3822989.1350721349</v>
      </c>
      <c r="L12" s="79">
        <f t="shared" si="2"/>
        <v>16.616262964953023</v>
      </c>
      <c r="M12" s="79">
        <f t="shared" si="5"/>
        <v>1.0044912864094464</v>
      </c>
    </row>
    <row r="13" spans="1:13" ht="14.25" x14ac:dyDescent="0.2">
      <c r="A13" s="14" t="str">
        <f>SEKTOR_USD!A13</f>
        <v xml:space="preserve"> Kuru Meyve ve Mamulleri  </v>
      </c>
      <c r="B13" s="78">
        <f>SEKTOR_USD!B13*$B$53</f>
        <v>206245.90408245299</v>
      </c>
      <c r="C13" s="78">
        <f>SEKTOR_USD!C13*$C$53</f>
        <v>164256.99376085502</v>
      </c>
      <c r="D13" s="79">
        <f t="shared" si="0"/>
        <v>-20.358663852452384</v>
      </c>
      <c r="E13" s="79">
        <f t="shared" si="3"/>
        <v>0.6311315011719254</v>
      </c>
      <c r="F13" s="78">
        <f>SEKTOR_USD!F13*$B$54</f>
        <v>1693947.8621470861</v>
      </c>
      <c r="G13" s="78">
        <f>SEKTOR_USD!G13*$C$54</f>
        <v>1905428.363720336</v>
      </c>
      <c r="H13" s="79">
        <f t="shared" si="1"/>
        <v>12.484475248559155</v>
      </c>
      <c r="I13" s="79">
        <f t="shared" si="4"/>
        <v>0.87827851897815046</v>
      </c>
      <c r="J13" s="78">
        <f>SEKTOR_USD!J13*$B$55</f>
        <v>3339680.9700881131</v>
      </c>
      <c r="K13" s="78">
        <f>SEKTOR_USD!K13*$C$55</f>
        <v>3904827.4990671105</v>
      </c>
      <c r="L13" s="79">
        <f t="shared" si="2"/>
        <v>16.92217113073788</v>
      </c>
      <c r="M13" s="79">
        <f t="shared" si="5"/>
        <v>1.0259943356263013</v>
      </c>
    </row>
    <row r="14" spans="1:13" ht="14.25" x14ac:dyDescent="0.2">
      <c r="A14" s="14" t="str">
        <f>SEKTOR_USD!A14</f>
        <v xml:space="preserve"> Fındık ve Mamulleri </v>
      </c>
      <c r="B14" s="78">
        <f>SEKTOR_USD!B14*$B$53</f>
        <v>613186.75641294895</v>
      </c>
      <c r="C14" s="78">
        <f>SEKTOR_USD!C14*$C$53</f>
        <v>337788.44047668698</v>
      </c>
      <c r="D14" s="79">
        <f t="shared" si="0"/>
        <v>-44.912632742967418</v>
      </c>
      <c r="E14" s="79">
        <f t="shared" si="3"/>
        <v>1.2978986199331088</v>
      </c>
      <c r="F14" s="78">
        <f>SEKTOR_USD!F14*$B$54</f>
        <v>4074373.3741524909</v>
      </c>
      <c r="G14" s="78">
        <f>SEKTOR_USD!G14*$C$54</f>
        <v>3044898.6795176184</v>
      </c>
      <c r="H14" s="79">
        <f t="shared" si="1"/>
        <v>-25.267068088697521</v>
      </c>
      <c r="I14" s="79">
        <f t="shared" si="4"/>
        <v>1.4035002068845912</v>
      </c>
      <c r="J14" s="78">
        <f>SEKTOR_USD!J14*$B$55</f>
        <v>6851121.4997339929</v>
      </c>
      <c r="K14" s="78">
        <f>SEKTOR_USD!K14*$C$55</f>
        <v>6688248.9439655552</v>
      </c>
      <c r="L14" s="79">
        <f t="shared" si="2"/>
        <v>-2.3773123243364096</v>
      </c>
      <c r="M14" s="79">
        <f t="shared" si="5"/>
        <v>1.7573389691110952</v>
      </c>
    </row>
    <row r="15" spans="1:13" ht="14.25" x14ac:dyDescent="0.2">
      <c r="A15" s="14" t="str">
        <f>SEKTOR_USD!A15</f>
        <v xml:space="preserve"> Zeytin ve Zeytinyağı </v>
      </c>
      <c r="B15" s="78">
        <f>SEKTOR_USD!B15*$B$53</f>
        <v>34792.299068877001</v>
      </c>
      <c r="C15" s="78">
        <f>SEKTOR_USD!C15*$C$53</f>
        <v>23383.654561415002</v>
      </c>
      <c r="D15" s="79">
        <f t="shared" si="0"/>
        <v>-32.79071752308387</v>
      </c>
      <c r="E15" s="79">
        <f t="shared" si="3"/>
        <v>8.9847991664320156E-2</v>
      </c>
      <c r="F15" s="78">
        <f>SEKTOR_USD!F15*$B$54</f>
        <v>312419.87019005895</v>
      </c>
      <c r="G15" s="78">
        <f>SEKTOR_USD!G15*$C$54</f>
        <v>287356.17057399702</v>
      </c>
      <c r="H15" s="79">
        <f t="shared" si="1"/>
        <v>-8.0224409544804445</v>
      </c>
      <c r="I15" s="79">
        <f t="shared" si="4"/>
        <v>0.13245250082149249</v>
      </c>
      <c r="J15" s="78">
        <f>SEKTOR_USD!J15*$B$55</f>
        <v>498512.45294904307</v>
      </c>
      <c r="K15" s="78">
        <f>SEKTOR_USD!K15*$C$55</f>
        <v>487211.24527487997</v>
      </c>
      <c r="L15" s="79">
        <f t="shared" si="2"/>
        <v>-2.2669860316043677</v>
      </c>
      <c r="M15" s="79">
        <f t="shared" si="5"/>
        <v>0.12801486826879988</v>
      </c>
    </row>
    <row r="16" spans="1:13" ht="14.25" x14ac:dyDescent="0.2">
      <c r="A16" s="14" t="str">
        <f>SEKTOR_USD!A16</f>
        <v xml:space="preserve"> Tütün </v>
      </c>
      <c r="B16" s="78">
        <f>SEKTOR_USD!B16*$B$53</f>
        <v>197360.75533526999</v>
      </c>
      <c r="C16" s="78">
        <f>SEKTOR_USD!C16*$C$53</f>
        <v>189741.124189945</v>
      </c>
      <c r="D16" s="79">
        <f t="shared" si="0"/>
        <v>-3.8607630642581472</v>
      </c>
      <c r="E16" s="79">
        <f t="shared" si="3"/>
        <v>0.72905023891035892</v>
      </c>
      <c r="F16" s="78">
        <f>SEKTOR_USD!F16*$B$54</f>
        <v>1374155.1194743467</v>
      </c>
      <c r="G16" s="78">
        <f>SEKTOR_USD!G16*$C$54</f>
        <v>1817423.052414641</v>
      </c>
      <c r="H16" s="79">
        <f t="shared" si="1"/>
        <v>32.257488740416498</v>
      </c>
      <c r="I16" s="79">
        <f t="shared" si="4"/>
        <v>0.83771379560809278</v>
      </c>
      <c r="J16" s="78">
        <f>SEKTOR_USD!J16*$B$55</f>
        <v>2462970.7077115793</v>
      </c>
      <c r="K16" s="78">
        <f>SEKTOR_USD!K16*$C$55</f>
        <v>2943340.1967119081</v>
      </c>
      <c r="L16" s="79">
        <f t="shared" si="2"/>
        <v>19.503662284585378</v>
      </c>
      <c r="M16" s="79">
        <f t="shared" si="5"/>
        <v>0.77336332280211706</v>
      </c>
    </row>
    <row r="17" spans="1:13" ht="14.25" x14ac:dyDescent="0.2">
      <c r="A17" s="14" t="str">
        <f>SEKTOR_USD!A17</f>
        <v xml:space="preserve"> Süs Bitkileri ve Mam.</v>
      </c>
      <c r="B17" s="78">
        <f>SEKTOR_USD!B17*$B$53</f>
        <v>10819.505051748001</v>
      </c>
      <c r="C17" s="78">
        <f>SEKTOR_USD!C17*$C$53</f>
        <v>9914.5963154370002</v>
      </c>
      <c r="D17" s="79">
        <f t="shared" si="0"/>
        <v>-8.3636795951659906</v>
      </c>
      <c r="E17" s="79">
        <f t="shared" si="3"/>
        <v>3.8095267134778357E-2</v>
      </c>
      <c r="F17" s="78">
        <f>SEKTOR_USD!F17*$B$54</f>
        <v>128216.23397549299</v>
      </c>
      <c r="G17" s="78">
        <f>SEKTOR_USD!G17*$C$54</f>
        <v>162399.208099443</v>
      </c>
      <c r="H17" s="79">
        <f t="shared" si="1"/>
        <v>26.660410358397897</v>
      </c>
      <c r="I17" s="79">
        <f t="shared" si="4"/>
        <v>7.4855470133926072E-2</v>
      </c>
      <c r="J17" s="78">
        <f>SEKTOR_USD!J17*$B$55</f>
        <v>187536.04993583902</v>
      </c>
      <c r="K17" s="78">
        <f>SEKTOR_USD!K17*$C$55</f>
        <v>243940.36507456002</v>
      </c>
      <c r="L17" s="79">
        <f t="shared" si="2"/>
        <v>30.076518705613335</v>
      </c>
      <c r="M17" s="79">
        <f t="shared" si="5"/>
        <v>6.4095387787784355E-2</v>
      </c>
    </row>
    <row r="18" spans="1:13" s="23" customFormat="1" ht="15.75" x14ac:dyDescent="0.25">
      <c r="A18" s="75" t="s">
        <v>12</v>
      </c>
      <c r="B18" s="76">
        <f>SEKTOR_USD!B18*$B$53</f>
        <v>411824.08526542201</v>
      </c>
      <c r="C18" s="76">
        <f>SEKTOR_USD!C18*$C$53</f>
        <v>390830.22478872503</v>
      </c>
      <c r="D18" s="77">
        <f t="shared" si="0"/>
        <v>-5.0977738378672939</v>
      </c>
      <c r="E18" s="77">
        <f t="shared" si="3"/>
        <v>1.5017032810998225</v>
      </c>
      <c r="F18" s="76">
        <f>SEKTOR_USD!F18*$B$54</f>
        <v>2765588.9302033479</v>
      </c>
      <c r="G18" s="76">
        <f>SEKTOR_USD!G18*$C$54</f>
        <v>2963079.062604472</v>
      </c>
      <c r="H18" s="77">
        <f t="shared" si="1"/>
        <v>7.1409792773000094</v>
      </c>
      <c r="I18" s="77">
        <f t="shared" si="4"/>
        <v>1.3657866862222185</v>
      </c>
      <c r="J18" s="76">
        <f>SEKTOR_USD!J18*$B$55</f>
        <v>4949294.4637250891</v>
      </c>
      <c r="K18" s="76">
        <f>SEKTOR_USD!K18*$C$55</f>
        <v>5127052.6208876874</v>
      </c>
      <c r="L18" s="77">
        <f t="shared" si="2"/>
        <v>3.5915858000659058</v>
      </c>
      <c r="M18" s="77">
        <f t="shared" si="5"/>
        <v>1.3471342712950771</v>
      </c>
    </row>
    <row r="19" spans="1:13" ht="14.25" x14ac:dyDescent="0.2">
      <c r="A19" s="14" t="str">
        <f>SEKTOR_USD!A19</f>
        <v xml:space="preserve"> Su Ürünleri ve Hayvansal Mamuller</v>
      </c>
      <c r="B19" s="78">
        <f>SEKTOR_USD!B19*$B$53</f>
        <v>411824.08526542201</v>
      </c>
      <c r="C19" s="78">
        <f>SEKTOR_USD!C19*$C$53</f>
        <v>390830.22478872503</v>
      </c>
      <c r="D19" s="79">
        <f t="shared" si="0"/>
        <v>-5.0977738378672939</v>
      </c>
      <c r="E19" s="79">
        <f t="shared" si="3"/>
        <v>1.5017032810998225</v>
      </c>
      <c r="F19" s="78">
        <f>SEKTOR_USD!F19*$B$54</f>
        <v>2765588.9302033479</v>
      </c>
      <c r="G19" s="78">
        <f>SEKTOR_USD!G19*$C$54</f>
        <v>2963079.062604472</v>
      </c>
      <c r="H19" s="79">
        <f t="shared" si="1"/>
        <v>7.1409792773000094</v>
      </c>
      <c r="I19" s="79">
        <f t="shared" si="4"/>
        <v>1.3657866862222185</v>
      </c>
      <c r="J19" s="78">
        <f>SEKTOR_USD!J19*$B$55</f>
        <v>4949294.4637250891</v>
      </c>
      <c r="K19" s="78">
        <f>SEKTOR_USD!K19*$C$55</f>
        <v>5127052.6208876874</v>
      </c>
      <c r="L19" s="79">
        <f t="shared" si="2"/>
        <v>3.5915858000659058</v>
      </c>
      <c r="M19" s="79">
        <f t="shared" si="5"/>
        <v>1.3471342712950771</v>
      </c>
    </row>
    <row r="20" spans="1:13" s="23" customFormat="1" ht="15.75" x14ac:dyDescent="0.25">
      <c r="A20" s="75" t="s">
        <v>114</v>
      </c>
      <c r="B20" s="76">
        <f>SEKTOR_USD!B20*$B$53</f>
        <v>941404.01350084203</v>
      </c>
      <c r="C20" s="76">
        <f>SEKTOR_USD!C20*$C$53</f>
        <v>811812.65301647212</v>
      </c>
      <c r="D20" s="77">
        <f t="shared" si="0"/>
        <v>-13.765753982974068</v>
      </c>
      <c r="E20" s="77">
        <f t="shared" si="3"/>
        <v>3.1192616316514665</v>
      </c>
      <c r="F20" s="76">
        <f>SEKTOR_USD!F20*$B$54</f>
        <v>6101431.8752907775</v>
      </c>
      <c r="G20" s="76">
        <f>SEKTOR_USD!G20*$C$54</f>
        <v>6857764.6197248939</v>
      </c>
      <c r="H20" s="77">
        <f t="shared" si="1"/>
        <v>12.395987694250403</v>
      </c>
      <c r="I20" s="77">
        <f t="shared" si="4"/>
        <v>3.1609833612179568</v>
      </c>
      <c r="J20" s="76">
        <f>SEKTOR_USD!J20*$B$55</f>
        <v>10314482.795193147</v>
      </c>
      <c r="K20" s="76">
        <f>SEKTOR_USD!K20*$C$55</f>
        <v>11852176.606307913</v>
      </c>
      <c r="L20" s="77">
        <f t="shared" si="2"/>
        <v>14.908103892823171</v>
      </c>
      <c r="M20" s="77">
        <f t="shared" si="5"/>
        <v>3.1141621661442529</v>
      </c>
    </row>
    <row r="21" spans="1:13" ht="14.25" x14ac:dyDescent="0.2">
      <c r="A21" s="14" t="str">
        <f>SEKTOR_USD!A21</f>
        <v xml:space="preserve"> Mobilya,Kağıt ve Orman Ürünleri</v>
      </c>
      <c r="B21" s="78">
        <f>SEKTOR_USD!B21*$B$53</f>
        <v>941404.01350084203</v>
      </c>
      <c r="C21" s="78">
        <f>SEKTOR_USD!C21*$C$53</f>
        <v>811812.65301647212</v>
      </c>
      <c r="D21" s="79">
        <f t="shared" si="0"/>
        <v>-13.765753982974068</v>
      </c>
      <c r="E21" s="79">
        <f t="shared" si="3"/>
        <v>3.1192616316514665</v>
      </c>
      <c r="F21" s="78">
        <f>SEKTOR_USD!F21*$B$54</f>
        <v>6101431.8752907775</v>
      </c>
      <c r="G21" s="78">
        <f>SEKTOR_USD!G21*$C$54</f>
        <v>6857764.6197248939</v>
      </c>
      <c r="H21" s="79">
        <f t="shared" si="1"/>
        <v>12.395987694250403</v>
      </c>
      <c r="I21" s="79">
        <f t="shared" si="4"/>
        <v>3.1609833612179568</v>
      </c>
      <c r="J21" s="78">
        <f>SEKTOR_USD!J21*$B$55</f>
        <v>10314482.795193147</v>
      </c>
      <c r="K21" s="78">
        <f>SEKTOR_USD!K21*$C$55</f>
        <v>11852176.606307913</v>
      </c>
      <c r="L21" s="79">
        <f t="shared" si="2"/>
        <v>14.908103892823171</v>
      </c>
      <c r="M21" s="79">
        <f t="shared" si="5"/>
        <v>3.1141621661442529</v>
      </c>
    </row>
    <row r="22" spans="1:13" ht="16.5" x14ac:dyDescent="0.25">
      <c r="A22" s="72" t="s">
        <v>14</v>
      </c>
      <c r="B22" s="73">
        <f>SEKTOR_USD!B22*$B$53</f>
        <v>24016600.483679477</v>
      </c>
      <c r="C22" s="73">
        <f>SEKTOR_USD!C22*$C$53</f>
        <v>21628305.875544131</v>
      </c>
      <c r="D22" s="80">
        <f t="shared" si="0"/>
        <v>-9.9443491586509758</v>
      </c>
      <c r="E22" s="80">
        <f t="shared" si="3"/>
        <v>83.103342162169895</v>
      </c>
      <c r="F22" s="73">
        <f>SEKTOR_USD!F22*$B$54</f>
        <v>163788568.49536234</v>
      </c>
      <c r="G22" s="73">
        <f>SEKTOR_USD!G22*$C$54</f>
        <v>178617594.97613505</v>
      </c>
      <c r="H22" s="80">
        <f t="shared" si="1"/>
        <v>9.0537615762803298</v>
      </c>
      <c r="I22" s="80">
        <f t="shared" si="4"/>
        <v>82.331091404968731</v>
      </c>
      <c r="J22" s="73">
        <f>SEKTOR_USD!J22*$B$55</f>
        <v>278156212.82930976</v>
      </c>
      <c r="K22" s="73">
        <f>SEKTOR_USD!K22*$C$55</f>
        <v>311212707.26950443</v>
      </c>
      <c r="L22" s="80">
        <f t="shared" si="2"/>
        <v>11.884147437857067</v>
      </c>
      <c r="M22" s="80">
        <f t="shared" si="5"/>
        <v>81.771211381225243</v>
      </c>
    </row>
    <row r="23" spans="1:13" s="23" customFormat="1" ht="15.75" x14ac:dyDescent="0.25">
      <c r="A23" s="75" t="s">
        <v>15</v>
      </c>
      <c r="B23" s="76">
        <f>SEKTOR_USD!B23*$B$53</f>
        <v>2417138.7771547535</v>
      </c>
      <c r="C23" s="76">
        <f>SEKTOR_USD!C23*$C$53</f>
        <v>2141755.8997220118</v>
      </c>
      <c r="D23" s="77">
        <f t="shared" si="0"/>
        <v>-11.392927871394235</v>
      </c>
      <c r="E23" s="77">
        <f t="shared" si="3"/>
        <v>8.2293580637631205</v>
      </c>
      <c r="F23" s="76">
        <f>SEKTOR_USD!F23*$B$54</f>
        <v>17147484.648249827</v>
      </c>
      <c r="G23" s="76">
        <f>SEKTOR_USD!G23*$C$54</f>
        <v>18720897.109322987</v>
      </c>
      <c r="H23" s="77">
        <f t="shared" si="1"/>
        <v>9.1757624709916392</v>
      </c>
      <c r="I23" s="77">
        <f t="shared" si="4"/>
        <v>8.6291156887238323</v>
      </c>
      <c r="J23" s="76">
        <f>SEKTOR_USD!J23*$B$55</f>
        <v>29543886.727044314</v>
      </c>
      <c r="K23" s="76">
        <f>SEKTOR_USD!K23*$C$55</f>
        <v>32709414.424425013</v>
      </c>
      <c r="L23" s="77">
        <f t="shared" si="2"/>
        <v>10.714662314498359</v>
      </c>
      <c r="M23" s="77">
        <f t="shared" si="5"/>
        <v>8.594406264842922</v>
      </c>
    </row>
    <row r="24" spans="1:13" ht="14.25" x14ac:dyDescent="0.2">
      <c r="A24" s="14" t="str">
        <f>SEKTOR_USD!A24</f>
        <v xml:space="preserve"> Tekstil ve Hammaddeleri</v>
      </c>
      <c r="B24" s="78">
        <f>SEKTOR_USD!B24*$B$53</f>
        <v>1702963.8230450221</v>
      </c>
      <c r="C24" s="78">
        <f>SEKTOR_USD!C24*$C$53</f>
        <v>1536747.733853186</v>
      </c>
      <c r="D24" s="79">
        <f t="shared" si="0"/>
        <v>-9.7604004819450427</v>
      </c>
      <c r="E24" s="79">
        <f t="shared" si="3"/>
        <v>5.9047099425269973</v>
      </c>
      <c r="F24" s="78">
        <f>SEKTOR_USD!F24*$B$54</f>
        <v>11939520.057121092</v>
      </c>
      <c r="G24" s="78">
        <f>SEKTOR_USD!G24*$C$54</f>
        <v>13227184.555673039</v>
      </c>
      <c r="H24" s="79">
        <f t="shared" si="1"/>
        <v>10.784893298821872</v>
      </c>
      <c r="I24" s="79">
        <f t="shared" si="4"/>
        <v>6.096871592235968</v>
      </c>
      <c r="J24" s="78">
        <f>SEKTOR_USD!J24*$B$55</f>
        <v>20177788.189262431</v>
      </c>
      <c r="K24" s="78">
        <f>SEKTOR_USD!K24*$C$55</f>
        <v>22923997.358833902</v>
      </c>
      <c r="L24" s="79">
        <f t="shared" si="2"/>
        <v>13.610060447719736</v>
      </c>
      <c r="M24" s="79">
        <f t="shared" si="5"/>
        <v>6.023285649800135</v>
      </c>
    </row>
    <row r="25" spans="1:13" ht="14.25" x14ac:dyDescent="0.2">
      <c r="A25" s="14" t="str">
        <f>SEKTOR_USD!A25</f>
        <v xml:space="preserve"> Deri ve Deri Mamulleri </v>
      </c>
      <c r="B25" s="78">
        <f>SEKTOR_USD!B25*$B$53</f>
        <v>319629.82978613704</v>
      </c>
      <c r="C25" s="78">
        <f>SEKTOR_USD!C25*$C$53</f>
        <v>298668.04746513901</v>
      </c>
      <c r="D25" s="79">
        <f t="shared" si="0"/>
        <v>-6.5581433169186578</v>
      </c>
      <c r="E25" s="79">
        <f t="shared" si="3"/>
        <v>1.1475847014660463</v>
      </c>
      <c r="F25" s="78">
        <f>SEKTOR_USD!F25*$B$54</f>
        <v>2249268.0071461746</v>
      </c>
      <c r="G25" s="78">
        <f>SEKTOR_USD!G25*$C$54</f>
        <v>2350442.5442772401</v>
      </c>
      <c r="H25" s="79">
        <f t="shared" si="1"/>
        <v>4.4981094653737461</v>
      </c>
      <c r="I25" s="79">
        <f t="shared" si="4"/>
        <v>1.0834011060381372</v>
      </c>
      <c r="J25" s="78">
        <f>SEKTOR_USD!J25*$B$55</f>
        <v>4072224.7086781827</v>
      </c>
      <c r="K25" s="78">
        <f>SEKTOR_USD!K25*$C$55</f>
        <v>4104953.8768348466</v>
      </c>
      <c r="L25" s="79">
        <f t="shared" si="2"/>
        <v>0.80371714475666933</v>
      </c>
      <c r="M25" s="79">
        <f t="shared" si="5"/>
        <v>1.0785775880358279</v>
      </c>
    </row>
    <row r="26" spans="1:13" ht="14.25" x14ac:dyDescent="0.2">
      <c r="A26" s="14" t="str">
        <f>SEKTOR_USD!A26</f>
        <v xml:space="preserve"> Halı </v>
      </c>
      <c r="B26" s="78">
        <f>SEKTOR_USD!B26*$B$53</f>
        <v>394545.12432359398</v>
      </c>
      <c r="C26" s="78">
        <f>SEKTOR_USD!C26*$C$53</f>
        <v>306340.11840368703</v>
      </c>
      <c r="D26" s="79">
        <f t="shared" si="0"/>
        <v>-22.356126202579524</v>
      </c>
      <c r="E26" s="79">
        <f t="shared" si="3"/>
        <v>1.1770634197700778</v>
      </c>
      <c r="F26" s="78">
        <f>SEKTOR_USD!F26*$B$54</f>
        <v>2958696.5839825599</v>
      </c>
      <c r="G26" s="78">
        <f>SEKTOR_USD!G26*$C$54</f>
        <v>3143270.0093727103</v>
      </c>
      <c r="H26" s="79">
        <f t="shared" si="1"/>
        <v>6.23833570462656</v>
      </c>
      <c r="I26" s="79">
        <f t="shared" si="4"/>
        <v>1.4488429904497266</v>
      </c>
      <c r="J26" s="78">
        <f>SEKTOR_USD!J26*$B$55</f>
        <v>5293873.8291037017</v>
      </c>
      <c r="K26" s="78">
        <f>SEKTOR_USD!K26*$C$55</f>
        <v>5680463.1887562657</v>
      </c>
      <c r="L26" s="79">
        <f t="shared" si="2"/>
        <v>7.302579776783551</v>
      </c>
      <c r="M26" s="79">
        <f t="shared" si="5"/>
        <v>1.4925430270069608</v>
      </c>
    </row>
    <row r="27" spans="1:13" s="23" customFormat="1" ht="15.75" x14ac:dyDescent="0.25">
      <c r="A27" s="75" t="s">
        <v>19</v>
      </c>
      <c r="B27" s="76">
        <f>SEKTOR_USD!B27*$B$53</f>
        <v>3536728.7139697857</v>
      </c>
      <c r="C27" s="76">
        <f>SEKTOR_USD!C27*$C$53</f>
        <v>2869587.7749353424</v>
      </c>
      <c r="D27" s="77">
        <f t="shared" si="0"/>
        <v>-18.863220591369981</v>
      </c>
      <c r="E27" s="77">
        <f t="shared" si="3"/>
        <v>11.025936848548106</v>
      </c>
      <c r="F27" s="76">
        <f>SEKTOR_USD!F27*$B$54</f>
        <v>23933358.063875701</v>
      </c>
      <c r="G27" s="76">
        <f>SEKTOR_USD!G27*$C$54</f>
        <v>23312982.847559463</v>
      </c>
      <c r="H27" s="77">
        <f t="shared" si="1"/>
        <v>-2.5920943256709719</v>
      </c>
      <c r="I27" s="77">
        <f t="shared" si="4"/>
        <v>10.745768478191266</v>
      </c>
      <c r="J27" s="76">
        <f>SEKTOR_USD!J27*$B$55</f>
        <v>40372800.994783968</v>
      </c>
      <c r="K27" s="76">
        <f>SEKTOR_USD!K27*$C$55</f>
        <v>41198427.118991964</v>
      </c>
      <c r="L27" s="77">
        <f t="shared" si="2"/>
        <v>2.0450058055537541</v>
      </c>
      <c r="M27" s="77">
        <f t="shared" si="5"/>
        <v>10.824896329196921</v>
      </c>
    </row>
    <row r="28" spans="1:13" ht="14.25" x14ac:dyDescent="0.2">
      <c r="A28" s="14" t="str">
        <f>SEKTOR_USD!A28</f>
        <v xml:space="preserve"> Kimyevi Maddeler ve Mamulleri  </v>
      </c>
      <c r="B28" s="78">
        <f>SEKTOR_USD!B28*$B$53</f>
        <v>3536728.7139697857</v>
      </c>
      <c r="C28" s="78">
        <f>SEKTOR_USD!C28*$C$53</f>
        <v>2869587.7749353424</v>
      </c>
      <c r="D28" s="79">
        <f t="shared" si="0"/>
        <v>-18.863220591369981</v>
      </c>
      <c r="E28" s="79">
        <f t="shared" si="3"/>
        <v>11.025936848548106</v>
      </c>
      <c r="F28" s="78">
        <f>SEKTOR_USD!F28*$B$54</f>
        <v>23933358.063875701</v>
      </c>
      <c r="G28" s="78">
        <f>SEKTOR_USD!G28*$C$54</f>
        <v>23312982.847559463</v>
      </c>
      <c r="H28" s="79">
        <f t="shared" si="1"/>
        <v>-2.5920943256709719</v>
      </c>
      <c r="I28" s="79">
        <f t="shared" si="4"/>
        <v>10.745768478191266</v>
      </c>
      <c r="J28" s="78">
        <f>SEKTOR_USD!J28*$B$55</f>
        <v>40372800.994783968</v>
      </c>
      <c r="K28" s="78">
        <f>SEKTOR_USD!K28*$C$55</f>
        <v>41198427.118991964</v>
      </c>
      <c r="L28" s="79">
        <f t="shared" si="2"/>
        <v>2.0450058055537541</v>
      </c>
      <c r="M28" s="79">
        <f t="shared" si="5"/>
        <v>10.824896329196921</v>
      </c>
    </row>
    <row r="29" spans="1:13" s="23" customFormat="1" ht="15.75" x14ac:dyDescent="0.25">
      <c r="A29" s="75" t="s">
        <v>21</v>
      </c>
      <c r="B29" s="76">
        <f>SEKTOR_USD!B29*$B$53</f>
        <v>18062732.992554937</v>
      </c>
      <c r="C29" s="76">
        <f>SEKTOR_USD!C29*$C$53</f>
        <v>16616962.200886779</v>
      </c>
      <c r="D29" s="77">
        <f t="shared" si="0"/>
        <v>-8.0041641110682047</v>
      </c>
      <c r="E29" s="77">
        <f t="shared" si="3"/>
        <v>63.848047249858674</v>
      </c>
      <c r="F29" s="76">
        <f>SEKTOR_USD!F29*$B$54</f>
        <v>122707725.7832368</v>
      </c>
      <c r="G29" s="76">
        <f>SEKTOR_USD!G29*$C$54</f>
        <v>136583715.0192526</v>
      </c>
      <c r="H29" s="77">
        <f t="shared" si="1"/>
        <v>11.308162666568959</v>
      </c>
      <c r="I29" s="77">
        <f t="shared" si="4"/>
        <v>62.956207238053643</v>
      </c>
      <c r="J29" s="76">
        <f>SEKTOR_USD!J29*$B$55</f>
        <v>208239525.10748151</v>
      </c>
      <c r="K29" s="76">
        <f>SEKTOR_USD!K29*$C$55</f>
        <v>237304865.72608742</v>
      </c>
      <c r="L29" s="77">
        <f t="shared" si="2"/>
        <v>13.957648339624296</v>
      </c>
      <c r="M29" s="77">
        <f t="shared" si="5"/>
        <v>62.351908787185387</v>
      </c>
    </row>
    <row r="30" spans="1:13" ht="14.25" x14ac:dyDescent="0.2">
      <c r="A30" s="14" t="str">
        <f>SEKTOR_USD!A30</f>
        <v xml:space="preserve"> Hazırgiyim ve Konfeksiyon </v>
      </c>
      <c r="B30" s="78">
        <f>SEKTOR_USD!B30*$B$53</f>
        <v>4021870.6365659554</v>
      </c>
      <c r="C30" s="78">
        <f>SEKTOR_USD!C30*$C$53</f>
        <v>3710473.9137631534</v>
      </c>
      <c r="D30" s="79">
        <f t="shared" si="0"/>
        <v>-7.7425842584704769</v>
      </c>
      <c r="E30" s="79">
        <f t="shared" si="3"/>
        <v>14.256908747898287</v>
      </c>
      <c r="F30" s="78">
        <f>SEKTOR_USD!F30*$B$54</f>
        <v>24928041.122447178</v>
      </c>
      <c r="G30" s="78">
        <f>SEKTOR_USD!G30*$C$54</f>
        <v>29163110.732210565</v>
      </c>
      <c r="H30" s="79">
        <f t="shared" si="1"/>
        <v>16.989179330058938</v>
      </c>
      <c r="I30" s="79">
        <f t="shared" si="4"/>
        <v>13.442296855848118</v>
      </c>
      <c r="J30" s="78">
        <f>SEKTOR_USD!J30*$B$55</f>
        <v>41977990.925055005</v>
      </c>
      <c r="K30" s="78">
        <f>SEKTOR_USD!K30*$C$55</f>
        <v>50464359.952321932</v>
      </c>
      <c r="L30" s="79">
        <f t="shared" si="2"/>
        <v>20.216234365332021</v>
      </c>
      <c r="M30" s="79">
        <f t="shared" si="5"/>
        <v>13.259522341117178</v>
      </c>
    </row>
    <row r="31" spans="1:13" ht="14.25" x14ac:dyDescent="0.2">
      <c r="A31" s="14" t="str">
        <f>SEKTOR_USD!A31</f>
        <v xml:space="preserve"> Otomotiv Endüstrisi</v>
      </c>
      <c r="B31" s="78">
        <f>SEKTOR_USD!B31*$B$53</f>
        <v>4431869.3741055029</v>
      </c>
      <c r="C31" s="78">
        <f>SEKTOR_USD!C31*$C$53</f>
        <v>5121737.4343096819</v>
      </c>
      <c r="D31" s="79">
        <f t="shared" si="0"/>
        <v>15.56607386117776</v>
      </c>
      <c r="E31" s="79">
        <f t="shared" si="3"/>
        <v>19.679465461486288</v>
      </c>
      <c r="F31" s="78">
        <f>SEKTOR_USD!F31*$B$54</f>
        <v>31346390.430166434</v>
      </c>
      <c r="G31" s="78">
        <f>SEKTOR_USD!G31*$C$54</f>
        <v>39364369.480152607</v>
      </c>
      <c r="H31" s="79">
        <f t="shared" si="1"/>
        <v>25.5786358172519</v>
      </c>
      <c r="I31" s="79">
        <f t="shared" si="4"/>
        <v>18.144413500822367</v>
      </c>
      <c r="J31" s="78">
        <f>SEKTOR_USD!J31*$B$55</f>
        <v>50448520.224126965</v>
      </c>
      <c r="K31" s="78">
        <f>SEKTOR_USD!K31*$C$55</f>
        <v>65650605.607608177</v>
      </c>
      <c r="L31" s="79">
        <f t="shared" si="2"/>
        <v>30.133857873220286</v>
      </c>
      <c r="M31" s="79">
        <f t="shared" si="5"/>
        <v>17.249711927078561</v>
      </c>
    </row>
    <row r="32" spans="1:13" ht="14.25" x14ac:dyDescent="0.2">
      <c r="A32" s="14" t="str">
        <f>SEKTOR_USD!A32</f>
        <v xml:space="preserve"> Gemi ve Yat</v>
      </c>
      <c r="B32" s="78">
        <f>SEKTOR_USD!B32*$B$53</f>
        <v>401789.79507111304</v>
      </c>
      <c r="C32" s="78">
        <f>SEKTOR_USD!C32*$C$53</f>
        <v>67279.311208803003</v>
      </c>
      <c r="D32" s="79">
        <f t="shared" si="0"/>
        <v>-83.255097059671428</v>
      </c>
      <c r="E32" s="79">
        <f t="shared" si="3"/>
        <v>0.25851010485950066</v>
      </c>
      <c r="F32" s="78">
        <f>SEKTOR_USD!F32*$B$54</f>
        <v>1529928.4492435078</v>
      </c>
      <c r="G32" s="78">
        <f>SEKTOR_USD!G32*$C$54</f>
        <v>1136134.1018341091</v>
      </c>
      <c r="H32" s="79">
        <f t="shared" si="1"/>
        <v>-25.739396349163602</v>
      </c>
      <c r="I32" s="79">
        <f t="shared" si="4"/>
        <v>0.52368391030516215</v>
      </c>
      <c r="J32" s="78">
        <f>SEKTOR_USD!J32*$B$55</f>
        <v>2871447.0029466348</v>
      </c>
      <c r="K32" s="78">
        <f>SEKTOR_USD!K32*$C$55</f>
        <v>2412892.5516513232</v>
      </c>
      <c r="L32" s="79">
        <f t="shared" si="2"/>
        <v>-15.969455498386353</v>
      </c>
      <c r="M32" s="79">
        <f t="shared" si="5"/>
        <v>0.63398808041087384</v>
      </c>
    </row>
    <row r="33" spans="1:13" ht="14.25" x14ac:dyDescent="0.2">
      <c r="A33" s="14" t="str">
        <f>SEKTOR_USD!A33</f>
        <v xml:space="preserve"> Elektrik Elektronik ve Hizmet</v>
      </c>
      <c r="B33" s="78">
        <f>SEKTOR_USD!B33*$B$53</f>
        <v>2202257.9219610961</v>
      </c>
      <c r="C33" s="78">
        <f>SEKTOR_USD!C33*$C$53</f>
        <v>1877402.3129376669</v>
      </c>
      <c r="D33" s="79">
        <f t="shared" si="0"/>
        <v>-14.751024654466788</v>
      </c>
      <c r="E33" s="79">
        <f t="shared" si="3"/>
        <v>7.2136212464298213</v>
      </c>
      <c r="F33" s="78">
        <f>SEKTOR_USD!F33*$B$54</f>
        <v>15211312.103987411</v>
      </c>
      <c r="G33" s="78">
        <f>SEKTOR_USD!G33*$C$54</f>
        <v>16315347.658913758</v>
      </c>
      <c r="H33" s="79">
        <f t="shared" si="1"/>
        <v>7.2579902863010819</v>
      </c>
      <c r="I33" s="79">
        <f t="shared" si="4"/>
        <v>7.5203138839112862</v>
      </c>
      <c r="J33" s="78">
        <f>SEKTOR_USD!J33*$B$55</f>
        <v>26831538.448000964</v>
      </c>
      <c r="K33" s="78">
        <f>SEKTOR_USD!K33*$C$55</f>
        <v>29681719.102989607</v>
      </c>
      <c r="L33" s="79">
        <f t="shared" si="2"/>
        <v>10.622501801423878</v>
      </c>
      <c r="M33" s="79">
        <f t="shared" si="5"/>
        <v>7.7988786133558561</v>
      </c>
    </row>
    <row r="34" spans="1:13" ht="14.25" x14ac:dyDescent="0.2">
      <c r="A34" s="14" t="str">
        <f>SEKTOR_USD!A34</f>
        <v xml:space="preserve"> Makine ve Aksamları</v>
      </c>
      <c r="B34" s="78">
        <f>SEKTOR_USD!B34*$B$53</f>
        <v>1302784.5207809701</v>
      </c>
      <c r="C34" s="78">
        <f>SEKTOR_USD!C34*$C$53</f>
        <v>1042687.323663605</v>
      </c>
      <c r="D34" s="79">
        <f t="shared" si="0"/>
        <v>-19.964713501619336</v>
      </c>
      <c r="E34" s="79">
        <f t="shared" si="3"/>
        <v>4.0063610125170648</v>
      </c>
      <c r="F34" s="78">
        <f>SEKTOR_USD!F34*$B$54</f>
        <v>8283036.5871357806</v>
      </c>
      <c r="G34" s="78">
        <f>SEKTOR_USD!G34*$C$54</f>
        <v>8949437.4830974545</v>
      </c>
      <c r="H34" s="79">
        <f t="shared" si="1"/>
        <v>8.0453694602369374</v>
      </c>
      <c r="I34" s="79">
        <f t="shared" si="4"/>
        <v>4.1251084784922529</v>
      </c>
      <c r="J34" s="78">
        <f>SEKTOR_USD!J34*$B$55</f>
        <v>13908962.942742845</v>
      </c>
      <c r="K34" s="78">
        <f>SEKTOR_USD!K34*$C$55</f>
        <v>15705486.771544432</v>
      </c>
      <c r="L34" s="79">
        <f t="shared" si="2"/>
        <v>12.916303222584565</v>
      </c>
      <c r="M34" s="79">
        <f t="shared" si="5"/>
        <v>4.126620310297465</v>
      </c>
    </row>
    <row r="35" spans="1:13" ht="14.25" x14ac:dyDescent="0.2">
      <c r="A35" s="14" t="str">
        <f>SEKTOR_USD!A35</f>
        <v xml:space="preserve"> Demir ve Demir Dışı Metaller </v>
      </c>
      <c r="B35" s="78">
        <f>SEKTOR_USD!B35*$B$53</f>
        <v>1423785.2416093531</v>
      </c>
      <c r="C35" s="78">
        <f>SEKTOR_USD!C35*$C$53</f>
        <v>1213207.855894662</v>
      </c>
      <c r="D35" s="79">
        <f t="shared" si="0"/>
        <v>-14.789968287399041</v>
      </c>
      <c r="E35" s="79">
        <f t="shared" si="3"/>
        <v>4.6615591689152627</v>
      </c>
      <c r="F35" s="78">
        <f>SEKTOR_USD!F35*$B$54</f>
        <v>9444171.1218653005</v>
      </c>
      <c r="G35" s="78">
        <f>SEKTOR_USD!G35*$C$54</f>
        <v>10029943.605229836</v>
      </c>
      <c r="H35" s="79">
        <f t="shared" si="1"/>
        <v>6.2024763825842317</v>
      </c>
      <c r="I35" s="79">
        <f t="shared" si="4"/>
        <v>4.6231515090055417</v>
      </c>
      <c r="J35" s="78">
        <f>SEKTOR_USD!J35*$B$55</f>
        <v>15884121.051686948</v>
      </c>
      <c r="K35" s="78">
        <f>SEKTOR_USD!K35*$C$55</f>
        <v>17536495.284665931</v>
      </c>
      <c r="L35" s="79">
        <f t="shared" si="2"/>
        <v>10.402679679927868</v>
      </c>
      <c r="M35" s="79">
        <f t="shared" si="5"/>
        <v>4.6077182239428192</v>
      </c>
    </row>
    <row r="36" spans="1:13" ht="14.25" x14ac:dyDescent="0.2">
      <c r="A36" s="14" t="str">
        <f>SEKTOR_USD!A36</f>
        <v xml:space="preserve"> Çelik</v>
      </c>
      <c r="B36" s="78">
        <f>SEKTOR_USD!B36*$B$53</f>
        <v>2158058.0449591652</v>
      </c>
      <c r="C36" s="78">
        <f>SEKTOR_USD!C36*$C$53</f>
        <v>1800410.4367923352</v>
      </c>
      <c r="D36" s="79">
        <f t="shared" si="0"/>
        <v>-16.572659340754541</v>
      </c>
      <c r="E36" s="79">
        <f t="shared" si="3"/>
        <v>6.9177921480330005</v>
      </c>
      <c r="F36" s="78">
        <f>SEKTOR_USD!F36*$B$54</f>
        <v>15862108.309170276</v>
      </c>
      <c r="G36" s="78">
        <f>SEKTOR_USD!G36*$C$54</f>
        <v>14799587.364014341</v>
      </c>
      <c r="H36" s="79">
        <f t="shared" si="1"/>
        <v>-6.6984849961065134</v>
      </c>
      <c r="I36" s="79">
        <f t="shared" si="4"/>
        <v>6.8216469949966756</v>
      </c>
      <c r="J36" s="78">
        <f>SEKTOR_USD!J36*$B$55</f>
        <v>27511716.515718792</v>
      </c>
      <c r="K36" s="78">
        <f>SEKTOR_USD!K36*$C$55</f>
        <v>25704135.62116988</v>
      </c>
      <c r="L36" s="79">
        <f t="shared" si="2"/>
        <v>-6.5702221579527835</v>
      </c>
      <c r="M36" s="79">
        <f t="shared" si="5"/>
        <v>6.7537676263013049</v>
      </c>
    </row>
    <row r="37" spans="1:13" ht="14.25" x14ac:dyDescent="0.2">
      <c r="A37" s="14" t="str">
        <f>SEKTOR_USD!A37</f>
        <v xml:space="preserve"> Çimento Cam Seramik ve Toprak Ürünleri</v>
      </c>
      <c r="B37" s="78">
        <f>SEKTOR_USD!B37*$B$53</f>
        <v>621726.49555705802</v>
      </c>
      <c r="C37" s="78">
        <f>SEKTOR_USD!C37*$C$53</f>
        <v>535763.066447463</v>
      </c>
      <c r="D37" s="79">
        <f t="shared" si="0"/>
        <v>-13.826566782001629</v>
      </c>
      <c r="E37" s="79">
        <f t="shared" si="3"/>
        <v>2.0585847862999462</v>
      </c>
      <c r="F37" s="78">
        <f>SEKTOR_USD!F37*$B$54</f>
        <v>4255382.5693349531</v>
      </c>
      <c r="G37" s="78">
        <f>SEKTOR_USD!G37*$C$54</f>
        <v>4646333.606027904</v>
      </c>
      <c r="H37" s="79">
        <f t="shared" si="1"/>
        <v>9.1872124379653641</v>
      </c>
      <c r="I37" s="79">
        <f t="shared" si="4"/>
        <v>2.141657527451156</v>
      </c>
      <c r="J37" s="78">
        <f>SEKTOR_USD!J37*$B$55</f>
        <v>7066732.5150602069</v>
      </c>
      <c r="K37" s="78">
        <f>SEKTOR_USD!K37*$C$55</f>
        <v>7876798.7501015337</v>
      </c>
      <c r="L37" s="79">
        <f t="shared" si="2"/>
        <v>11.463094624212268</v>
      </c>
      <c r="M37" s="79">
        <f t="shared" si="5"/>
        <v>2.0696307077337579</v>
      </c>
    </row>
    <row r="38" spans="1:13" ht="14.25" x14ac:dyDescent="0.2">
      <c r="A38" s="14" t="str">
        <f>SEKTOR_USD!A38</f>
        <v xml:space="preserve"> Mücevher</v>
      </c>
      <c r="B38" s="78">
        <f>SEKTOR_USD!B38*$B$53</f>
        <v>402109.62327916198</v>
      </c>
      <c r="C38" s="78">
        <f>SEKTOR_USD!C38*$C$53</f>
        <v>275270.72937224602</v>
      </c>
      <c r="D38" s="79">
        <f t="shared" si="0"/>
        <v>-31.543361950046865</v>
      </c>
      <c r="E38" s="79">
        <f t="shared" si="3"/>
        <v>1.0576842098445822</v>
      </c>
      <c r="F38" s="78">
        <f>SEKTOR_USD!F38*$B$54</f>
        <v>4041420.7466600416</v>
      </c>
      <c r="G38" s="78">
        <f>SEKTOR_USD!G38*$C$54</f>
        <v>3486759.5101213567</v>
      </c>
      <c r="H38" s="79">
        <f t="shared" si="1"/>
        <v>-13.724412064669945</v>
      </c>
      <c r="I38" s="79">
        <f t="shared" si="4"/>
        <v>1.6071693047557856</v>
      </c>
      <c r="J38" s="78">
        <f>SEKTOR_USD!J38*$B$55</f>
        <v>8281013.0503421873</v>
      </c>
      <c r="K38" s="78">
        <f>SEKTOR_USD!K38*$C$55</f>
        <v>6637776.2333936272</v>
      </c>
      <c r="L38" s="79">
        <f t="shared" si="2"/>
        <v>-19.843427452160075</v>
      </c>
      <c r="M38" s="79">
        <f t="shared" si="5"/>
        <v>1.7440772526427297</v>
      </c>
    </row>
    <row r="39" spans="1:13" ht="14.25" x14ac:dyDescent="0.2">
      <c r="A39" s="14" t="str">
        <f>SEKTOR_USD!A39</f>
        <v xml:space="preserve"> Savunma ve Havacılık Sanayii</v>
      </c>
      <c r="B39" s="78">
        <f>SEKTOR_USD!B39*$B$53</f>
        <v>264371.57684263802</v>
      </c>
      <c r="C39" s="78">
        <f>SEKTOR_USD!C39*$C$53</f>
        <v>289133.53556215297</v>
      </c>
      <c r="D39" s="79">
        <f t="shared" si="0"/>
        <v>9.3663467969001886</v>
      </c>
      <c r="E39" s="79">
        <f t="shared" si="3"/>
        <v>1.1109498485292257</v>
      </c>
      <c r="F39" s="78">
        <f>SEKTOR_USD!F39*$B$54</f>
        <v>2142007.9623741088</v>
      </c>
      <c r="G39" s="78">
        <f>SEKTOR_USD!G39*$C$54</f>
        <v>2670168.6936069182</v>
      </c>
      <c r="H39" s="79">
        <f t="shared" si="1"/>
        <v>24.657272078831067</v>
      </c>
      <c r="I39" s="79">
        <f t="shared" si="4"/>
        <v>1.2307740612530893</v>
      </c>
      <c r="J39" s="78">
        <f>SEKTOR_USD!J39*$B$55</f>
        <v>3713596.2599570854</v>
      </c>
      <c r="K39" s="78">
        <f>SEKTOR_USD!K39*$C$55</f>
        <v>5075767.9849865176</v>
      </c>
      <c r="L39" s="79">
        <f t="shared" si="2"/>
        <v>36.680662885124015</v>
      </c>
      <c r="M39" s="79">
        <f t="shared" si="5"/>
        <v>1.3336592212571872</v>
      </c>
    </row>
    <row r="40" spans="1:13" ht="14.25" x14ac:dyDescent="0.2">
      <c r="A40" s="14" t="str">
        <f>SEKTOR_USD!A40</f>
        <v xml:space="preserve"> İklimlendirme Sanayii</v>
      </c>
      <c r="B40" s="78">
        <f>SEKTOR_USD!B40*$B$53</f>
        <v>812701.60154086503</v>
      </c>
      <c r="C40" s="78">
        <f>SEKTOR_USD!C40*$C$53</f>
        <v>669583.79961243202</v>
      </c>
      <c r="D40" s="79">
        <f t="shared" si="0"/>
        <v>-17.610129186048688</v>
      </c>
      <c r="E40" s="79">
        <f t="shared" si="3"/>
        <v>2.5727697733532175</v>
      </c>
      <c r="F40" s="78">
        <f>SEKTOR_USD!F40*$B$54</f>
        <v>5506986.7802940765</v>
      </c>
      <c r="G40" s="78">
        <f>SEKTOR_USD!G40*$C$54</f>
        <v>5853374.3000313845</v>
      </c>
      <c r="H40" s="79">
        <f t="shared" si="1"/>
        <v>6.2899646132582614</v>
      </c>
      <c r="I40" s="79">
        <f t="shared" si="4"/>
        <v>2.6980247639532209</v>
      </c>
      <c r="J40" s="78">
        <f>SEKTOR_USD!J40*$B$55</f>
        <v>9496732.4555919766</v>
      </c>
      <c r="K40" s="78">
        <f>SEKTOR_USD!K40*$C$55</f>
        <v>10271475.736400545</v>
      </c>
      <c r="L40" s="79">
        <f t="shared" si="2"/>
        <v>8.1579983897764183</v>
      </c>
      <c r="M40" s="79">
        <f t="shared" si="5"/>
        <v>2.6988326441021182</v>
      </c>
    </row>
    <row r="41" spans="1:13" ht="14.25" x14ac:dyDescent="0.2">
      <c r="A41" s="14" t="str">
        <f>SEKTOR_USD!A41</f>
        <v xml:space="preserve"> Diğer Sanayi Ürünleri</v>
      </c>
      <c r="B41" s="78">
        <f>SEKTOR_USD!B41*$B$53</f>
        <v>19408.160282058001</v>
      </c>
      <c r="C41" s="78">
        <f>SEKTOR_USD!C41*$C$53</f>
        <v>14012.481322579</v>
      </c>
      <c r="D41" s="79">
        <f t="shared" si="0"/>
        <v>-27.801084085579564</v>
      </c>
      <c r="E41" s="79">
        <f t="shared" si="3"/>
        <v>5.3840741692488252E-2</v>
      </c>
      <c r="F41" s="78">
        <f>SEKTOR_USD!F41*$B$54</f>
        <v>156939.60055775798</v>
      </c>
      <c r="G41" s="78">
        <f>SEKTOR_USD!G41*$C$54</f>
        <v>169148.48401231901</v>
      </c>
      <c r="H41" s="79">
        <f t="shared" si="1"/>
        <v>7.7793516812653243</v>
      </c>
      <c r="I41" s="79">
        <f t="shared" si="4"/>
        <v>7.7966447258965704E-2</v>
      </c>
      <c r="J41" s="78">
        <f>SEKTOR_USD!J41*$B$55</f>
        <v>247153.71625194102</v>
      </c>
      <c r="K41" s="78">
        <f>SEKTOR_USD!K41*$C$55</f>
        <v>287352.12925392401</v>
      </c>
      <c r="L41" s="79">
        <f t="shared" si="2"/>
        <v>16.26453917488578</v>
      </c>
      <c r="M41" s="79">
        <f t="shared" si="5"/>
        <v>7.5501838945540536E-2</v>
      </c>
    </row>
    <row r="42" spans="1:13" ht="16.5" x14ac:dyDescent="0.25">
      <c r="A42" s="72" t="s">
        <v>31</v>
      </c>
      <c r="B42" s="73">
        <f>SEKTOR_USD!B42*$B$53</f>
        <v>1005165.495537525</v>
      </c>
      <c r="C42" s="73">
        <f>SEKTOR_USD!C42*$C$53</f>
        <v>805868.55441928294</v>
      </c>
      <c r="D42" s="80">
        <f t="shared" si="0"/>
        <v>-19.827276404037878</v>
      </c>
      <c r="E42" s="80">
        <f t="shared" si="3"/>
        <v>3.0964223735787182</v>
      </c>
      <c r="F42" s="73">
        <f>SEKTOR_USD!F42*$B$54</f>
        <v>6074758.4463300193</v>
      </c>
      <c r="G42" s="73">
        <f>SEKTOR_USD!G42*$C$54</f>
        <v>5945206.0914023118</v>
      </c>
      <c r="H42" s="80">
        <f t="shared" si="1"/>
        <v>-2.1326338499265711</v>
      </c>
      <c r="I42" s="80">
        <f t="shared" si="4"/>
        <v>2.7403532457035884</v>
      </c>
      <c r="J42" s="73">
        <f>SEKTOR_USD!J42*$B$55</f>
        <v>10268152.931627277</v>
      </c>
      <c r="K42" s="73">
        <f>SEKTOR_USD!K42*$C$55</f>
        <v>10446349.85990414</v>
      </c>
      <c r="L42" s="80">
        <f t="shared" si="2"/>
        <v>1.7354331345026299</v>
      </c>
      <c r="M42" s="80">
        <f t="shared" si="5"/>
        <v>2.7447808608172402</v>
      </c>
    </row>
    <row r="43" spans="1:13" ht="14.25" x14ac:dyDescent="0.2">
      <c r="A43" s="14" t="str">
        <f>SEKTOR_USD!A43</f>
        <v xml:space="preserve"> Madencilik Ürünleri</v>
      </c>
      <c r="B43" s="78">
        <f>SEKTOR_USD!B43*$B$53</f>
        <v>1005165.495537525</v>
      </c>
      <c r="C43" s="78">
        <f>SEKTOR_USD!C43*$C$53</f>
        <v>805868.55441928294</v>
      </c>
      <c r="D43" s="79">
        <f t="shared" si="0"/>
        <v>-19.827276404037878</v>
      </c>
      <c r="E43" s="79">
        <f t="shared" si="3"/>
        <v>3.0964223735787182</v>
      </c>
      <c r="F43" s="78">
        <f>SEKTOR_USD!F43*$B$54</f>
        <v>6074758.4463300193</v>
      </c>
      <c r="G43" s="78">
        <f>SEKTOR_USD!G43*$C$54</f>
        <v>5945206.0914023118</v>
      </c>
      <c r="H43" s="79">
        <f t="shared" si="1"/>
        <v>-2.1326338499265711</v>
      </c>
      <c r="I43" s="79">
        <f t="shared" si="4"/>
        <v>2.7403532457035884</v>
      </c>
      <c r="J43" s="78">
        <f>SEKTOR_USD!J43*$B$55</f>
        <v>10268152.931627277</v>
      </c>
      <c r="K43" s="78">
        <f>SEKTOR_USD!K43*$C$55</f>
        <v>10446349.85990414</v>
      </c>
      <c r="L43" s="79">
        <f t="shared" si="2"/>
        <v>1.7354331345026299</v>
      </c>
      <c r="M43" s="79">
        <f t="shared" si="5"/>
        <v>2.7447808608172402</v>
      </c>
    </row>
    <row r="44" spans="1:13" ht="18" x14ac:dyDescent="0.25">
      <c r="A44" s="81" t="s">
        <v>33</v>
      </c>
      <c r="B44" s="141">
        <f>SEKTOR_USD!B44*$B$53</f>
        <v>29152065.320450753</v>
      </c>
      <c r="C44" s="141">
        <f>SEKTOR_USD!C44*$C$53</f>
        <v>26025795.488872308</v>
      </c>
      <c r="D44" s="142">
        <f>(C44-B44)/B44*100</f>
        <v>-10.724008049561085</v>
      </c>
      <c r="E44" s="143">
        <f t="shared" si="3"/>
        <v>100</v>
      </c>
      <c r="F44" s="141">
        <f>SEKTOR_USD!F44*$B$54</f>
        <v>200006875.42934996</v>
      </c>
      <c r="G44" s="141">
        <f>SEKTOR_USD!G44*$C$54</f>
        <v>216950354.87572238</v>
      </c>
      <c r="H44" s="142">
        <f>(G44-F44)/F44*100</f>
        <v>8.4714484989579777</v>
      </c>
      <c r="I44" s="142">
        <f t="shared" si="4"/>
        <v>100</v>
      </c>
      <c r="J44" s="141">
        <f>SEKTOR_USD!J44*$B$55</f>
        <v>341222028.68695128</v>
      </c>
      <c r="K44" s="141">
        <f>SEKTOR_USD!K44*$C$55</f>
        <v>380589576.71374208</v>
      </c>
      <c r="L44" s="142">
        <f>(K44-J44)/J44*100</f>
        <v>11.537223484157856</v>
      </c>
      <c r="M44" s="142">
        <f t="shared" si="5"/>
        <v>100</v>
      </c>
    </row>
    <row r="45" spans="1:13" ht="14.25" hidden="1" x14ac:dyDescent="0.2">
      <c r="A45" s="82" t="s">
        <v>34</v>
      </c>
      <c r="B45" s="78">
        <f>SEKTOR_USD!B45*2.1157</f>
        <v>695425.35093439987</v>
      </c>
      <c r="C45" s="78">
        <f>SEKTOR_USD!C45*2.7012</f>
        <v>0</v>
      </c>
      <c r="D45" s="79"/>
      <c r="E45" s="79"/>
      <c r="F45" s="78">
        <f>SEKTOR_USD!F45*2.1642</f>
        <v>15515623.082686724</v>
      </c>
      <c r="G45" s="78">
        <f>SEKTOR_USD!G45*2.5613</f>
        <v>16003485.787924958</v>
      </c>
      <c r="H45" s="79">
        <f>(G45-F45)/F45*100</f>
        <v>3.1443320235242189</v>
      </c>
      <c r="I45" s="79">
        <f t="shared" ref="I45:I46" si="6">G45/G$46*100</f>
        <v>7.7668238197524122</v>
      </c>
      <c r="J45" s="78">
        <f>SEKTOR_USD!J45*2.0809</f>
        <v>18086143.469461787</v>
      </c>
      <c r="K45" s="78">
        <f>SEKTOR_USD!K45*2.3856</f>
        <v>22356559.875330538</v>
      </c>
      <c r="L45" s="79">
        <f>(K45-J45)/J45*100</f>
        <v>23.611536716377877</v>
      </c>
      <c r="M45" s="79">
        <f t="shared" ref="M45:M46" si="7">K45/K$46*100</f>
        <v>6.7071360574166032</v>
      </c>
    </row>
    <row r="46" spans="1:13" s="24" customFormat="1" ht="18" hidden="1" x14ac:dyDescent="0.25">
      <c r="A46" s="83" t="s">
        <v>35</v>
      </c>
      <c r="B46" s="84">
        <f>SEKTOR_USD!B46*2.1157</f>
        <v>23546384.781291798</v>
      </c>
      <c r="C46" s="84">
        <f>SEKTOR_USD!C46*2.7012</f>
        <v>23712645.048248347</v>
      </c>
      <c r="D46" s="85">
        <f>(C46-B46)/B46*100</f>
        <v>0.70609678938334153</v>
      </c>
      <c r="E46" s="86">
        <f>C46/C$46*100</f>
        <v>100</v>
      </c>
      <c r="F46" s="84">
        <f>SEKTOR_USD!F46*2.1642</f>
        <v>183009675.55500001</v>
      </c>
      <c r="G46" s="84">
        <f>SEKTOR_USD!G46*2.5613</f>
        <v>206049295.81671792</v>
      </c>
      <c r="H46" s="85">
        <f>(G46-F46)/F46*100</f>
        <v>12.589290807629352</v>
      </c>
      <c r="I46" s="86">
        <f t="shared" si="6"/>
        <v>100</v>
      </c>
      <c r="J46" s="84">
        <f>SEKTOR_USD!J46*2.0809</f>
        <v>309555672.42750001</v>
      </c>
      <c r="K46" s="84">
        <f>SEKTOR_USD!K46*2.3856</f>
        <v>333324979.30482781</v>
      </c>
      <c r="L46" s="85">
        <f>(K46-J46)/J46*100</f>
        <v>7.6785240893606073</v>
      </c>
      <c r="M46" s="86">
        <f t="shared" si="7"/>
        <v>100</v>
      </c>
    </row>
    <row r="47" spans="1:13" s="24" customFormat="1" ht="18" hidden="1" x14ac:dyDescent="0.25">
      <c r="A47" s="25"/>
      <c r="B47" s="26"/>
      <c r="C47" s="26"/>
      <c r="D47" s="27"/>
      <c r="E47" s="28"/>
      <c r="F47" s="28"/>
      <c r="G47" s="28"/>
      <c r="H47" s="28"/>
      <c r="I47" s="28"/>
    </row>
    <row r="48" spans="1:13" hidden="1" x14ac:dyDescent="0.2">
      <c r="A48" s="1" t="s">
        <v>118</v>
      </c>
    </row>
    <row r="49" spans="1:3" hidden="1" x14ac:dyDescent="0.2">
      <c r="A49" s="1" t="s">
        <v>115</v>
      </c>
    </row>
    <row r="51" spans="1:3" x14ac:dyDescent="0.2">
      <c r="A51" s="29" t="s">
        <v>122</v>
      </c>
    </row>
    <row r="52" spans="1:3" x14ac:dyDescent="0.2">
      <c r="A52" s="139"/>
      <c r="B52" s="140">
        <v>2015</v>
      </c>
      <c r="C52" s="140">
        <v>2016</v>
      </c>
    </row>
    <row r="53" spans="1:3" ht="15.75" thickBot="1" x14ac:dyDescent="0.25">
      <c r="A53" s="149" t="s">
        <v>227</v>
      </c>
      <c r="B53" s="150">
        <v>2.6991000000000001</v>
      </c>
      <c r="C53" s="150">
        <v>2.9647000000000001</v>
      </c>
    </row>
    <row r="54" spans="1:3" ht="15.75" thickBot="1" x14ac:dyDescent="0.25">
      <c r="A54" s="149" t="s">
        <v>228</v>
      </c>
      <c r="B54" s="150">
        <v>2.5842999999999998</v>
      </c>
      <c r="C54" s="150">
        <v>2.9239000000000002</v>
      </c>
    </row>
    <row r="55" spans="1:3" ht="15.75" thickBot="1" x14ac:dyDescent="0.25">
      <c r="A55" s="149" t="s">
        <v>229</v>
      </c>
      <c r="B55" s="150">
        <v>2.4361000000000002</v>
      </c>
      <c r="C55" s="150">
        <v>2.9197000000000002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zoomScale="80" zoomScaleNormal="80" workbookViewId="0">
      <selection activeCell="D7" sqref="D7"/>
    </sheetView>
  </sheetViews>
  <sheetFormatPr defaultColWidth="9.140625" defaultRowHeight="12.75" x14ac:dyDescent="0.2"/>
  <cols>
    <col min="1" max="1" width="51" style="19" customWidth="1"/>
    <col min="2" max="2" width="14.42578125" style="19" customWidth="1"/>
    <col min="3" max="3" width="17.85546875" style="19" bestFit="1" customWidth="1"/>
    <col min="4" max="4" width="14.42578125" style="19" customWidth="1"/>
    <col min="5" max="5" width="17.85546875" style="19" bestFit="1" customWidth="1"/>
    <col min="6" max="6" width="19.85546875" style="19" bestFit="1" customWidth="1"/>
    <col min="7" max="7" width="19.85546875" style="19" customWidth="1"/>
    <col min="8" max="16384" width="9.140625" style="19"/>
  </cols>
  <sheetData>
    <row r="1" spans="1:7" x14ac:dyDescent="0.2">
      <c r="B1" s="20"/>
    </row>
    <row r="2" spans="1:7" x14ac:dyDescent="0.2">
      <c r="B2" s="20"/>
    </row>
    <row r="3" spans="1:7" x14ac:dyDescent="0.2">
      <c r="B3" s="20"/>
    </row>
    <row r="4" spans="1:7" x14ac:dyDescent="0.2">
      <c r="B4" s="20"/>
      <c r="C4" s="20"/>
    </row>
    <row r="5" spans="1:7" ht="26.25" x14ac:dyDescent="0.2">
      <c r="A5" s="165" t="s">
        <v>37</v>
      </c>
      <c r="B5" s="166"/>
      <c r="C5" s="166"/>
      <c r="D5" s="166"/>
      <c r="E5" s="166"/>
      <c r="F5" s="166"/>
      <c r="G5" s="167"/>
    </row>
    <row r="6" spans="1:7" ht="50.25" customHeight="1" x14ac:dyDescent="0.2">
      <c r="A6" s="70"/>
      <c r="B6" s="168" t="s">
        <v>225</v>
      </c>
      <c r="C6" s="168"/>
      <c r="D6" s="168" t="s">
        <v>226</v>
      </c>
      <c r="E6" s="168"/>
      <c r="F6" s="168" t="s">
        <v>125</v>
      </c>
      <c r="G6" s="168"/>
    </row>
    <row r="7" spans="1:7" ht="30" x14ac:dyDescent="0.25">
      <c r="A7" s="71" t="s">
        <v>1</v>
      </c>
      <c r="B7" s="87" t="s">
        <v>38</v>
      </c>
      <c r="C7" s="87" t="s">
        <v>39</v>
      </c>
      <c r="D7" s="87" t="s">
        <v>38</v>
      </c>
      <c r="E7" s="87" t="s">
        <v>39</v>
      </c>
      <c r="F7" s="87" t="s">
        <v>38</v>
      </c>
      <c r="G7" s="87" t="s">
        <v>39</v>
      </c>
    </row>
    <row r="8" spans="1:7" ht="16.5" x14ac:dyDescent="0.25">
      <c r="A8" s="72" t="s">
        <v>2</v>
      </c>
      <c r="B8" s="144">
        <f>SEKTOR_USD!D8</f>
        <v>-20.832450354089655</v>
      </c>
      <c r="C8" s="144">
        <f>SEKTOR_TL!D8</f>
        <v>-13.042112394787001</v>
      </c>
      <c r="D8" s="144">
        <f>SEKTOR_USD!H8</f>
        <v>-5.034866335983625</v>
      </c>
      <c r="E8" s="144">
        <f>SEKTOR_TL!H8</f>
        <v>7.4443966722971471</v>
      </c>
      <c r="F8" s="144">
        <f>SEKTOR_USD!L8</f>
        <v>-6.8715331954312644</v>
      </c>
      <c r="G8" s="144">
        <f>SEKTOR_TL!L8</f>
        <v>11.615772968802325</v>
      </c>
    </row>
    <row r="9" spans="1:7" s="23" customFormat="1" ht="15.75" x14ac:dyDescent="0.25">
      <c r="A9" s="75" t="s">
        <v>3</v>
      </c>
      <c r="B9" s="145">
        <f>SEKTOR_USD!D9</f>
        <v>-21.681676206214195</v>
      </c>
      <c r="C9" s="145">
        <f>SEKTOR_TL!D9</f>
        <v>-13.974904764018836</v>
      </c>
      <c r="D9" s="145">
        <f>SEKTOR_USD!H9</f>
        <v>-6.2550439380389831</v>
      </c>
      <c r="E9" s="145">
        <f>SEKTOR_TL!H9</f>
        <v>6.063876883321548</v>
      </c>
      <c r="F9" s="145">
        <f>SEKTOR_USD!L9</f>
        <v>-6.7435930204744059</v>
      </c>
      <c r="G9" s="145">
        <f>SEKTOR_TL!L9</f>
        <v>11.769111061992881</v>
      </c>
    </row>
    <row r="10" spans="1:7" ht="14.25" x14ac:dyDescent="0.2">
      <c r="A10" s="14" t="s">
        <v>4</v>
      </c>
      <c r="B10" s="146">
        <f>SEKTOR_USD!D10</f>
        <v>-10.070415028777315</v>
      </c>
      <c r="C10" s="146">
        <f>SEKTOR_TL!D10</f>
        <v>-1.2210586624490001</v>
      </c>
      <c r="D10" s="146">
        <f>SEKTOR_USD!H10</f>
        <v>1.9762215248812867</v>
      </c>
      <c r="E10" s="146">
        <f>SEKTOR_TL!H10</f>
        <v>15.376803821770086</v>
      </c>
      <c r="F10" s="146">
        <f>SEKTOR_USD!L10</f>
        <v>-2.3229175953779984</v>
      </c>
      <c r="G10" s="146">
        <f>SEKTOR_TL!L10</f>
        <v>17.067352529360392</v>
      </c>
    </row>
    <row r="11" spans="1:7" ht="14.25" x14ac:dyDescent="0.2">
      <c r="A11" s="14" t="s">
        <v>5</v>
      </c>
      <c r="B11" s="146">
        <f>SEKTOR_USD!D11</f>
        <v>-7.0486287018419747</v>
      </c>
      <c r="C11" s="146">
        <f>SEKTOR_TL!D11</f>
        <v>2.0980810224330675</v>
      </c>
      <c r="D11" s="146">
        <f>SEKTOR_USD!H11</f>
        <v>-10.071892662859728</v>
      </c>
      <c r="E11" s="146">
        <f>SEKTOR_TL!H11</f>
        <v>1.745460296043216</v>
      </c>
      <c r="F11" s="146">
        <f>SEKTOR_USD!L11</f>
        <v>-11.86793028950893</v>
      </c>
      <c r="G11" s="146">
        <f>SEKTOR_TL!L11</f>
        <v>5.6275210105171212</v>
      </c>
    </row>
    <row r="12" spans="1:7" ht="14.25" x14ac:dyDescent="0.2">
      <c r="A12" s="14" t="s">
        <v>6</v>
      </c>
      <c r="B12" s="146">
        <f>SEKTOR_USD!D12</f>
        <v>-21.716525467392483</v>
      </c>
      <c r="C12" s="146">
        <f>SEKTOR_TL!D12</f>
        <v>-14.013183303018964</v>
      </c>
      <c r="D12" s="146">
        <f>SEKTOR_USD!H12</f>
        <v>-1.1915386017339376</v>
      </c>
      <c r="E12" s="146">
        <f>SEKTOR_TL!H12</f>
        <v>11.792771846298876</v>
      </c>
      <c r="F12" s="146">
        <f>SEKTOR_USD!L12</f>
        <v>-2.6992916364961936</v>
      </c>
      <c r="G12" s="146">
        <f>SEKTOR_TL!L12</f>
        <v>16.616262964953023</v>
      </c>
    </row>
    <row r="13" spans="1:7" ht="14.25" x14ac:dyDescent="0.2">
      <c r="A13" s="14" t="s">
        <v>7</v>
      </c>
      <c r="B13" s="146">
        <f>SEKTOR_USD!D13</f>
        <v>-27.493530409199664</v>
      </c>
      <c r="C13" s="146">
        <f>SEKTOR_TL!D13</f>
        <v>-20.358663852452384</v>
      </c>
      <c r="D13" s="146">
        <f>SEKTOR_USD!H13</f>
        <v>-0.58017395093833046</v>
      </c>
      <c r="E13" s="146">
        <f>SEKTOR_TL!H13</f>
        <v>12.484475248559155</v>
      </c>
      <c r="F13" s="146">
        <f>SEKTOR_USD!L13</f>
        <v>-2.4440520972735063</v>
      </c>
      <c r="G13" s="146">
        <f>SEKTOR_TL!L13</f>
        <v>16.92217113073788</v>
      </c>
    </row>
    <row r="14" spans="1:7" ht="14.25" x14ac:dyDescent="0.2">
      <c r="A14" s="14" t="s">
        <v>8</v>
      </c>
      <c r="B14" s="146">
        <f>SEKTOR_USD!D14</f>
        <v>-49.847771119014858</v>
      </c>
      <c r="C14" s="146">
        <f>SEKTOR_TL!D14</f>
        <v>-44.912632742967418</v>
      </c>
      <c r="D14" s="146">
        <f>SEKTOR_USD!H14</f>
        <v>-33.947017360929252</v>
      </c>
      <c r="E14" s="146">
        <f>SEKTOR_TL!H14</f>
        <v>-25.267068088697521</v>
      </c>
      <c r="F14" s="146">
        <f>SEKTOR_USD!L14</f>
        <v>-18.54689541847311</v>
      </c>
      <c r="G14" s="146">
        <f>SEKTOR_TL!L14</f>
        <v>-2.3773123243364096</v>
      </c>
    </row>
    <row r="15" spans="1:7" ht="14.25" x14ac:dyDescent="0.2">
      <c r="A15" s="14" t="s">
        <v>9</v>
      </c>
      <c r="B15" s="146">
        <f>SEKTOR_USD!D15</f>
        <v>-38.811827728456741</v>
      </c>
      <c r="C15" s="146">
        <f>SEKTOR_TL!D15</f>
        <v>-32.79071752308387</v>
      </c>
      <c r="D15" s="146">
        <f>SEKTOR_USD!H15</f>
        <v>-18.705288880831716</v>
      </c>
      <c r="E15" s="146">
        <f>SEKTOR_TL!H15</f>
        <v>-8.0224409544804445</v>
      </c>
      <c r="F15" s="146">
        <f>SEKTOR_USD!L15</f>
        <v>-18.454842850837888</v>
      </c>
      <c r="G15" s="146">
        <f>SEKTOR_TL!L15</f>
        <v>-2.2669860316043677</v>
      </c>
    </row>
    <row r="16" spans="1:7" ht="14.25" x14ac:dyDescent="0.2">
      <c r="A16" s="14" t="s">
        <v>10</v>
      </c>
      <c r="B16" s="146">
        <f>SEKTOR_USD!D16</f>
        <v>-12.473634967025051</v>
      </c>
      <c r="C16" s="146">
        <f>SEKTOR_TL!D16</f>
        <v>-3.8607630642581472</v>
      </c>
      <c r="D16" s="146">
        <f>SEKTOR_USD!H16</f>
        <v>16.896278310427277</v>
      </c>
      <c r="E16" s="146">
        <f>SEKTOR_TL!H16</f>
        <v>32.257488740416498</v>
      </c>
      <c r="F16" s="146">
        <f>SEKTOR_USD!L16</f>
        <v>-0.29014224355980284</v>
      </c>
      <c r="G16" s="146">
        <f>SEKTOR_TL!L16</f>
        <v>19.503662284585378</v>
      </c>
    </row>
    <row r="17" spans="1:7" ht="14.25" x14ac:dyDescent="0.2">
      <c r="A17" s="11" t="s">
        <v>11</v>
      </c>
      <c r="B17" s="146">
        <f>SEKTOR_USD!D17</f>
        <v>-16.57314655624937</v>
      </c>
      <c r="C17" s="146">
        <f>SEKTOR_TL!D17</f>
        <v>-8.3636795951659906</v>
      </c>
      <c r="D17" s="146">
        <f>SEKTOR_USD!H17</f>
        <v>11.949279554433339</v>
      </c>
      <c r="E17" s="146">
        <f>SEKTOR_TL!H17</f>
        <v>26.660410358397897</v>
      </c>
      <c r="F17" s="146">
        <f>SEKTOR_USD!L17</f>
        <v>8.5314954340324824</v>
      </c>
      <c r="G17" s="146">
        <f>SEKTOR_TL!L17</f>
        <v>30.076518705613335</v>
      </c>
    </row>
    <row r="18" spans="1:7" s="23" customFormat="1" ht="15.75" x14ac:dyDescent="0.25">
      <c r="A18" s="75" t="s">
        <v>12</v>
      </c>
      <c r="B18" s="145">
        <f>SEKTOR_USD!D18</f>
        <v>-13.599825063509844</v>
      </c>
      <c r="C18" s="145">
        <f>SEKTOR_TL!D18</f>
        <v>-5.0977738378672939</v>
      </c>
      <c r="D18" s="145">
        <f>SEKTOR_USD!H18</f>
        <v>-5.3030429404814132</v>
      </c>
      <c r="E18" s="145">
        <f>SEKTOR_TL!H18</f>
        <v>7.1409792773000094</v>
      </c>
      <c r="F18" s="145">
        <f>SEKTOR_USD!L18</f>
        <v>-13.566646515895275</v>
      </c>
      <c r="G18" s="145">
        <f>SEKTOR_TL!L18</f>
        <v>3.5915858000659058</v>
      </c>
    </row>
    <row r="19" spans="1:7" ht="14.25" x14ac:dyDescent="0.2">
      <c r="A19" s="14" t="s">
        <v>13</v>
      </c>
      <c r="B19" s="146">
        <f>SEKTOR_USD!D19</f>
        <v>-13.599825063509844</v>
      </c>
      <c r="C19" s="146">
        <f>SEKTOR_TL!D19</f>
        <v>-5.0977738378672939</v>
      </c>
      <c r="D19" s="146">
        <f>SEKTOR_USD!H19</f>
        <v>-5.3030429404814132</v>
      </c>
      <c r="E19" s="146">
        <f>SEKTOR_TL!H19</f>
        <v>7.1409792773000094</v>
      </c>
      <c r="F19" s="146">
        <f>SEKTOR_USD!L19</f>
        <v>-13.566646515895275</v>
      </c>
      <c r="G19" s="146">
        <f>SEKTOR_TL!L19</f>
        <v>3.5915858000659058</v>
      </c>
    </row>
    <row r="20" spans="1:7" s="23" customFormat="1" ht="15.75" x14ac:dyDescent="0.25">
      <c r="A20" s="75" t="s">
        <v>114</v>
      </c>
      <c r="B20" s="145">
        <f>SEKTOR_USD!D20</f>
        <v>-21.491262716445277</v>
      </c>
      <c r="C20" s="145">
        <f>SEKTOR_TL!D20</f>
        <v>-13.765753982974068</v>
      </c>
      <c r="D20" s="145">
        <f>SEKTOR_USD!H20</f>
        <v>-0.65838400825907772</v>
      </c>
      <c r="E20" s="145">
        <f>SEKTOR_TL!H20</f>
        <v>12.395987694250403</v>
      </c>
      <c r="F20" s="145">
        <f>SEKTOR_USD!L20</f>
        <v>-4.1245224189791552</v>
      </c>
      <c r="G20" s="145">
        <f>SEKTOR_TL!L20</f>
        <v>14.908103892823171</v>
      </c>
    </row>
    <row r="21" spans="1:7" ht="14.25" x14ac:dyDescent="0.2">
      <c r="A21" s="14" t="s">
        <v>113</v>
      </c>
      <c r="B21" s="146">
        <f>SEKTOR_USD!D21</f>
        <v>-21.491262716445277</v>
      </c>
      <c r="C21" s="146">
        <f>SEKTOR_TL!D21</f>
        <v>-13.765753982974068</v>
      </c>
      <c r="D21" s="146">
        <f>SEKTOR_USD!H21</f>
        <v>-0.65838400825907772</v>
      </c>
      <c r="E21" s="146">
        <f>SEKTOR_TL!H21</f>
        <v>12.395987694250403</v>
      </c>
      <c r="F21" s="146">
        <f>SEKTOR_USD!L21</f>
        <v>-4.1245224189791552</v>
      </c>
      <c r="G21" s="146">
        <f>SEKTOR_TL!L21</f>
        <v>14.908103892823171</v>
      </c>
    </row>
    <row r="22" spans="1:7" ht="16.5" x14ac:dyDescent="0.25">
      <c r="A22" s="72" t="s">
        <v>14</v>
      </c>
      <c r="B22" s="144">
        <f>SEKTOR_USD!D22</f>
        <v>-18.012207917871905</v>
      </c>
      <c r="C22" s="144">
        <f>SEKTOR_TL!D22</f>
        <v>-9.9443491586509758</v>
      </c>
      <c r="D22" s="144">
        <f>SEKTOR_USD!H22</f>
        <v>-3.6124231192649487</v>
      </c>
      <c r="E22" s="144">
        <f>SEKTOR_TL!H22</f>
        <v>9.0537615762803298</v>
      </c>
      <c r="F22" s="144">
        <f>SEKTOR_USD!L22</f>
        <v>-6.6476105170518967</v>
      </c>
      <c r="G22" s="144">
        <f>SEKTOR_TL!L22</f>
        <v>11.884147437857067</v>
      </c>
    </row>
    <row r="23" spans="1:7" s="23" customFormat="1" ht="15.75" x14ac:dyDescent="0.25">
      <c r="A23" s="75" t="s">
        <v>15</v>
      </c>
      <c r="B23" s="145">
        <f>SEKTOR_USD!D23</f>
        <v>-19.331012115114572</v>
      </c>
      <c r="C23" s="145">
        <f>SEKTOR_TL!D23</f>
        <v>-11.392927871394235</v>
      </c>
      <c r="D23" s="145">
        <f>SEKTOR_USD!H23</f>
        <v>-3.50459217012083</v>
      </c>
      <c r="E23" s="145">
        <f>SEKTOR_TL!H23</f>
        <v>9.1757624709916392</v>
      </c>
      <c r="F23" s="145">
        <f>SEKTOR_USD!L23</f>
        <v>-7.6233897782822053</v>
      </c>
      <c r="G23" s="145">
        <f>SEKTOR_TL!L23</f>
        <v>10.714662314498359</v>
      </c>
    </row>
    <row r="24" spans="1:7" ht="14.25" x14ac:dyDescent="0.2">
      <c r="A24" s="14" t="s">
        <v>16</v>
      </c>
      <c r="B24" s="146">
        <f>SEKTOR_USD!D24</f>
        <v>-17.844738739440036</v>
      </c>
      <c r="C24" s="146">
        <f>SEKTOR_TL!D24</f>
        <v>-9.7604004819450427</v>
      </c>
      <c r="D24" s="146">
        <f>SEKTOR_USD!H24</f>
        <v>-2.0823558424893691</v>
      </c>
      <c r="E24" s="146">
        <f>SEKTOR_TL!H24</f>
        <v>10.784893298821872</v>
      </c>
      <c r="F24" s="146">
        <f>SEKTOR_USD!L24</f>
        <v>-5.2075664428913742</v>
      </c>
      <c r="G24" s="146">
        <f>SEKTOR_TL!L24</f>
        <v>13.610060447719736</v>
      </c>
    </row>
    <row r="25" spans="1:7" ht="14.25" x14ac:dyDescent="0.2">
      <c r="A25" s="14" t="s">
        <v>17</v>
      </c>
      <c r="B25" s="146">
        <f>SEKTOR_USD!D25</f>
        <v>-14.929363722027572</v>
      </c>
      <c r="C25" s="146">
        <f>SEKTOR_TL!D25</f>
        <v>-6.5581433169186578</v>
      </c>
      <c r="D25" s="146">
        <f>SEKTOR_USD!H25</f>
        <v>-7.6389533529309093</v>
      </c>
      <c r="E25" s="146">
        <f>SEKTOR_TL!H25</f>
        <v>4.4981094653737461</v>
      </c>
      <c r="F25" s="146">
        <f>SEKTOR_USD!L25</f>
        <v>-15.892750852367801</v>
      </c>
      <c r="G25" s="146">
        <f>SEKTOR_TL!L25</f>
        <v>0.80371714475666933</v>
      </c>
    </row>
    <row r="26" spans="1:7" ht="14.25" x14ac:dyDescent="0.2">
      <c r="A26" s="14" t="s">
        <v>18</v>
      </c>
      <c r="B26" s="146">
        <f>SEKTOR_USD!D26</f>
        <v>-29.312045142301891</v>
      </c>
      <c r="C26" s="146">
        <f>SEKTOR_TL!D26</f>
        <v>-22.356126202579524</v>
      </c>
      <c r="D26" s="146">
        <f>SEKTOR_USD!H26</f>
        <v>-6.100847853392251</v>
      </c>
      <c r="E26" s="146">
        <f>SEKTOR_TL!H26</f>
        <v>6.23833570462656</v>
      </c>
      <c r="F26" s="146">
        <f>SEKTOR_USD!L26</f>
        <v>-10.470317294851391</v>
      </c>
      <c r="G26" s="146">
        <f>SEKTOR_TL!L26</f>
        <v>7.302579776783551</v>
      </c>
    </row>
    <row r="27" spans="1:7" s="23" customFormat="1" ht="15.75" x14ac:dyDescent="0.25">
      <c r="A27" s="75" t="s">
        <v>19</v>
      </c>
      <c r="B27" s="145">
        <f>SEKTOR_USD!D27</f>
        <v>-26.13206014037398</v>
      </c>
      <c r="C27" s="145">
        <f>SEKTOR_TL!D27</f>
        <v>-18.863220591369981</v>
      </c>
      <c r="D27" s="145">
        <f>SEKTOR_USD!H27</f>
        <v>-13.905656611317596</v>
      </c>
      <c r="E27" s="145">
        <f>SEKTOR_TL!H27</f>
        <v>-2.5920943256709719</v>
      </c>
      <c r="F27" s="145">
        <f>SEKTOR_USD!L27</f>
        <v>-14.857061121721587</v>
      </c>
      <c r="G27" s="145">
        <f>SEKTOR_TL!L27</f>
        <v>2.0450058055537541</v>
      </c>
    </row>
    <row r="28" spans="1:7" ht="14.25" x14ac:dyDescent="0.2">
      <c r="A28" s="14" t="s">
        <v>20</v>
      </c>
      <c r="B28" s="146">
        <f>SEKTOR_USD!D28</f>
        <v>-26.13206014037398</v>
      </c>
      <c r="C28" s="146">
        <f>SEKTOR_TL!D28</f>
        <v>-18.863220591369981</v>
      </c>
      <c r="D28" s="146">
        <f>SEKTOR_USD!H28</f>
        <v>-13.905656611317596</v>
      </c>
      <c r="E28" s="146">
        <f>SEKTOR_TL!H28</f>
        <v>-2.5920943256709719</v>
      </c>
      <c r="F28" s="146">
        <f>SEKTOR_USD!L28</f>
        <v>-14.857061121721587</v>
      </c>
      <c r="G28" s="146">
        <f>SEKTOR_TL!L28</f>
        <v>2.0450058055537541</v>
      </c>
    </row>
    <row r="29" spans="1:7" s="23" customFormat="1" ht="15.75" x14ac:dyDescent="0.25">
      <c r="A29" s="75" t="s">
        <v>21</v>
      </c>
      <c r="B29" s="145">
        <f>SEKTOR_USD!D29</f>
        <v>-16.245839158155693</v>
      </c>
      <c r="C29" s="145">
        <f>SEKTOR_TL!D29</f>
        <v>-8.0041641110682047</v>
      </c>
      <c r="D29" s="145">
        <f>SEKTOR_USD!H29</f>
        <v>-1.6198622458996237</v>
      </c>
      <c r="E29" s="145">
        <f>SEKTOR_TL!H29</f>
        <v>11.308162666568959</v>
      </c>
      <c r="F29" s="145">
        <f>SEKTOR_USD!L29</f>
        <v>-4.917550734610149</v>
      </c>
      <c r="G29" s="145">
        <f>SEKTOR_TL!L29</f>
        <v>13.957648339624296</v>
      </c>
    </row>
    <row r="30" spans="1:7" ht="14.25" x14ac:dyDescent="0.2">
      <c r="A30" s="14" t="s">
        <v>22</v>
      </c>
      <c r="B30" s="146">
        <f>SEKTOR_USD!D30</f>
        <v>-16.007693585198389</v>
      </c>
      <c r="C30" s="146">
        <f>SEKTOR_TL!D30</f>
        <v>-7.7425842584704769</v>
      </c>
      <c r="D30" s="146">
        <f>SEKTOR_USD!H30</f>
        <v>3.4013256755262726</v>
      </c>
      <c r="E30" s="146">
        <f>SEKTOR_TL!H30</f>
        <v>16.989179330058938</v>
      </c>
      <c r="F30" s="146">
        <f>SEKTOR_USD!L30</f>
        <v>0.30440406116563945</v>
      </c>
      <c r="G30" s="146">
        <f>SEKTOR_TL!L30</f>
        <v>20.216234365332021</v>
      </c>
    </row>
    <row r="31" spans="1:7" ht="14.25" x14ac:dyDescent="0.2">
      <c r="A31" s="14" t="s">
        <v>23</v>
      </c>
      <c r="B31" s="146">
        <f>SEKTOR_USD!D31</f>
        <v>5.2128006067072175</v>
      </c>
      <c r="C31" s="146">
        <f>SEKTOR_TL!D31</f>
        <v>15.56607386117776</v>
      </c>
      <c r="D31" s="146">
        <f>SEKTOR_USD!H31</f>
        <v>10.993149062048637</v>
      </c>
      <c r="E31" s="146">
        <f>SEKTOR_TL!H31</f>
        <v>25.5786358172519</v>
      </c>
      <c r="F31" s="146">
        <f>SEKTOR_USD!L31</f>
        <v>8.5793373171736569</v>
      </c>
      <c r="G31" s="146">
        <f>SEKTOR_TL!L31</f>
        <v>30.133857873220286</v>
      </c>
    </row>
    <row r="32" spans="1:7" ht="14.25" x14ac:dyDescent="0.2">
      <c r="A32" s="14" t="s">
        <v>24</v>
      </c>
      <c r="B32" s="146">
        <f>SEKTOR_USD!D32</f>
        <v>-84.755230705892387</v>
      </c>
      <c r="C32" s="146">
        <f>SEKTOR_TL!D32</f>
        <v>-83.255097059671428</v>
      </c>
      <c r="D32" s="146">
        <f>SEKTOR_USD!H32</f>
        <v>-34.364486468464563</v>
      </c>
      <c r="E32" s="146">
        <f>SEKTOR_TL!H32</f>
        <v>-25.739396349163602</v>
      </c>
      <c r="F32" s="146">
        <f>SEKTOR_USD!L32</f>
        <v>-29.887724951063134</v>
      </c>
      <c r="G32" s="146">
        <f>SEKTOR_TL!L32</f>
        <v>-15.969455498386353</v>
      </c>
    </row>
    <row r="33" spans="1:7" ht="14.25" x14ac:dyDescent="0.2">
      <c r="A33" s="14" t="s">
        <v>107</v>
      </c>
      <c r="B33" s="146">
        <f>SEKTOR_USD!D33</f>
        <v>-22.388265472011103</v>
      </c>
      <c r="C33" s="146">
        <f>SEKTOR_TL!D33</f>
        <v>-14.751024654466788</v>
      </c>
      <c r="D33" s="146">
        <f>SEKTOR_USD!H33</f>
        <v>-5.1996223205691496</v>
      </c>
      <c r="E33" s="146">
        <f>SEKTOR_TL!H33</f>
        <v>7.2579902863010819</v>
      </c>
      <c r="F33" s="146">
        <f>SEKTOR_USD!L33</f>
        <v>-7.7002854271162366</v>
      </c>
      <c r="G33" s="146">
        <f>SEKTOR_TL!L33</f>
        <v>10.622501801423878</v>
      </c>
    </row>
    <row r="34" spans="1:7" ht="14.25" x14ac:dyDescent="0.2">
      <c r="A34" s="14" t="s">
        <v>25</v>
      </c>
      <c r="B34" s="146">
        <f>SEKTOR_USD!D34</f>
        <v>-27.134873077282943</v>
      </c>
      <c r="C34" s="146">
        <f>SEKTOR_TL!D34</f>
        <v>-19.964713501619336</v>
      </c>
      <c r="D34" s="146">
        <f>SEKTOR_USD!H34</f>
        <v>-4.503694279527255</v>
      </c>
      <c r="E34" s="146">
        <f>SEKTOR_TL!H34</f>
        <v>8.0453694602369374</v>
      </c>
      <c r="F34" s="146">
        <f>SEKTOR_USD!L34</f>
        <v>-5.7864142615548646</v>
      </c>
      <c r="G34" s="146">
        <f>SEKTOR_TL!L34</f>
        <v>12.916303222584565</v>
      </c>
    </row>
    <row r="35" spans="1:7" ht="14.25" x14ac:dyDescent="0.2">
      <c r="A35" s="14" t="s">
        <v>26</v>
      </c>
      <c r="B35" s="146">
        <f>SEKTOR_USD!D35</f>
        <v>-22.423720243032601</v>
      </c>
      <c r="C35" s="146">
        <f>SEKTOR_TL!D35</f>
        <v>-14.789968287399041</v>
      </c>
      <c r="D35" s="146">
        <f>SEKTOR_USD!H35</f>
        <v>-6.1325422499017126</v>
      </c>
      <c r="E35" s="146">
        <f>SEKTOR_TL!H35</f>
        <v>6.2024763825842317</v>
      </c>
      <c r="F35" s="146">
        <f>SEKTOR_USD!L35</f>
        <v>-7.8836976510352752</v>
      </c>
      <c r="G35" s="146">
        <f>SEKTOR_TL!L35</f>
        <v>10.402679679927868</v>
      </c>
    </row>
    <row r="36" spans="1:7" ht="14.25" x14ac:dyDescent="0.2">
      <c r="A36" s="14" t="s">
        <v>27</v>
      </c>
      <c r="B36" s="146">
        <f>SEKTOR_USD!D36</f>
        <v>-24.046704498475592</v>
      </c>
      <c r="C36" s="146">
        <f>SEKTOR_TL!D36</f>
        <v>-16.572659340754541</v>
      </c>
      <c r="D36" s="146">
        <f>SEKTOR_USD!H36</f>
        <v>-17.535105432962173</v>
      </c>
      <c r="E36" s="146">
        <f>SEKTOR_TL!H36</f>
        <v>-6.6984849961065134</v>
      </c>
      <c r="F36" s="146">
        <f>SEKTOR_USD!L36</f>
        <v>-22.045319107781207</v>
      </c>
      <c r="G36" s="146">
        <f>SEKTOR_TL!L36</f>
        <v>-6.5702221579527835</v>
      </c>
    </row>
    <row r="37" spans="1:7" ht="14.25" x14ac:dyDescent="0.2">
      <c r="A37" s="14" t="s">
        <v>108</v>
      </c>
      <c r="B37" s="146">
        <f>SEKTOR_USD!D37</f>
        <v>-21.546627450096327</v>
      </c>
      <c r="C37" s="146">
        <f>SEKTOR_TL!D37</f>
        <v>-13.826566782001629</v>
      </c>
      <c r="D37" s="146">
        <f>SEKTOR_USD!H37</f>
        <v>-3.4944720737939456</v>
      </c>
      <c r="E37" s="146">
        <f>SEKTOR_TL!H37</f>
        <v>9.1872124379653641</v>
      </c>
      <c r="F37" s="146">
        <f>SEKTOR_USD!L37</f>
        <v>-6.9989228982280673</v>
      </c>
      <c r="G37" s="146">
        <f>SEKTOR_TL!L37</f>
        <v>11.463094624212268</v>
      </c>
    </row>
    <row r="38" spans="1:7" ht="14.25" x14ac:dyDescent="0.2">
      <c r="A38" s="11" t="s">
        <v>28</v>
      </c>
      <c r="B38" s="146">
        <f>SEKTOR_USD!D38</f>
        <v>-37.676219597049112</v>
      </c>
      <c r="C38" s="146">
        <f>SEKTOR_TL!D38</f>
        <v>-31.543361950046865</v>
      </c>
      <c r="D38" s="146">
        <f>SEKTOR_USD!H38</f>
        <v>-23.74499746869817</v>
      </c>
      <c r="E38" s="146">
        <f>SEKTOR_TL!H38</f>
        <v>-13.724412064669945</v>
      </c>
      <c r="F38" s="146">
        <f>SEKTOR_USD!L38</f>
        <v>-33.120037543654199</v>
      </c>
      <c r="G38" s="146">
        <f>SEKTOR_TL!L38</f>
        <v>-19.843427452160075</v>
      </c>
    </row>
    <row r="39" spans="1:7" ht="14.25" x14ac:dyDescent="0.2">
      <c r="A39" s="11" t="s">
        <v>109</v>
      </c>
      <c r="B39" s="146">
        <f>SEKTOR_USD!D39</f>
        <v>-0.43150853728426092</v>
      </c>
      <c r="C39" s="146">
        <f>SEKTOR_TL!D39</f>
        <v>9.3663467969001886</v>
      </c>
      <c r="D39" s="146">
        <f>SEKTOR_USD!H39</f>
        <v>10.178798260310913</v>
      </c>
      <c r="E39" s="146">
        <f>SEKTOR_TL!H39</f>
        <v>24.657272078831067</v>
      </c>
      <c r="F39" s="146">
        <f>SEKTOR_USD!L39</f>
        <v>14.041772392523402</v>
      </c>
      <c r="G39" s="146">
        <f>SEKTOR_TL!L39</f>
        <v>36.680662885124015</v>
      </c>
    </row>
    <row r="40" spans="1:7" ht="14.25" x14ac:dyDescent="0.2">
      <c r="A40" s="11" t="s">
        <v>29</v>
      </c>
      <c r="B40" s="146">
        <f>SEKTOR_USD!D40</f>
        <v>-24.991230035438331</v>
      </c>
      <c r="C40" s="146">
        <f>SEKTOR_TL!D40</f>
        <v>-17.610129186048688</v>
      </c>
      <c r="D40" s="146">
        <f>SEKTOR_USD!H40</f>
        <v>-6.0552154485299505</v>
      </c>
      <c r="E40" s="146">
        <f>SEKTOR_TL!H40</f>
        <v>6.2899646132582614</v>
      </c>
      <c r="F40" s="146">
        <f>SEKTOR_USD!L40</f>
        <v>-9.7565846226207</v>
      </c>
      <c r="G40" s="146">
        <f>SEKTOR_TL!L40</f>
        <v>8.1579983897764183</v>
      </c>
    </row>
    <row r="41" spans="1:7" ht="14.25" x14ac:dyDescent="0.2">
      <c r="A41" s="14" t="s">
        <v>30</v>
      </c>
      <c r="B41" s="146">
        <f>SEKTOR_USD!D41</f>
        <v>-34.269202973450192</v>
      </c>
      <c r="C41" s="146">
        <f>SEKTOR_TL!D41</f>
        <v>-27.801084085579564</v>
      </c>
      <c r="D41" s="146">
        <f>SEKTOR_USD!H41</f>
        <v>-4.7388150928917137</v>
      </c>
      <c r="E41" s="146">
        <f>SEKTOR_TL!H41</f>
        <v>7.7793516812653243</v>
      </c>
      <c r="F41" s="146">
        <f>SEKTOR_USD!L41</f>
        <v>-2.9927581998358495</v>
      </c>
      <c r="G41" s="146">
        <f>SEKTOR_TL!L41</f>
        <v>16.26453917488578</v>
      </c>
    </row>
    <row r="42" spans="1:7" ht="16.5" x14ac:dyDescent="0.25">
      <c r="A42" s="72" t="s">
        <v>31</v>
      </c>
      <c r="B42" s="144">
        <f>SEKTOR_USD!D42</f>
        <v>-27.009748622841645</v>
      </c>
      <c r="C42" s="144">
        <f>SEKTOR_TL!D42</f>
        <v>-19.827276404037878</v>
      </c>
      <c r="D42" s="144">
        <f>SEKTOR_USD!H42</f>
        <v>-13.499560743652397</v>
      </c>
      <c r="E42" s="144">
        <f>SEKTOR_TL!H42</f>
        <v>-2.1326338499265711</v>
      </c>
      <c r="F42" s="144">
        <f>SEKTOR_USD!L42</f>
        <v>-15.115358201540612</v>
      </c>
      <c r="G42" s="144">
        <f>SEKTOR_TL!L42</f>
        <v>1.7354331345026299</v>
      </c>
    </row>
    <row r="43" spans="1:7" ht="14.25" x14ac:dyDescent="0.2">
      <c r="A43" s="14" t="s">
        <v>32</v>
      </c>
      <c r="B43" s="146">
        <f>SEKTOR_USD!D43</f>
        <v>-27.009748622841645</v>
      </c>
      <c r="C43" s="146">
        <f>SEKTOR_TL!D43</f>
        <v>-19.827276404037878</v>
      </c>
      <c r="D43" s="146">
        <f>SEKTOR_USD!H43</f>
        <v>-13.499560743652397</v>
      </c>
      <c r="E43" s="146">
        <f>SEKTOR_TL!H43</f>
        <v>-2.1326338499265711</v>
      </c>
      <c r="F43" s="146">
        <f>SEKTOR_USD!L43</f>
        <v>-15.115358201540612</v>
      </c>
      <c r="G43" s="146">
        <f>SEKTOR_TL!L43</f>
        <v>1.7354331345026299</v>
      </c>
    </row>
    <row r="44" spans="1:7" ht="18" x14ac:dyDescent="0.25">
      <c r="A44" s="88" t="s">
        <v>40</v>
      </c>
      <c r="B44" s="147">
        <f>SEKTOR_USD!D44</f>
        <v>-18.722019134000181</v>
      </c>
      <c r="C44" s="147">
        <f>SEKTOR_TL!D44</f>
        <v>-10.724008049561085</v>
      </c>
      <c r="D44" s="147">
        <f>SEKTOR_USD!H44</f>
        <v>-4.1271027203881516</v>
      </c>
      <c r="E44" s="147">
        <f>SEKTOR_TL!H44</f>
        <v>8.4714484989579777</v>
      </c>
      <c r="F44" s="147">
        <f>SEKTOR_USD!L44</f>
        <v>-6.9370722575069532</v>
      </c>
      <c r="G44" s="147">
        <f>SEKTOR_TL!L44</f>
        <v>11.537223484157856</v>
      </c>
    </row>
    <row r="45" spans="1:7" ht="14.25" hidden="1" x14ac:dyDescent="0.2">
      <c r="A45" s="82" t="s">
        <v>34</v>
      </c>
      <c r="B45" s="89"/>
      <c r="C45" s="89"/>
      <c r="D45" s="79">
        <f>SEKTOR_USD!H45</f>
        <v>-12.847006065157879</v>
      </c>
      <c r="E45" s="79">
        <f>SEKTOR_TL!H45</f>
        <v>3.1443320235242189</v>
      </c>
      <c r="F45" s="79">
        <f>SEKTOR_USD!L45</f>
        <v>7.8232925692114108</v>
      </c>
      <c r="G45" s="79">
        <f>SEKTOR_TL!L45</f>
        <v>23.611536716377877</v>
      </c>
    </row>
    <row r="46" spans="1:7" s="24" customFormat="1" ht="18" hidden="1" x14ac:dyDescent="0.25">
      <c r="A46" s="83" t="s">
        <v>40</v>
      </c>
      <c r="B46" s="90">
        <f>SEKTOR_USD!D46</f>
        <v>0</v>
      </c>
      <c r="C46" s="90">
        <f>SEKTOR_TL!D46</f>
        <v>0.70609678938334153</v>
      </c>
      <c r="D46" s="90">
        <f>SEKTOR_USD!H46</f>
        <v>-4.8663791176857698</v>
      </c>
      <c r="E46" s="90">
        <f>SEKTOR_TL!H46</f>
        <v>12.589290807629352</v>
      </c>
      <c r="F46" s="90">
        <f>SEKTOR_USD!L46</f>
        <v>-6.0746810959295496</v>
      </c>
      <c r="G46" s="90">
        <f>SEKTOR_TL!L46</f>
        <v>7.6785240893606073</v>
      </c>
    </row>
    <row r="47" spans="1:7" s="24" customFormat="1" ht="18" x14ac:dyDescent="0.25">
      <c r="A47" s="25"/>
      <c r="B47" s="27"/>
      <c r="C47" s="27"/>
      <c r="D47" s="27"/>
      <c r="E47" s="27"/>
    </row>
    <row r="48" spans="1:7" x14ac:dyDescent="0.2">
      <c r="A48" s="23" t="s">
        <v>36</v>
      </c>
    </row>
    <row r="49" spans="1:1" x14ac:dyDescent="0.2">
      <c r="A49" s="30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zoomScale="80" zoomScaleNormal="80" workbookViewId="0">
      <selection activeCell="F8" sqref="F8"/>
    </sheetView>
  </sheetViews>
  <sheetFormatPr defaultColWidth="9.140625" defaultRowHeight="12.75" x14ac:dyDescent="0.2"/>
  <cols>
    <col min="1" max="1" width="32.28515625" customWidth="1"/>
    <col min="2" max="2" width="12.7109375" bestFit="1" customWidth="1"/>
    <col min="3" max="3" width="12.85546875" customWidth="1"/>
    <col min="4" max="4" width="12.140625" bestFit="1" customWidth="1"/>
    <col min="5" max="5" width="13.5703125" bestFit="1" customWidth="1"/>
    <col min="6" max="7" width="12.7109375" bestFit="1" customWidth="1"/>
    <col min="8" max="8" width="12.140625" bestFit="1" customWidth="1"/>
    <col min="9" max="9" width="15" bestFit="1" customWidth="1"/>
    <col min="10" max="11" width="14.140625" bestFit="1" customWidth="1"/>
    <col min="12" max="12" width="10.28515625" customWidth="1"/>
    <col min="13" max="13" width="15" bestFit="1" customWidth="1"/>
  </cols>
  <sheetData>
    <row r="2" spans="1:13" ht="26.25" x14ac:dyDescent="0.4">
      <c r="C2" s="162" t="s">
        <v>218</v>
      </c>
      <c r="D2" s="162"/>
      <c r="E2" s="162"/>
      <c r="F2" s="162"/>
      <c r="G2" s="162"/>
      <c r="H2" s="162"/>
      <c r="I2" s="162"/>
      <c r="J2" s="162"/>
      <c r="K2" s="162"/>
    </row>
    <row r="6" spans="1:13" ht="22.5" customHeight="1" x14ac:dyDescent="0.2">
      <c r="A6" s="169" t="s">
        <v>117</v>
      </c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1"/>
    </row>
    <row r="7" spans="1:13" ht="24" customHeight="1" x14ac:dyDescent="0.2">
      <c r="A7" s="92"/>
      <c r="B7" s="158" t="s">
        <v>219</v>
      </c>
      <c r="C7" s="158"/>
      <c r="D7" s="158"/>
      <c r="E7" s="158"/>
      <c r="F7" s="158" t="s">
        <v>220</v>
      </c>
      <c r="G7" s="158"/>
      <c r="H7" s="158"/>
      <c r="I7" s="158"/>
      <c r="J7" s="158" t="s">
        <v>106</v>
      </c>
      <c r="K7" s="158"/>
      <c r="L7" s="158"/>
      <c r="M7" s="158"/>
    </row>
    <row r="8" spans="1:13" ht="60" x14ac:dyDescent="0.2">
      <c r="A8" s="93" t="s">
        <v>41</v>
      </c>
      <c r="B8" s="118">
        <v>2015</v>
      </c>
      <c r="C8" s="119">
        <v>2016</v>
      </c>
      <c r="D8" s="120" t="s">
        <v>120</v>
      </c>
      <c r="E8" s="120" t="s">
        <v>121</v>
      </c>
      <c r="F8" s="119">
        <v>2015</v>
      </c>
      <c r="G8" s="121">
        <v>2016</v>
      </c>
      <c r="H8" s="120" t="s">
        <v>120</v>
      </c>
      <c r="I8" s="119" t="s">
        <v>121</v>
      </c>
      <c r="J8" s="119" t="s">
        <v>127</v>
      </c>
      <c r="K8" s="121" t="s">
        <v>128</v>
      </c>
      <c r="L8" s="120" t="s">
        <v>120</v>
      </c>
      <c r="M8" s="119" t="s">
        <v>121</v>
      </c>
    </row>
    <row r="9" spans="1:13" ht="22.5" customHeight="1" x14ac:dyDescent="0.25">
      <c r="A9" s="94" t="s">
        <v>195</v>
      </c>
      <c r="B9" s="124">
        <v>3023848.33623</v>
      </c>
      <c r="C9" s="124">
        <v>2214156.0981800002</v>
      </c>
      <c r="D9" s="108">
        <f>(C9-B9)/B9*100</f>
        <v>-26.776879923134246</v>
      </c>
      <c r="E9" s="126">
        <f t="shared" ref="E9:E22" si="0">C9/C$22*100</f>
        <v>25.2223167859784</v>
      </c>
      <c r="F9" s="124">
        <v>21724980.33636</v>
      </c>
      <c r="G9" s="124">
        <v>19649261.07192</v>
      </c>
      <c r="H9" s="108">
        <f t="shared" ref="H9:H21" si="1">(G9-F9)/F9*100</f>
        <v>-9.5545277017626287</v>
      </c>
      <c r="I9" s="110">
        <f t="shared" ref="I9:I22" si="2">G9/G$22*100</f>
        <v>26.481853178390935</v>
      </c>
      <c r="J9" s="124">
        <v>40309702.673270002</v>
      </c>
      <c r="K9" s="124">
        <v>34985186.446120001</v>
      </c>
      <c r="L9" s="108">
        <f t="shared" ref="L9:L22" si="3">(K9-J9)/J9*100</f>
        <v>-13.209018856595961</v>
      </c>
      <c r="M9" s="126">
        <f t="shared" ref="M9:M22" si="4">K9/K$22*100</f>
        <v>26.83895070083992</v>
      </c>
    </row>
    <row r="10" spans="1:13" ht="22.5" customHeight="1" x14ac:dyDescent="0.25">
      <c r="A10" s="94" t="s">
        <v>196</v>
      </c>
      <c r="B10" s="124">
        <v>1738243.2903799999</v>
      </c>
      <c r="C10" s="124">
        <v>1789583.53966</v>
      </c>
      <c r="D10" s="108">
        <f t="shared" ref="D10:D22" si="5">(C10-B10)/B10*100</f>
        <v>2.9535709738753853</v>
      </c>
      <c r="E10" s="126">
        <f t="shared" si="0"/>
        <v>20.385844967922221</v>
      </c>
      <c r="F10" s="124">
        <v>12727036.43056</v>
      </c>
      <c r="G10" s="124">
        <v>13912630.50526</v>
      </c>
      <c r="H10" s="108">
        <f t="shared" si="1"/>
        <v>9.3155549696798712</v>
      </c>
      <c r="I10" s="110">
        <f t="shared" si="2"/>
        <v>18.750437332832355</v>
      </c>
      <c r="J10" s="124">
        <v>21845427.016229998</v>
      </c>
      <c r="K10" s="124">
        <v>23357840.884860002</v>
      </c>
      <c r="L10" s="108">
        <f t="shared" si="3"/>
        <v>6.9232515688814846</v>
      </c>
      <c r="M10" s="126">
        <f t="shared" si="4"/>
        <v>17.919010977754741</v>
      </c>
    </row>
    <row r="11" spans="1:13" ht="22.5" customHeight="1" x14ac:dyDescent="0.25">
      <c r="A11" s="94" t="s">
        <v>197</v>
      </c>
      <c r="B11" s="124">
        <v>1613519.9703299999</v>
      </c>
      <c r="C11" s="124">
        <v>1338646.1775400001</v>
      </c>
      <c r="D11" s="108">
        <f t="shared" si="5"/>
        <v>-17.03566102958008</v>
      </c>
      <c r="E11" s="126">
        <f t="shared" si="0"/>
        <v>15.24904137608284</v>
      </c>
      <c r="F11" s="124">
        <v>10621195.023259999</v>
      </c>
      <c r="G11" s="124">
        <v>10747190.52142</v>
      </c>
      <c r="H11" s="108">
        <f t="shared" si="1"/>
        <v>1.1862648024452587</v>
      </c>
      <c r="I11" s="110">
        <f t="shared" si="2"/>
        <v>14.48428622464373</v>
      </c>
      <c r="J11" s="124">
        <v>19007316.133019999</v>
      </c>
      <c r="K11" s="124">
        <v>18530635.54253</v>
      </c>
      <c r="L11" s="108">
        <f t="shared" si="3"/>
        <v>-2.5078795299347743</v>
      </c>
      <c r="M11" s="126">
        <f t="shared" si="4"/>
        <v>14.215811441998246</v>
      </c>
    </row>
    <row r="12" spans="1:13" ht="22.5" customHeight="1" x14ac:dyDescent="0.25">
      <c r="A12" s="94" t="s">
        <v>198</v>
      </c>
      <c r="B12" s="124">
        <v>869802.59227999998</v>
      </c>
      <c r="C12" s="124">
        <v>718906.81776999997</v>
      </c>
      <c r="D12" s="108">
        <f t="shared" si="5"/>
        <v>-17.348278316170486</v>
      </c>
      <c r="E12" s="126">
        <f t="shared" si="0"/>
        <v>8.1893483085041723</v>
      </c>
      <c r="F12" s="124">
        <v>6410007.6327999998</v>
      </c>
      <c r="G12" s="124">
        <v>6239454.2695000004</v>
      </c>
      <c r="H12" s="108">
        <f t="shared" si="1"/>
        <v>-2.6607357287264071</v>
      </c>
      <c r="I12" s="110">
        <f t="shared" si="2"/>
        <v>8.4090852716243152</v>
      </c>
      <c r="J12" s="124">
        <v>11650366.971410001</v>
      </c>
      <c r="K12" s="124">
        <v>10989937.356219999</v>
      </c>
      <c r="L12" s="108">
        <f t="shared" si="3"/>
        <v>-5.6687451718104276</v>
      </c>
      <c r="M12" s="126">
        <f t="shared" si="4"/>
        <v>8.4309508358106715</v>
      </c>
    </row>
    <row r="13" spans="1:13" ht="22.5" customHeight="1" x14ac:dyDescent="0.25">
      <c r="A13" s="95" t="s">
        <v>199</v>
      </c>
      <c r="B13" s="124">
        <v>891438.42457999999</v>
      </c>
      <c r="C13" s="124">
        <v>766726.34887999995</v>
      </c>
      <c r="D13" s="108">
        <f t="shared" si="5"/>
        <v>-13.98998206283939</v>
      </c>
      <c r="E13" s="126">
        <f t="shared" si="0"/>
        <v>8.7340792618478762</v>
      </c>
      <c r="F13" s="124">
        <v>6070900.0039299997</v>
      </c>
      <c r="G13" s="124">
        <v>6235383.1406300003</v>
      </c>
      <c r="H13" s="108">
        <f t="shared" si="1"/>
        <v>2.7093698890365907</v>
      </c>
      <c r="I13" s="110">
        <f t="shared" si="2"/>
        <v>8.4035984985283161</v>
      </c>
      <c r="J13" s="124">
        <v>10985903.341499999</v>
      </c>
      <c r="K13" s="124">
        <v>10614960.922569999</v>
      </c>
      <c r="L13" s="108">
        <f t="shared" si="3"/>
        <v>-3.3765308814318384</v>
      </c>
      <c r="M13" s="126">
        <f t="shared" si="4"/>
        <v>8.1432869689277982</v>
      </c>
    </row>
    <row r="14" spans="1:13" ht="22.5" customHeight="1" x14ac:dyDescent="0.25">
      <c r="A14" s="94" t="s">
        <v>200</v>
      </c>
      <c r="B14" s="124">
        <v>815871.87236000004</v>
      </c>
      <c r="C14" s="124">
        <v>669331.11591000005</v>
      </c>
      <c r="D14" s="108">
        <f t="shared" si="5"/>
        <v>-17.961246295464822</v>
      </c>
      <c r="E14" s="126">
        <f t="shared" si="0"/>
        <v>7.6246121283279162</v>
      </c>
      <c r="F14" s="124">
        <v>6465431.9865499996</v>
      </c>
      <c r="G14" s="124">
        <v>5598456.0828200001</v>
      </c>
      <c r="H14" s="108">
        <f t="shared" si="1"/>
        <v>-13.409404128503159</v>
      </c>
      <c r="I14" s="110">
        <f t="shared" si="2"/>
        <v>7.5451942680316835</v>
      </c>
      <c r="J14" s="124">
        <v>12103262.62088</v>
      </c>
      <c r="K14" s="124">
        <v>10097724.586789999</v>
      </c>
      <c r="L14" s="108">
        <f t="shared" si="3"/>
        <v>-16.570226532390844</v>
      </c>
      <c r="M14" s="126">
        <f t="shared" si="4"/>
        <v>7.7464881541476629</v>
      </c>
    </row>
    <row r="15" spans="1:13" ht="22.5" customHeight="1" x14ac:dyDescent="0.25">
      <c r="A15" s="94" t="s">
        <v>201</v>
      </c>
      <c r="B15" s="124">
        <v>596711.43862999999</v>
      </c>
      <c r="C15" s="124">
        <v>469442.59785000002</v>
      </c>
      <c r="D15" s="108">
        <f t="shared" si="5"/>
        <v>-21.328372902017545</v>
      </c>
      <c r="E15" s="126">
        <f t="shared" si="0"/>
        <v>5.3476039586992083</v>
      </c>
      <c r="F15" s="124">
        <v>4750154.4526500003</v>
      </c>
      <c r="G15" s="124">
        <v>4399586.5704500005</v>
      </c>
      <c r="H15" s="108">
        <f t="shared" si="1"/>
        <v>-7.3801364922866082</v>
      </c>
      <c r="I15" s="110">
        <f t="shared" si="2"/>
        <v>5.9294446329473542</v>
      </c>
      <c r="J15" s="124">
        <v>8634640.7796899993</v>
      </c>
      <c r="K15" s="124">
        <v>8061620.0381399998</v>
      </c>
      <c r="L15" s="108">
        <f t="shared" si="3"/>
        <v>-6.6363008742394038</v>
      </c>
      <c r="M15" s="126">
        <f t="shared" si="4"/>
        <v>6.1844867714443321</v>
      </c>
    </row>
    <row r="16" spans="1:13" ht="22.5" customHeight="1" x14ac:dyDescent="0.25">
      <c r="A16" s="94" t="s">
        <v>202</v>
      </c>
      <c r="B16" s="124">
        <v>564870.20479999995</v>
      </c>
      <c r="C16" s="124">
        <v>352423.82102999999</v>
      </c>
      <c r="D16" s="108">
        <f t="shared" si="5"/>
        <v>-37.609769813442277</v>
      </c>
      <c r="E16" s="126">
        <f t="shared" si="0"/>
        <v>4.0145973738031309</v>
      </c>
      <c r="F16" s="124">
        <v>3719939.7335299999</v>
      </c>
      <c r="G16" s="124">
        <v>3210423.6942199999</v>
      </c>
      <c r="H16" s="108">
        <f t="shared" si="1"/>
        <v>-13.696889622093414</v>
      </c>
      <c r="I16" s="110">
        <f t="shared" si="2"/>
        <v>4.3267769001378564</v>
      </c>
      <c r="J16" s="124">
        <v>6630940.8127199998</v>
      </c>
      <c r="K16" s="124">
        <v>5901325.4817599999</v>
      </c>
      <c r="L16" s="108">
        <f t="shared" si="3"/>
        <v>-11.003194743653776</v>
      </c>
      <c r="M16" s="126">
        <f t="shared" si="4"/>
        <v>4.5272127938632902</v>
      </c>
    </row>
    <row r="17" spans="1:13" ht="22.5" customHeight="1" x14ac:dyDescent="0.25">
      <c r="A17" s="94" t="s">
        <v>203</v>
      </c>
      <c r="B17" s="124">
        <v>182746.56795</v>
      </c>
      <c r="C17" s="124">
        <v>143070.14537000001</v>
      </c>
      <c r="D17" s="108">
        <f t="shared" si="5"/>
        <v>-21.711172486071295</v>
      </c>
      <c r="E17" s="126">
        <f t="shared" si="0"/>
        <v>1.6297678976221677</v>
      </c>
      <c r="F17" s="124">
        <v>1204723.22196</v>
      </c>
      <c r="G17" s="124">
        <v>1208195.00517</v>
      </c>
      <c r="H17" s="108">
        <f t="shared" si="1"/>
        <v>0.28818098188160396</v>
      </c>
      <c r="I17" s="110">
        <f t="shared" si="2"/>
        <v>1.628317859927078</v>
      </c>
      <c r="J17" s="124">
        <v>2150051.2858799999</v>
      </c>
      <c r="K17" s="124">
        <v>2112941.9201400001</v>
      </c>
      <c r="L17" s="108">
        <f t="shared" si="3"/>
        <v>-1.725975839911708</v>
      </c>
      <c r="M17" s="126">
        <f t="shared" si="4"/>
        <v>1.6209473148217215</v>
      </c>
    </row>
    <row r="18" spans="1:13" ht="22.5" customHeight="1" x14ac:dyDescent="0.25">
      <c r="A18" s="94" t="s">
        <v>204</v>
      </c>
      <c r="B18" s="124">
        <v>198751.11538999999</v>
      </c>
      <c r="C18" s="124">
        <v>112734.94742</v>
      </c>
      <c r="D18" s="108">
        <f t="shared" si="5"/>
        <v>-43.278332200156214</v>
      </c>
      <c r="E18" s="126">
        <f t="shared" si="0"/>
        <v>1.2842078112808377</v>
      </c>
      <c r="F18" s="124">
        <v>1409461.83996</v>
      </c>
      <c r="G18" s="124">
        <v>1058231.5052</v>
      </c>
      <c r="H18" s="108">
        <f t="shared" si="1"/>
        <v>-24.919463926030648</v>
      </c>
      <c r="I18" s="110">
        <f t="shared" si="2"/>
        <v>1.4262078989576845</v>
      </c>
      <c r="J18" s="124">
        <v>2540658.1829599999</v>
      </c>
      <c r="K18" s="124">
        <v>1874655.2919900001</v>
      </c>
      <c r="L18" s="108">
        <f t="shared" si="3"/>
        <v>-26.213793553057641</v>
      </c>
      <c r="M18" s="126">
        <f t="shared" si="4"/>
        <v>1.4381452858705082</v>
      </c>
    </row>
    <row r="19" spans="1:13" ht="22.5" customHeight="1" x14ac:dyDescent="0.25">
      <c r="A19" s="94" t="s">
        <v>205</v>
      </c>
      <c r="B19" s="124">
        <v>142784.30494</v>
      </c>
      <c r="C19" s="124">
        <v>67205.407430000007</v>
      </c>
      <c r="D19" s="108">
        <f t="shared" si="5"/>
        <v>-52.932216563829847</v>
      </c>
      <c r="E19" s="126">
        <f t="shared" si="0"/>
        <v>0.76556304107173434</v>
      </c>
      <c r="F19" s="124">
        <v>984211.16671000002</v>
      </c>
      <c r="G19" s="124">
        <v>761022.22988999996</v>
      </c>
      <c r="H19" s="108">
        <f t="shared" si="1"/>
        <v>-22.676936044738373</v>
      </c>
      <c r="I19" s="110">
        <f t="shared" si="2"/>
        <v>1.0256507297487603</v>
      </c>
      <c r="J19" s="124">
        <v>1794144.0249399999</v>
      </c>
      <c r="K19" s="124">
        <v>1684476.01557</v>
      </c>
      <c r="L19" s="108">
        <f t="shared" si="3"/>
        <v>-6.1125532758535037</v>
      </c>
      <c r="M19" s="126">
        <f t="shared" si="4"/>
        <v>1.2922489010672233</v>
      </c>
    </row>
    <row r="20" spans="1:13" ht="22.5" customHeight="1" x14ac:dyDescent="0.25">
      <c r="A20" s="94" t="s">
        <v>206</v>
      </c>
      <c r="B20" s="124">
        <v>109507.7115</v>
      </c>
      <c r="C20" s="124">
        <v>90188.226200000005</v>
      </c>
      <c r="D20" s="108">
        <f t="shared" si="5"/>
        <v>-17.642123130296628</v>
      </c>
      <c r="E20" s="126">
        <f t="shared" si="0"/>
        <v>1.0273693049246568</v>
      </c>
      <c r="F20" s="124">
        <v>850945.60247000004</v>
      </c>
      <c r="G20" s="124">
        <v>791325.26176000002</v>
      </c>
      <c r="H20" s="108">
        <f t="shared" si="1"/>
        <v>-7.0063633370855722</v>
      </c>
      <c r="I20" s="110">
        <f t="shared" si="2"/>
        <v>1.066490964804125</v>
      </c>
      <c r="J20" s="124">
        <v>1518092.10543</v>
      </c>
      <c r="K20" s="124">
        <v>1374497.3738200001</v>
      </c>
      <c r="L20" s="108">
        <f t="shared" si="3"/>
        <v>-9.4588945622193759</v>
      </c>
      <c r="M20" s="126">
        <f t="shared" si="4"/>
        <v>1.0544482108506865</v>
      </c>
    </row>
    <row r="21" spans="1:13" ht="22.5" customHeight="1" x14ac:dyDescent="0.25">
      <c r="A21" s="94" t="s">
        <v>207</v>
      </c>
      <c r="B21" s="124">
        <v>52565.620909999998</v>
      </c>
      <c r="C21" s="124">
        <v>46144.303720000004</v>
      </c>
      <c r="D21" s="108">
        <f t="shared" si="5"/>
        <v>-12.21581154913822</v>
      </c>
      <c r="E21" s="126">
        <f t="shared" si="0"/>
        <v>0.52564778393489076</v>
      </c>
      <c r="F21" s="124">
        <v>454068.88212999998</v>
      </c>
      <c r="G21" s="124">
        <v>387805.52214999998</v>
      </c>
      <c r="H21" s="108">
        <f t="shared" si="1"/>
        <v>-14.593239613594308</v>
      </c>
      <c r="I21" s="110">
        <f t="shared" si="2"/>
        <v>0.52265623942580308</v>
      </c>
      <c r="J21" s="124">
        <v>898468.51410000003</v>
      </c>
      <c r="K21" s="124">
        <v>766486.63274000003</v>
      </c>
      <c r="L21" s="108">
        <f t="shared" si="3"/>
        <v>-14.689650142298738</v>
      </c>
      <c r="M21" s="126">
        <f t="shared" si="4"/>
        <v>0.58801164260318362</v>
      </c>
    </row>
    <row r="22" spans="1:13" ht="24" customHeight="1" x14ac:dyDescent="0.2">
      <c r="A22" s="113" t="s">
        <v>42</v>
      </c>
      <c r="B22" s="125">
        <f>SUM(B9:B21)</f>
        <v>10800661.450280001</v>
      </c>
      <c r="C22" s="125">
        <f>SUM(C9:C21)</f>
        <v>8778559.5469599962</v>
      </c>
      <c r="D22" s="123">
        <f t="shared" si="5"/>
        <v>-18.722019134000199</v>
      </c>
      <c r="E22" s="127">
        <f t="shared" si="0"/>
        <v>100</v>
      </c>
      <c r="F22" s="111">
        <f>SUM(F9:F21)</f>
        <v>77393056.312869981</v>
      </c>
      <c r="G22" s="111">
        <f>SUM(G9:G21)</f>
        <v>74198965.380390003</v>
      </c>
      <c r="H22" s="123">
        <f>(G22-F22)/F22*100</f>
        <v>-4.1271027203881347</v>
      </c>
      <c r="I22" s="115">
        <f t="shared" si="2"/>
        <v>100</v>
      </c>
      <c r="J22" s="125">
        <f>SUM(J9:J21)</f>
        <v>140068974.46203002</v>
      </c>
      <c r="K22" s="125">
        <f>SUM(K9:K21)</f>
        <v>130352288.49325001</v>
      </c>
      <c r="L22" s="123">
        <f t="shared" si="3"/>
        <v>-6.9370722575069728</v>
      </c>
      <c r="M22" s="127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L45" sqref="L45"/>
    </sheetView>
  </sheetViews>
  <sheetFormatPr defaultColWidth="9.140625" defaultRowHeight="12.75" x14ac:dyDescent="0.2"/>
  <cols>
    <col min="1" max="2" width="0" hidden="1" customWidth="1"/>
    <col min="10" max="10" width="11.5703125" bestFit="1" customWidth="1"/>
    <col min="11" max="11" width="12.140625" customWidth="1"/>
  </cols>
  <sheetData>
    <row r="7" spans="9:9" x14ac:dyDescent="0.2">
      <c r="I7" s="31"/>
    </row>
    <row r="8" spans="9:9" x14ac:dyDescent="0.2">
      <c r="I8" s="31"/>
    </row>
    <row r="9" spans="9:9" x14ac:dyDescent="0.2">
      <c r="I9" s="31"/>
    </row>
    <row r="10" spans="9:9" x14ac:dyDescent="0.2">
      <c r="I10" s="31"/>
    </row>
    <row r="17" spans="3:14" ht="12.75" customHeight="1" x14ac:dyDescent="0.2"/>
    <row r="21" spans="3:14" x14ac:dyDescent="0.2">
      <c r="C21" s="1" t="s">
        <v>112</v>
      </c>
    </row>
    <row r="22" spans="3:14" x14ac:dyDescent="0.2">
      <c r="C22" s="109" t="s">
        <v>119</v>
      </c>
    </row>
    <row r="24" spans="3:14" x14ac:dyDescent="0.2">
      <c r="H24" s="31"/>
      <c r="I24" s="31"/>
    </row>
    <row r="25" spans="3:14" x14ac:dyDescent="0.2">
      <c r="H25" s="31"/>
      <c r="I25" s="31"/>
    </row>
    <row r="26" spans="3:14" x14ac:dyDescent="0.2">
      <c r="H26" s="172"/>
      <c r="I26" s="172"/>
      <c r="N26" t="s">
        <v>43</v>
      </c>
    </row>
    <row r="27" spans="3:14" x14ac:dyDescent="0.2">
      <c r="H27" s="172"/>
      <c r="I27" s="172"/>
    </row>
    <row r="28" spans="3:14" ht="12.75" customHeight="1" x14ac:dyDescent="0.2"/>
    <row r="29" spans="3:14" ht="12.75" customHeight="1" x14ac:dyDescent="0.2"/>
    <row r="30" spans="3:14" ht="9.75" customHeight="1" x14ac:dyDescent="0.2"/>
    <row r="37" spans="8:9" x14ac:dyDescent="0.2">
      <c r="H37" s="31"/>
      <c r="I37" s="31"/>
    </row>
    <row r="38" spans="8:9" x14ac:dyDescent="0.2">
      <c r="H38" s="31"/>
      <c r="I38" s="31"/>
    </row>
    <row r="39" spans="8:9" x14ac:dyDescent="0.2">
      <c r="H39" s="172"/>
      <c r="I39" s="172"/>
    </row>
    <row r="40" spans="8:9" x14ac:dyDescent="0.2">
      <c r="H40" s="172"/>
      <c r="I40" s="172"/>
    </row>
    <row r="41" spans="8:9" ht="12.75" customHeight="1" x14ac:dyDescent="0.2"/>
    <row r="42" spans="8:9" ht="13.5" customHeight="1" x14ac:dyDescent="0.2"/>
    <row r="43" spans="8:9" ht="12.75" customHeight="1" x14ac:dyDescent="0.2"/>
    <row r="49" spans="3:9" x14ac:dyDescent="0.2">
      <c r="H49" s="31"/>
      <c r="I49" s="31"/>
    </row>
    <row r="50" spans="3:9" x14ac:dyDescent="0.2">
      <c r="H50" s="31"/>
      <c r="I50" s="31"/>
    </row>
    <row r="51" spans="3:9" x14ac:dyDescent="0.2">
      <c r="H51" s="172"/>
      <c r="I51" s="172"/>
    </row>
    <row r="52" spans="3:9" x14ac:dyDescent="0.2">
      <c r="H52" s="172"/>
      <c r="I52" s="172"/>
    </row>
    <row r="55" spans="3:9" ht="15.75" customHeight="1" x14ac:dyDescent="0.2"/>
    <row r="56" spans="3:9" ht="12.75" customHeight="1" x14ac:dyDescent="0.2"/>
    <row r="57" spans="3:9" ht="12.75" customHeight="1" x14ac:dyDescent="0.2"/>
    <row r="58" spans="3:9" ht="12.75" customHeight="1" x14ac:dyDescent="0.2"/>
    <row r="60" spans="3:9" x14ac:dyDescent="0.2">
      <c r="C60" s="32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P26" sqref="P26"/>
    </sheetView>
  </sheetViews>
  <sheetFormatPr defaultColWidth="9.140625" defaultRowHeight="12.75" x14ac:dyDescent="0.2"/>
  <cols>
    <col min="1" max="1" width="3.140625" bestFit="1" customWidth="1"/>
    <col min="2" max="2" width="28" customWidth="1"/>
    <col min="3" max="3" width="11.7109375" customWidth="1"/>
    <col min="4" max="9" width="11.7109375" bestFit="1" customWidth="1"/>
    <col min="10" max="10" width="10.140625" bestFit="1" customWidth="1"/>
    <col min="11" max="14" width="11.7109375" bestFit="1" customWidth="1"/>
    <col min="15" max="15" width="12.7109375" bestFit="1" customWidth="1"/>
    <col min="16" max="16" width="6.7109375" bestFit="1" customWidth="1"/>
  </cols>
  <sheetData>
    <row r="1" spans="1:16" x14ac:dyDescent="0.2"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3" spans="1:16" ht="15.75" x14ac:dyDescent="0.25">
      <c r="A3" s="67"/>
      <c r="B3" s="122" t="s">
        <v>123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</row>
    <row r="4" spans="1:16" s="69" customFormat="1" x14ac:dyDescent="0.2">
      <c r="A4" s="91"/>
      <c r="B4" s="104" t="s">
        <v>105</v>
      </c>
      <c r="C4" s="104" t="s">
        <v>44</v>
      </c>
      <c r="D4" s="104" t="s">
        <v>45</v>
      </c>
      <c r="E4" s="104" t="s">
        <v>46</v>
      </c>
      <c r="F4" s="104" t="s">
        <v>47</v>
      </c>
      <c r="G4" s="104" t="s">
        <v>48</v>
      </c>
      <c r="H4" s="104" t="s">
        <v>49</v>
      </c>
      <c r="I4" s="104" t="s">
        <v>0</v>
      </c>
      <c r="J4" s="104" t="s">
        <v>104</v>
      </c>
      <c r="K4" s="104" t="s">
        <v>50</v>
      </c>
      <c r="L4" s="104" t="s">
        <v>51</v>
      </c>
      <c r="M4" s="104" t="s">
        <v>52</v>
      </c>
      <c r="N4" s="104" t="s">
        <v>53</v>
      </c>
      <c r="O4" s="105" t="s">
        <v>103</v>
      </c>
      <c r="P4" s="105" t="s">
        <v>102</v>
      </c>
    </row>
    <row r="5" spans="1:16" x14ac:dyDescent="0.2">
      <c r="A5" s="96" t="s">
        <v>101</v>
      </c>
      <c r="B5" s="97" t="s">
        <v>166</v>
      </c>
      <c r="C5" s="128">
        <v>1065662.0550500001</v>
      </c>
      <c r="D5" s="128">
        <v>1141263.98529</v>
      </c>
      <c r="E5" s="128">
        <v>1193952.4875</v>
      </c>
      <c r="F5" s="128">
        <v>1159604.5704600001</v>
      </c>
      <c r="G5" s="128">
        <v>1096241.1411299999</v>
      </c>
      <c r="H5" s="128">
        <v>1217517.49896</v>
      </c>
      <c r="I5" s="98">
        <v>943871.89739000006</v>
      </c>
      <c r="J5" s="98">
        <v>0</v>
      </c>
      <c r="K5" s="98">
        <v>0</v>
      </c>
      <c r="L5" s="98">
        <v>0</v>
      </c>
      <c r="M5" s="98">
        <v>0</v>
      </c>
      <c r="N5" s="98">
        <v>0</v>
      </c>
      <c r="O5" s="128">
        <v>7818113.6357800001</v>
      </c>
      <c r="P5" s="99">
        <f t="shared" ref="P5:P24" si="0">O5/O$26*100</f>
        <v>10.536688208116502</v>
      </c>
    </row>
    <row r="6" spans="1:16" x14ac:dyDescent="0.2">
      <c r="A6" s="96" t="s">
        <v>100</v>
      </c>
      <c r="B6" s="97" t="s">
        <v>167</v>
      </c>
      <c r="C6" s="128">
        <v>628182.59293000004</v>
      </c>
      <c r="D6" s="128">
        <v>703978.16212999995</v>
      </c>
      <c r="E6" s="128">
        <v>741830.20727999997</v>
      </c>
      <c r="F6" s="128">
        <v>756632.43241999997</v>
      </c>
      <c r="G6" s="128">
        <v>686101.98658000003</v>
      </c>
      <c r="H6" s="128">
        <v>780956.91977000004</v>
      </c>
      <c r="I6" s="98">
        <v>568728.79405999999</v>
      </c>
      <c r="J6" s="98">
        <v>0</v>
      </c>
      <c r="K6" s="98">
        <v>0</v>
      </c>
      <c r="L6" s="98">
        <v>0</v>
      </c>
      <c r="M6" s="98">
        <v>0</v>
      </c>
      <c r="N6" s="98">
        <v>0</v>
      </c>
      <c r="O6" s="128">
        <v>4866411.0951699996</v>
      </c>
      <c r="P6" s="99">
        <f t="shared" si="0"/>
        <v>6.5585969699466169</v>
      </c>
    </row>
    <row r="7" spans="1:16" x14ac:dyDescent="0.2">
      <c r="A7" s="96" t="s">
        <v>99</v>
      </c>
      <c r="B7" s="97" t="s">
        <v>168</v>
      </c>
      <c r="C7" s="128">
        <v>556533.25456000003</v>
      </c>
      <c r="D7" s="128">
        <v>588513.66958999995</v>
      </c>
      <c r="E7" s="128">
        <v>600161.32197000005</v>
      </c>
      <c r="F7" s="128">
        <v>616693.15176000004</v>
      </c>
      <c r="G7" s="128">
        <v>588640.29246999999</v>
      </c>
      <c r="H7" s="128">
        <v>717767.27598000003</v>
      </c>
      <c r="I7" s="98">
        <v>510221.10690000001</v>
      </c>
      <c r="J7" s="98">
        <v>0</v>
      </c>
      <c r="K7" s="98">
        <v>0</v>
      </c>
      <c r="L7" s="98">
        <v>0</v>
      </c>
      <c r="M7" s="98">
        <v>0</v>
      </c>
      <c r="N7" s="98">
        <v>0</v>
      </c>
      <c r="O7" s="128">
        <v>4178530.0732300002</v>
      </c>
      <c r="P7" s="99">
        <f t="shared" si="0"/>
        <v>5.6315206712226482</v>
      </c>
    </row>
    <row r="8" spans="1:16" x14ac:dyDescent="0.2">
      <c r="A8" s="96" t="s">
        <v>98</v>
      </c>
      <c r="B8" s="97" t="s">
        <v>171</v>
      </c>
      <c r="C8" s="128">
        <v>438528.40376999998</v>
      </c>
      <c r="D8" s="128">
        <v>688502.19721999997</v>
      </c>
      <c r="E8" s="128">
        <v>619281.84002</v>
      </c>
      <c r="F8" s="128">
        <v>548924.75558</v>
      </c>
      <c r="G8" s="128">
        <v>536556.79151999997</v>
      </c>
      <c r="H8" s="128">
        <v>570551.08441999997</v>
      </c>
      <c r="I8" s="98">
        <v>408379.13354000001</v>
      </c>
      <c r="J8" s="98">
        <v>0</v>
      </c>
      <c r="K8" s="98">
        <v>0</v>
      </c>
      <c r="L8" s="98">
        <v>0</v>
      </c>
      <c r="M8" s="98">
        <v>0</v>
      </c>
      <c r="N8" s="98">
        <v>0</v>
      </c>
      <c r="O8" s="128">
        <v>3810724.2060699998</v>
      </c>
      <c r="P8" s="99">
        <f t="shared" si="0"/>
        <v>5.1358185205600355</v>
      </c>
    </row>
    <row r="9" spans="1:16" x14ac:dyDescent="0.2">
      <c r="A9" s="96" t="s">
        <v>97</v>
      </c>
      <c r="B9" s="97" t="s">
        <v>169</v>
      </c>
      <c r="C9" s="128">
        <v>448435.20893999998</v>
      </c>
      <c r="D9" s="128">
        <v>475311.64208999998</v>
      </c>
      <c r="E9" s="128">
        <v>526644.91472999996</v>
      </c>
      <c r="F9" s="128">
        <v>559237.53185999999</v>
      </c>
      <c r="G9" s="128">
        <v>564367.69042999996</v>
      </c>
      <c r="H9" s="128">
        <v>634459.72852</v>
      </c>
      <c r="I9" s="98">
        <v>422341.31027999998</v>
      </c>
      <c r="J9" s="98">
        <v>0</v>
      </c>
      <c r="K9" s="98">
        <v>0</v>
      </c>
      <c r="L9" s="98">
        <v>0</v>
      </c>
      <c r="M9" s="98">
        <v>0</v>
      </c>
      <c r="N9" s="98">
        <v>0</v>
      </c>
      <c r="O9" s="128">
        <v>3630798.02685</v>
      </c>
      <c r="P9" s="99">
        <f t="shared" si="0"/>
        <v>4.8933270271846414</v>
      </c>
    </row>
    <row r="10" spans="1:16" x14ac:dyDescent="0.2">
      <c r="A10" s="96" t="s">
        <v>96</v>
      </c>
      <c r="B10" s="97" t="s">
        <v>170</v>
      </c>
      <c r="C10" s="128">
        <v>414300.76133000001</v>
      </c>
      <c r="D10" s="128">
        <v>511163.03493000002</v>
      </c>
      <c r="E10" s="128">
        <v>513559.23219000001</v>
      </c>
      <c r="F10" s="128">
        <v>482043.22356000001</v>
      </c>
      <c r="G10" s="128">
        <v>527994.43646999996</v>
      </c>
      <c r="H10" s="128">
        <v>560782.80874999997</v>
      </c>
      <c r="I10" s="98">
        <v>419509.90787</v>
      </c>
      <c r="J10" s="98">
        <v>0</v>
      </c>
      <c r="K10" s="98">
        <v>0</v>
      </c>
      <c r="L10" s="98">
        <v>0</v>
      </c>
      <c r="M10" s="98">
        <v>0</v>
      </c>
      <c r="N10" s="98">
        <v>0</v>
      </c>
      <c r="O10" s="128">
        <v>3429353.4051000001</v>
      </c>
      <c r="P10" s="99">
        <f t="shared" si="0"/>
        <v>4.6218345330275197</v>
      </c>
    </row>
    <row r="11" spans="1:16" x14ac:dyDescent="0.2">
      <c r="A11" s="96" t="s">
        <v>95</v>
      </c>
      <c r="B11" s="97" t="s">
        <v>172</v>
      </c>
      <c r="C11" s="128">
        <v>376927.62553999998</v>
      </c>
      <c r="D11" s="128">
        <v>421188.77789000003</v>
      </c>
      <c r="E11" s="128">
        <v>422806.87718000001</v>
      </c>
      <c r="F11" s="128">
        <v>422864.48508000001</v>
      </c>
      <c r="G11" s="128">
        <v>404429.97392000002</v>
      </c>
      <c r="H11" s="128">
        <v>444945.86210000003</v>
      </c>
      <c r="I11" s="98">
        <v>350758.86167000001</v>
      </c>
      <c r="J11" s="98">
        <v>0</v>
      </c>
      <c r="K11" s="98">
        <v>0</v>
      </c>
      <c r="L11" s="98">
        <v>0</v>
      </c>
      <c r="M11" s="98">
        <v>0</v>
      </c>
      <c r="N11" s="98">
        <v>0</v>
      </c>
      <c r="O11" s="128">
        <v>2843922.4633800001</v>
      </c>
      <c r="P11" s="99">
        <f t="shared" si="0"/>
        <v>3.8328330439653517</v>
      </c>
    </row>
    <row r="12" spans="1:16" x14ac:dyDescent="0.2">
      <c r="A12" s="96" t="s">
        <v>94</v>
      </c>
      <c r="B12" s="97" t="s">
        <v>173</v>
      </c>
      <c r="C12" s="128">
        <v>248638.19521999999</v>
      </c>
      <c r="D12" s="128">
        <v>294779.55167999998</v>
      </c>
      <c r="E12" s="128">
        <v>366050.24722000002</v>
      </c>
      <c r="F12" s="128">
        <v>328253.00764000003</v>
      </c>
      <c r="G12" s="128">
        <v>274739.07514999999</v>
      </c>
      <c r="H12" s="128">
        <v>335098.72220000002</v>
      </c>
      <c r="I12" s="98">
        <v>284263.05663000001</v>
      </c>
      <c r="J12" s="98">
        <v>0</v>
      </c>
      <c r="K12" s="98">
        <v>0</v>
      </c>
      <c r="L12" s="98">
        <v>0</v>
      </c>
      <c r="M12" s="98">
        <v>0</v>
      </c>
      <c r="N12" s="98">
        <v>0</v>
      </c>
      <c r="O12" s="128">
        <v>2131821.85574</v>
      </c>
      <c r="P12" s="99">
        <f t="shared" si="0"/>
        <v>2.8731153390225268</v>
      </c>
    </row>
    <row r="13" spans="1:16" x14ac:dyDescent="0.2">
      <c r="A13" s="96" t="s">
        <v>93</v>
      </c>
      <c r="B13" s="97" t="s">
        <v>174</v>
      </c>
      <c r="C13" s="128">
        <v>259748.58504999999</v>
      </c>
      <c r="D13" s="128">
        <v>297367.19154999999</v>
      </c>
      <c r="E13" s="128">
        <v>282096.83110000001</v>
      </c>
      <c r="F13" s="128">
        <v>368205.31959000003</v>
      </c>
      <c r="G13" s="128">
        <v>337479.19653999998</v>
      </c>
      <c r="H13" s="128">
        <v>316519.20360000001</v>
      </c>
      <c r="I13" s="98">
        <v>224021.49690999999</v>
      </c>
      <c r="J13" s="98">
        <v>0</v>
      </c>
      <c r="K13" s="98">
        <v>0</v>
      </c>
      <c r="L13" s="98">
        <v>0</v>
      </c>
      <c r="M13" s="98">
        <v>0</v>
      </c>
      <c r="N13" s="98">
        <v>0</v>
      </c>
      <c r="O13" s="128">
        <v>2085437.8243400001</v>
      </c>
      <c r="P13" s="99">
        <f t="shared" si="0"/>
        <v>2.8106022956637595</v>
      </c>
    </row>
    <row r="14" spans="1:16" x14ac:dyDescent="0.2">
      <c r="A14" s="96" t="s">
        <v>92</v>
      </c>
      <c r="B14" s="97" t="s">
        <v>208</v>
      </c>
      <c r="C14" s="128">
        <v>263101.37271999998</v>
      </c>
      <c r="D14" s="128">
        <v>256114.23434</v>
      </c>
      <c r="E14" s="128">
        <v>325234.51802000002</v>
      </c>
      <c r="F14" s="128">
        <v>287480.17257</v>
      </c>
      <c r="G14" s="128">
        <v>302072.90382000001</v>
      </c>
      <c r="H14" s="128">
        <v>297056.15931999998</v>
      </c>
      <c r="I14" s="98">
        <v>168061.50227</v>
      </c>
      <c r="J14" s="98">
        <v>0</v>
      </c>
      <c r="K14" s="98">
        <v>0</v>
      </c>
      <c r="L14" s="98">
        <v>0</v>
      </c>
      <c r="M14" s="98">
        <v>0</v>
      </c>
      <c r="N14" s="98">
        <v>0</v>
      </c>
      <c r="O14" s="128">
        <v>1899120.8630599999</v>
      </c>
      <c r="P14" s="99">
        <f t="shared" si="0"/>
        <v>2.5594977683636504</v>
      </c>
    </row>
    <row r="15" spans="1:16" x14ac:dyDescent="0.2">
      <c r="A15" s="96" t="s">
        <v>91</v>
      </c>
      <c r="B15" s="97" t="s">
        <v>209</v>
      </c>
      <c r="C15" s="128">
        <v>185933.19967</v>
      </c>
      <c r="D15" s="128">
        <v>201457.27963999999</v>
      </c>
      <c r="E15" s="128">
        <v>279775.49385000003</v>
      </c>
      <c r="F15" s="128">
        <v>279644.73911000002</v>
      </c>
      <c r="G15" s="128">
        <v>290739.00981999998</v>
      </c>
      <c r="H15" s="128">
        <v>267354.79395999998</v>
      </c>
      <c r="I15" s="98">
        <v>187994.95172000001</v>
      </c>
      <c r="J15" s="98">
        <v>0</v>
      </c>
      <c r="K15" s="98">
        <v>0</v>
      </c>
      <c r="L15" s="98">
        <v>0</v>
      </c>
      <c r="M15" s="98">
        <v>0</v>
      </c>
      <c r="N15" s="98">
        <v>0</v>
      </c>
      <c r="O15" s="128">
        <v>1692899.46777</v>
      </c>
      <c r="P15" s="99">
        <f t="shared" si="0"/>
        <v>2.2815674842514921</v>
      </c>
    </row>
    <row r="16" spans="1:16" x14ac:dyDescent="0.2">
      <c r="A16" s="96" t="s">
        <v>90</v>
      </c>
      <c r="B16" s="97" t="s">
        <v>210</v>
      </c>
      <c r="C16" s="128">
        <v>214023.98743000001</v>
      </c>
      <c r="D16" s="128">
        <v>271224.13572000002</v>
      </c>
      <c r="E16" s="128">
        <v>270185.08400999999</v>
      </c>
      <c r="F16" s="128">
        <v>214388.41193999999</v>
      </c>
      <c r="G16" s="128">
        <v>210121.34224</v>
      </c>
      <c r="H16" s="128">
        <v>296065.33454000001</v>
      </c>
      <c r="I16" s="98">
        <v>198061.28885000001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128">
        <v>1674069.58473</v>
      </c>
      <c r="P16" s="99">
        <f t="shared" si="0"/>
        <v>2.2561899295329506</v>
      </c>
    </row>
    <row r="17" spans="1:16" x14ac:dyDescent="0.2">
      <c r="A17" s="96" t="s">
        <v>89</v>
      </c>
      <c r="B17" s="97" t="s">
        <v>175</v>
      </c>
      <c r="C17" s="128">
        <v>243442.98</v>
      </c>
      <c r="D17" s="128">
        <v>297660.13329999999</v>
      </c>
      <c r="E17" s="128">
        <v>248157.34782</v>
      </c>
      <c r="F17" s="128">
        <v>209417.05312999999</v>
      </c>
      <c r="G17" s="128">
        <v>211125.29613999999</v>
      </c>
      <c r="H17" s="128">
        <v>196821.9534</v>
      </c>
      <c r="I17" s="98">
        <v>207548.00128999999</v>
      </c>
      <c r="J17" s="98">
        <v>0</v>
      </c>
      <c r="K17" s="98">
        <v>0</v>
      </c>
      <c r="L17" s="98">
        <v>0</v>
      </c>
      <c r="M17" s="98">
        <v>0</v>
      </c>
      <c r="N17" s="98">
        <v>0</v>
      </c>
      <c r="O17" s="128">
        <v>1614172.76508</v>
      </c>
      <c r="P17" s="99">
        <f t="shared" si="0"/>
        <v>2.1754653273192521</v>
      </c>
    </row>
    <row r="18" spans="1:16" x14ac:dyDescent="0.2">
      <c r="A18" s="96" t="s">
        <v>88</v>
      </c>
      <c r="B18" s="97" t="s">
        <v>211</v>
      </c>
      <c r="C18" s="128">
        <v>189620.89840999999</v>
      </c>
      <c r="D18" s="128">
        <v>236859.02178000001</v>
      </c>
      <c r="E18" s="128">
        <v>268143.6127</v>
      </c>
      <c r="F18" s="128">
        <v>258300.58468</v>
      </c>
      <c r="G18" s="128">
        <v>230377.98806999999</v>
      </c>
      <c r="H18" s="128">
        <v>233894.64296</v>
      </c>
      <c r="I18" s="98">
        <v>186285.80295000001</v>
      </c>
      <c r="J18" s="98">
        <v>0</v>
      </c>
      <c r="K18" s="98">
        <v>0</v>
      </c>
      <c r="L18" s="98">
        <v>0</v>
      </c>
      <c r="M18" s="98">
        <v>0</v>
      </c>
      <c r="N18" s="98">
        <v>0</v>
      </c>
      <c r="O18" s="128">
        <v>1603482.55155</v>
      </c>
      <c r="P18" s="99">
        <f t="shared" si="0"/>
        <v>2.1610578305634744</v>
      </c>
    </row>
    <row r="19" spans="1:16" x14ac:dyDescent="0.2">
      <c r="A19" s="96" t="s">
        <v>87</v>
      </c>
      <c r="B19" s="97" t="s">
        <v>212</v>
      </c>
      <c r="C19" s="128">
        <v>181803.33992999999</v>
      </c>
      <c r="D19" s="128">
        <v>220644.30664</v>
      </c>
      <c r="E19" s="128">
        <v>250975.14605000001</v>
      </c>
      <c r="F19" s="128">
        <v>239007.11244</v>
      </c>
      <c r="G19" s="128">
        <v>229342.18341</v>
      </c>
      <c r="H19" s="128">
        <v>271873.57932000002</v>
      </c>
      <c r="I19" s="98">
        <v>186074.02275</v>
      </c>
      <c r="J19" s="98">
        <v>0</v>
      </c>
      <c r="K19" s="98">
        <v>0</v>
      </c>
      <c r="L19" s="98">
        <v>0</v>
      </c>
      <c r="M19" s="98">
        <v>0</v>
      </c>
      <c r="N19" s="98">
        <v>0</v>
      </c>
      <c r="O19" s="128">
        <v>1579719.6905400001</v>
      </c>
      <c r="P19" s="99">
        <f t="shared" si="0"/>
        <v>2.129031964854732</v>
      </c>
    </row>
    <row r="20" spans="1:16" x14ac:dyDescent="0.2">
      <c r="A20" s="96" t="s">
        <v>86</v>
      </c>
      <c r="B20" s="97" t="s">
        <v>213</v>
      </c>
      <c r="C20" s="128">
        <v>172772.86040999999</v>
      </c>
      <c r="D20" s="128">
        <v>207595.95009</v>
      </c>
      <c r="E20" s="128">
        <v>233835.25925</v>
      </c>
      <c r="F20" s="128">
        <v>202109.27952000001</v>
      </c>
      <c r="G20" s="128">
        <v>204077.98521000001</v>
      </c>
      <c r="H20" s="128">
        <v>236439.66106000001</v>
      </c>
      <c r="I20" s="98">
        <v>169780.58374</v>
      </c>
      <c r="J20" s="98">
        <v>0</v>
      </c>
      <c r="K20" s="98">
        <v>0</v>
      </c>
      <c r="L20" s="98">
        <v>0</v>
      </c>
      <c r="M20" s="98">
        <v>0</v>
      </c>
      <c r="N20" s="98">
        <v>0</v>
      </c>
      <c r="O20" s="128">
        <v>1426611.5792799999</v>
      </c>
      <c r="P20" s="99">
        <f t="shared" si="0"/>
        <v>1.9226839241845251</v>
      </c>
    </row>
    <row r="21" spans="1:16" x14ac:dyDescent="0.2">
      <c r="A21" s="96" t="s">
        <v>85</v>
      </c>
      <c r="B21" s="97" t="s">
        <v>214</v>
      </c>
      <c r="C21" s="128">
        <v>123030.85677</v>
      </c>
      <c r="D21" s="128">
        <v>152814.32201</v>
      </c>
      <c r="E21" s="128">
        <v>169234.65468000001</v>
      </c>
      <c r="F21" s="128">
        <v>175301.82521000001</v>
      </c>
      <c r="G21" s="128">
        <v>186204.04204</v>
      </c>
      <c r="H21" s="128">
        <v>230783.86825999999</v>
      </c>
      <c r="I21" s="98">
        <v>171632.32246</v>
      </c>
      <c r="J21" s="98">
        <v>0</v>
      </c>
      <c r="K21" s="98">
        <v>0</v>
      </c>
      <c r="L21" s="98">
        <v>0</v>
      </c>
      <c r="M21" s="98">
        <v>0</v>
      </c>
      <c r="N21" s="98">
        <v>0</v>
      </c>
      <c r="O21" s="128">
        <v>1209001.8914300001</v>
      </c>
      <c r="P21" s="99">
        <f t="shared" si="0"/>
        <v>1.6294053228800496</v>
      </c>
    </row>
    <row r="22" spans="1:16" x14ac:dyDescent="0.2">
      <c r="A22" s="96" t="s">
        <v>84</v>
      </c>
      <c r="B22" s="97" t="s">
        <v>215</v>
      </c>
      <c r="C22" s="128">
        <v>159190.0061</v>
      </c>
      <c r="D22" s="128">
        <v>107601.87053</v>
      </c>
      <c r="E22" s="128">
        <v>142174.82198000001</v>
      </c>
      <c r="F22" s="128">
        <v>183082.70222000001</v>
      </c>
      <c r="G22" s="128">
        <v>193768.00296000001</v>
      </c>
      <c r="H22" s="128">
        <v>204179.48712999999</v>
      </c>
      <c r="I22" s="98">
        <v>159908.92585999999</v>
      </c>
      <c r="J22" s="98">
        <v>0</v>
      </c>
      <c r="K22" s="98">
        <v>0</v>
      </c>
      <c r="L22" s="98">
        <v>0</v>
      </c>
      <c r="M22" s="98">
        <v>0</v>
      </c>
      <c r="N22" s="98">
        <v>0</v>
      </c>
      <c r="O22" s="128">
        <v>1149905.81678</v>
      </c>
      <c r="P22" s="99">
        <f t="shared" si="0"/>
        <v>1.5497599068731862</v>
      </c>
    </row>
    <row r="23" spans="1:16" x14ac:dyDescent="0.2">
      <c r="A23" s="96" t="s">
        <v>83</v>
      </c>
      <c r="B23" s="97" t="s">
        <v>216</v>
      </c>
      <c r="C23" s="128">
        <v>103484.04521</v>
      </c>
      <c r="D23" s="128">
        <v>155072.16902</v>
      </c>
      <c r="E23" s="128">
        <v>154850.55475000001</v>
      </c>
      <c r="F23" s="128">
        <v>183889.47145000001</v>
      </c>
      <c r="G23" s="128">
        <v>159194.60222</v>
      </c>
      <c r="H23" s="128">
        <v>177254.15374000001</v>
      </c>
      <c r="I23" s="98">
        <v>116168.84465</v>
      </c>
      <c r="J23" s="98">
        <v>0</v>
      </c>
      <c r="K23" s="98">
        <v>0</v>
      </c>
      <c r="L23" s="98">
        <v>0</v>
      </c>
      <c r="M23" s="98">
        <v>0</v>
      </c>
      <c r="N23" s="98">
        <v>0</v>
      </c>
      <c r="O23" s="128">
        <v>1049913.8410400001</v>
      </c>
      <c r="P23" s="99">
        <f t="shared" si="0"/>
        <v>1.4149979526769532</v>
      </c>
    </row>
    <row r="24" spans="1:16" x14ac:dyDescent="0.2">
      <c r="A24" s="96" t="s">
        <v>82</v>
      </c>
      <c r="B24" s="97" t="s">
        <v>217</v>
      </c>
      <c r="C24" s="128">
        <v>95495.424339999998</v>
      </c>
      <c r="D24" s="128">
        <v>138358.80369</v>
      </c>
      <c r="E24" s="128">
        <v>129647.43143</v>
      </c>
      <c r="F24" s="128">
        <v>159322.91227999999</v>
      </c>
      <c r="G24" s="128">
        <v>115642.0347</v>
      </c>
      <c r="H24" s="128">
        <v>125831.85166</v>
      </c>
      <c r="I24" s="98">
        <v>107935.40555</v>
      </c>
      <c r="J24" s="98">
        <v>0</v>
      </c>
      <c r="K24" s="98">
        <v>0</v>
      </c>
      <c r="L24" s="98">
        <v>0</v>
      </c>
      <c r="M24" s="98">
        <v>0</v>
      </c>
      <c r="N24" s="98">
        <v>0</v>
      </c>
      <c r="O24" s="128">
        <v>872233.86364999996</v>
      </c>
      <c r="P24" s="99">
        <f t="shared" si="0"/>
        <v>1.1755337276987448</v>
      </c>
    </row>
    <row r="25" spans="1:16" x14ac:dyDescent="0.2">
      <c r="A25" s="100"/>
      <c r="B25" s="173" t="s">
        <v>81</v>
      </c>
      <c r="C25" s="173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29">
        <f>SUM(O5:O24)</f>
        <v>50566244.500569992</v>
      </c>
      <c r="P25" s="102">
        <f>SUM(P5:P24)</f>
        <v>68.149527747908607</v>
      </c>
    </row>
    <row r="26" spans="1:16" ht="13.5" customHeight="1" x14ac:dyDescent="0.2">
      <c r="A26" s="100"/>
      <c r="B26" s="174" t="s">
        <v>80</v>
      </c>
      <c r="C26" s="174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29">
        <v>74198965.380390018</v>
      </c>
      <c r="P26" s="98">
        <f>O26/O$26*100</f>
        <v>100</v>
      </c>
    </row>
    <row r="27" spans="1:16" x14ac:dyDescent="0.2">
      <c r="B27" s="68"/>
    </row>
    <row r="28" spans="1:16" x14ac:dyDescent="0.2">
      <c r="B28" s="31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topLeftCell="A22" zoomScaleNormal="100" workbookViewId="0">
      <selection activeCell="N15" sqref="N15"/>
    </sheetView>
  </sheetViews>
  <sheetFormatPr defaultColWidth="9.140625" defaultRowHeight="12.75" x14ac:dyDescent="0.2"/>
  <sheetData>
    <row r="22" spans="1:1" x14ac:dyDescent="0.2">
      <c r="A22" t="s">
        <v>110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>
      <selection activeCell="W10" sqref="W10"/>
    </sheetView>
  </sheetViews>
  <sheetFormatPr defaultColWidth="9.140625" defaultRowHeight="12.75" x14ac:dyDescent="0.2"/>
  <cols>
    <col min="5" max="5" width="10.5703125" customWidth="1"/>
  </cols>
  <sheetData>
    <row r="1" spans="2:2" ht="15" x14ac:dyDescent="0.25">
      <c r="B1" s="33" t="s">
        <v>2</v>
      </c>
    </row>
    <row r="2" spans="2:2" ht="15" x14ac:dyDescent="0.25">
      <c r="B2" s="33" t="s">
        <v>54</v>
      </c>
    </row>
    <row r="13" spans="2:2" ht="12.75" customHeight="1" x14ac:dyDescent="0.2"/>
    <row r="30" ht="12.75" customHeight="1" x14ac:dyDescent="0.2"/>
    <row r="46" ht="12.75" customHeight="1" x14ac:dyDescent="0.2"/>
    <row r="60" ht="12.75" customHeight="1" x14ac:dyDescent="0.2"/>
    <row r="80" ht="12.75" customHeight="1" x14ac:dyDescent="0.2"/>
    <row r="84" ht="3.75" customHeight="1" x14ac:dyDescent="0.2"/>
    <row r="95" ht="12.75" customHeight="1" x14ac:dyDescent="0.2"/>
    <row r="105" spans="1:1" ht="3.75" customHeight="1" x14ac:dyDescent="0.2"/>
    <row r="112" spans="1:1" x14ac:dyDescent="0.2">
      <c r="A112" s="32"/>
    </row>
    <row r="113" ht="12.75" customHeight="1" x14ac:dyDescent="0.2"/>
    <row r="127" ht="12.75" customHeight="1" x14ac:dyDescent="0.2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2002_2016_AYLIK_IHR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Nevsal Alhas</cp:lastModifiedBy>
  <cp:lastPrinted>2016-02-26T09:44:09Z</cp:lastPrinted>
  <dcterms:created xsi:type="dcterms:W3CDTF">2013-08-01T04:41:02Z</dcterms:created>
  <dcterms:modified xsi:type="dcterms:W3CDTF">2016-07-31T19:16:09Z</dcterms:modified>
</cp:coreProperties>
</file>