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62913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F6" i="2" l="1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44" i="1" s="1"/>
  <c r="G22" i="1"/>
  <c r="J22" i="1"/>
  <c r="J22" i="2" s="1"/>
  <c r="K8" i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22" i="2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<sst xmlns="http://schemas.openxmlformats.org/spreadsheetml/2006/main" count="423" uniqueCount="228">
  <si>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</si>
  <si>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</si>
  <si>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</si>
  <si>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</si>
  <si>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</si>
  <si>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</si>
  <si>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</si>
  <si>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</si>
  <si>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</si>
  <si>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</si>
  <si>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</si>
  <si>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</si>
  <si>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</si>
  <si>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</si>
  <si>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</si>
  <si>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</si>
  <si>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</si>
  <si>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</si>
  <si>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</si>
  <si>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</si>
  <si>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</si>
  <si>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</si>
  <si>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</si>
  <si>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</si>
  <si>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</si>
  <si>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</si>
  <si>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</si>
  <si>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</si>
  <si>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</si>
  <si>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</si>
  <si>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</si>
  <si>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</si>
  <si>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</si>
  <si>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</si>
  <si>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</si>
  <si>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</si>
  <si>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</si>
  <si>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</si>
  <si>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</si>
  <si>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</si>
  <si>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</si>
  <si>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</si>
  <si>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</si>
  <si>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</si>
  <si>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</si>
  <si>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</si>
  <si>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</si>
  <si>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</si>
  <si>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</si>
  <si>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</si>
  <si>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</si>
  <si>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</si>
  <si>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</si>
  <si>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</si>
  <si>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</si>
  <si>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</si>
  <si>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</si>
  <si>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</si>
  <si>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</si>
  <si>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</si>
  <si>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</si>
  <si>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</si>
  <si>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</si>
  <si>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</si>
  <si>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</si>
  <si>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</si>
  <si>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</si>
  <si>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</si>
  <si>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</si>
  <si>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</si>
  <si>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</si>
  <si>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</si>
  <si>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</si>
  <si>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</si>
  <si>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</si>
  <si>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</si>
  <si>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</si>
  <si>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</si>
  <si>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</si>
  <si>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</si>
  <si>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</si>
  <si>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</si>
  <si>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</si>
  <si>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</si>
  <si>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</si>
  <si>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</si>
  <si>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</si>
  <si>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</si>
  <si>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</si>
  <si>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</si>
  <si>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</si>
  <si>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</si>
  <si>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</si>
  <si>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</si>
  <si>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</si>
  <si>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</si>
  <si>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</si>
  <si>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</si>
  <si>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</si>
  <si>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</si>
  <si>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</si>
  <si>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</si>
  <si>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</si>
  <si>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</si>
  <si>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</si>
  <si>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</si>
  <si>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</si>
  <si>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</si>
  <si>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</si>
  <si>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</si>
  <si>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</si>
  <si>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</si>
  <si>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</si>
  <si>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</si>
  <si>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</si>
  <si>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</si>
  <si>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</si>
  <si>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</si>
  <si>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</si>
  <si>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</si>
  <si>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</si>
  <si>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</si>
  <si>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</si>
  <si>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</si>
  <si>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</si>
  <si>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</si>
  <si>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1 - 31 AĞUSTOS İHRACAT RAKAMLARI</t>
  </si>
  <si>
    <t xml:space="preserve">SEKTÖREL BAZDA İHRACAT RAKAMLARI -1.000 $ </t>
  </si>
  <si>
    <t>1 - 31 AĞUSTOS</t>
  </si>
  <si>
    <t>1 OCAK  -  31 AĞUSTOS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</si>
  <si>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</si>
  <si>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</si>
  <si>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</si>
  <si>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</si>
  <si>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</si>
  <si>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</si>
  <si>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</si>
  <si>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</si>
  <si>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</si>
  <si>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</si>
  <si>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</si>
  <si>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</si>
  <si>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</si>
  <si>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</si>
  <si>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</si>
  <si>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</si>
  <si>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</si>
  <si>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</si>
  <si>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</si>
  <si>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</si>
  <si>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</si>
  <si>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</si>
  <si>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</si>
  <si>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</si>
  <si>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</si>
  <si>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</si>
  <si>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</si>
  <si>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</si>
  <si>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</si>
  <si>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AĞUSTOS</t>
  </si>
  <si>
    <t>2017  1 - 31 AĞUSTOS</t>
  </si>
  <si>
    <t xml:space="preserve">MALTA </t>
  </si>
  <si>
    <t>NORVEÇ</t>
  </si>
  <si>
    <t>ARJANTİN</t>
  </si>
  <si>
    <t xml:space="preserve">KENYA </t>
  </si>
  <si>
    <t xml:space="preserve">KATAR </t>
  </si>
  <si>
    <t>ŞİLİ</t>
  </si>
  <si>
    <t xml:space="preserve">RUSYA FEDERASYONU </t>
  </si>
  <si>
    <t>ÖZBEKİSTAN</t>
  </si>
  <si>
    <t xml:space="preserve">NİJERYA </t>
  </si>
  <si>
    <t>PERU</t>
  </si>
  <si>
    <t xml:space="preserve">ALMANYA </t>
  </si>
  <si>
    <t>IRAK</t>
  </si>
  <si>
    <t>BİRLEŞİK KRALLIK</t>
  </si>
  <si>
    <t>BİRLEŞİK DEVLETLER</t>
  </si>
  <si>
    <t>İSPANYA</t>
  </si>
  <si>
    <t>İTALYA</t>
  </si>
  <si>
    <t>FRANSA</t>
  </si>
  <si>
    <t>HOLLANDA</t>
  </si>
  <si>
    <t>İSRAİL</t>
  </si>
  <si>
    <t>ÇİN HALK CUMHURİYETİ</t>
  </si>
  <si>
    <t>İSTANBUL</t>
  </si>
  <si>
    <t>BURSA</t>
  </si>
  <si>
    <t>KOCAELI</t>
  </si>
  <si>
    <t>İZMIR</t>
  </si>
  <si>
    <t>GAZIANTEP</t>
  </si>
  <si>
    <t>ANKARA</t>
  </si>
  <si>
    <t>MANISA</t>
  </si>
  <si>
    <t>DENIZLI</t>
  </si>
  <si>
    <t>SAKARYA</t>
  </si>
  <si>
    <t>ADANA</t>
  </si>
  <si>
    <t>GÜMÜŞHANE</t>
  </si>
  <si>
    <t>MUŞ</t>
  </si>
  <si>
    <t>YALOVA</t>
  </si>
  <si>
    <t>BINGÖL</t>
  </si>
  <si>
    <t>HAKKARI</t>
  </si>
  <si>
    <t>AMASYA</t>
  </si>
  <si>
    <t>NEVŞEHIR</t>
  </si>
  <si>
    <t>BURDUR</t>
  </si>
  <si>
    <t>ÇANKIRI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</si>
  <si>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</si>
  <si>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</si>
  <si>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</si>
  <si>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</si>
  <si>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</si>
  <si>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</si>
  <si>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</si>
  <si>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</si>
  <si>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</si>
  <si>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</si>
  <si>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</si>
  <si>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</si>
  <si>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</si>
  <si>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</si>
  <si>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>İRAN (İSLAM CUM.)</t>
  </si>
  <si>
    <t xml:space="preserve">POLONYA </t>
  </si>
  <si>
    <t>BELÇİKA</t>
  </si>
  <si>
    <t xml:space="preserve">ROMANYA </t>
  </si>
  <si>
    <t xml:space="preserve">SUUDİ ARABİSTAN </t>
  </si>
  <si>
    <t>BULGARİSTAN</t>
  </si>
  <si>
    <t xml:space="preserve">MISIR </t>
  </si>
  <si>
    <t>CEZAYİR</t>
  </si>
  <si>
    <t>AĞUSTOS (2017/2016)</t>
  </si>
  <si>
    <t>OCAK-AĞUSTOS
(2017/2016)</t>
  </si>
  <si>
    <t>*Ocak - Ağustos dönemi için ilk 7 ay TUİK, son ay TİM rakamı kullanılmıştır.</t>
  </si>
  <si>
    <t>1 Ağustos - 31 Ağustos</t>
  </si>
  <si>
    <t>1 Ocak - 31 Ağustos</t>
  </si>
  <si>
    <t>1 Eylül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</si>
</sst>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7469176.3752699988</c:v>
                </c:pt>
                <c:pt idx="1">
                  <c:v>8788262.330769999</c:v>
                </c:pt>
                <c:pt idx="2">
                  <c:v>9425026.7704399992</c:v>
                </c:pt>
                <c:pt idx="3">
                  <c:v>9435797.7794700023</c:v>
                </c:pt>
                <c:pt idx="4">
                  <c:v>8852506.3479199987</c:v>
                </c:pt>
                <c:pt idx="5">
                  <c:v>9788380.7435100004</c:v>
                </c:pt>
                <c:pt idx="6">
                  <c:v>7266062.84277</c:v>
                </c:pt>
                <c:pt idx="7">
                  <c:v>9145873.3996200003</c:v>
                </c:pt>
                <c:pt idx="8">
                  <c:v>8542545.6838999987</c:v>
                </c:pt>
                <c:pt idx="9">
                  <c:v>9411008.4851900004</c:v>
                </c:pt>
                <c:pt idx="10">
                  <c:v>9507187.4490899984</c:v>
                </c:pt>
                <c:pt idx="11">
                  <c:v>9969280.9654799998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4A98-B89E-562990489CE2}"/>
            </c:ext>
          </c:extLst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8506412.9097600002</c:v>
                </c:pt>
                <c:pt idx="1">
                  <c:v>9255792.5248399992</c:v>
                </c:pt>
                <c:pt idx="2">
                  <c:v>11308254.567939997</c:v>
                </c:pt>
                <c:pt idx="3">
                  <c:v>9725316.2717300002</c:v>
                </c:pt>
                <c:pt idx="4">
                  <c:v>10323373.95084</c:v>
                </c:pt>
                <c:pt idx="5">
                  <c:v>10069474.500500003</c:v>
                </c:pt>
                <c:pt idx="6">
                  <c:v>9596948.3306800034</c:v>
                </c:pt>
                <c:pt idx="7">
                  <c:v>10324799.823340001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5-4A98-B89E-56299048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6912"/>
        <c:axId val="192216352"/>
      </c:lineChart>
      <c:catAx>
        <c:axId val="19221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21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216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221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96371.368740000005</c:v>
                </c:pt>
                <c:pt idx="1">
                  <c:v>90408.284830000004</c:v>
                </c:pt>
                <c:pt idx="2">
                  <c:v>114507.19144</c:v>
                </c:pt>
                <c:pt idx="3">
                  <c:v>97212.523260000002</c:v>
                </c:pt>
                <c:pt idx="4">
                  <c:v>96648.830149999994</c:v>
                </c:pt>
                <c:pt idx="5">
                  <c:v>75862.528869999995</c:v>
                </c:pt>
                <c:pt idx="6">
                  <c:v>62844.392619999999</c:v>
                </c:pt>
                <c:pt idx="7">
                  <c:v>83312.301529999997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0-481D-9874-D5A1FF450A51}"/>
            </c:ext>
          </c:extLst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88426.430420000004</c:v>
                </c:pt>
                <c:pt idx="8">
                  <c:v>133309.95624</c:v>
                </c:pt>
                <c:pt idx="9">
                  <c:v>164829.81182</c:v>
                </c:pt>
                <c:pt idx="10">
                  <c:v>144969.57272</c:v>
                </c:pt>
                <c:pt idx="11">
                  <c:v>115269.88946000001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0-481D-9874-D5A1FF45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9216"/>
        <c:axId val="241109776"/>
      </c:lineChart>
      <c:catAx>
        <c:axId val="2411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10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1097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109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153847.91657</c:v>
                </c:pt>
                <c:pt idx="1">
                  <c:v>151916.63034999999</c:v>
                </c:pt>
                <c:pt idx="2">
                  <c:v>166350.26160999999</c:v>
                </c:pt>
                <c:pt idx="3">
                  <c:v>137118.96799</c:v>
                </c:pt>
                <c:pt idx="4">
                  <c:v>122522.30646000001</c:v>
                </c:pt>
                <c:pt idx="5">
                  <c:v>112625.29244999999</c:v>
                </c:pt>
                <c:pt idx="6">
                  <c:v>125698.64994</c:v>
                </c:pt>
                <c:pt idx="7">
                  <c:v>98648.934389999995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8-4B0C-892A-137892D8CBE4}"/>
            </c:ext>
          </c:extLst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203852.04095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8-4B0C-892A-137892D8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13136"/>
        <c:axId val="241113696"/>
      </c:lineChart>
      <c:catAx>
        <c:axId val="2411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11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113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113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316-9F1A-02508BCFCFA6}"/>
            </c:ext>
          </c:extLst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316-9F1A-02508BCF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37520"/>
        <c:axId val="241238080"/>
      </c:lineChart>
      <c:catAx>
        <c:axId val="2412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23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238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23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E-41CC-863C-73961B510C47}"/>
            </c:ext>
          </c:extLst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E-41CC-863C-73961B51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41440"/>
        <c:axId val="241242000"/>
      </c:lineChart>
      <c:catAx>
        <c:axId val="2412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24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24200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241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14852.07654</c:v>
                </c:pt>
                <c:pt idx="3">
                  <c:v>10092.47442</c:v>
                </c:pt>
                <c:pt idx="4">
                  <c:v>6489.4700499999999</c:v>
                </c:pt>
                <c:pt idx="5">
                  <c:v>3619.6122599999999</c:v>
                </c:pt>
                <c:pt idx="6">
                  <c:v>3589.18777</c:v>
                </c:pt>
                <c:pt idx="7">
                  <c:v>4815.2303599999996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F-4364-9B0A-A59C1E1E9F5E}"/>
            </c:ext>
          </c:extLst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F-4364-9B0A-A59C1E1E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01280"/>
        <c:axId val="241801840"/>
      </c:lineChart>
      <c:catAx>
        <c:axId val="2418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80184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128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170643.20071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163420.06069000001</c:v>
                </c:pt>
                <c:pt idx="4">
                  <c:v>172493.50797999999</c:v>
                </c:pt>
                <c:pt idx="5">
                  <c:v>185745.50395000001</c:v>
                </c:pt>
                <c:pt idx="6">
                  <c:v>183088.31645000001</c:v>
                </c:pt>
                <c:pt idx="7">
                  <c:v>211297.68273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A-49EC-8FD8-C1CF451486B3}"/>
            </c:ext>
          </c:extLst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166819.5215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A-49EC-8FD8-C1CF4514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05200"/>
        <c:axId val="241805760"/>
      </c:lineChart>
      <c:catAx>
        <c:axId val="24180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8057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52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311625.85595</c:v>
                </c:pt>
                <c:pt idx="1">
                  <c:v>330203.14676999999</c:v>
                </c:pt>
                <c:pt idx="2">
                  <c:v>390190.69977000001</c:v>
                </c:pt>
                <c:pt idx="3">
                  <c:v>369992.24356999999</c:v>
                </c:pt>
                <c:pt idx="4">
                  <c:v>382517.81595999998</c:v>
                </c:pt>
                <c:pt idx="5">
                  <c:v>352805.39908</c:v>
                </c:pt>
                <c:pt idx="6">
                  <c:v>349365.93709000002</c:v>
                </c:pt>
                <c:pt idx="7">
                  <c:v>389691.46620999998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2-49C6-A21B-7FF4B637F4D7}"/>
            </c:ext>
          </c:extLst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369383.47516999999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379954.54584999999</c:v>
                </c:pt>
                <c:pt idx="6">
                  <c:v>272883.78418000002</c:v>
                </c:pt>
                <c:pt idx="7">
                  <c:v>366531.50695000001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369972.77356</c:v>
                </c:pt>
                <c:pt idx="11">
                  <c:v>353834.06511999998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2-49C6-A21B-7FF4B637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09120"/>
        <c:axId val="241809680"/>
      </c:lineChart>
      <c:catAx>
        <c:axId val="2418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80968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091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613430.94420999999</c:v>
                </c:pt>
                <c:pt idx="1">
                  <c:v>636077.66206</c:v>
                </c:pt>
                <c:pt idx="2">
                  <c:v>755559.39237000002</c:v>
                </c:pt>
                <c:pt idx="3">
                  <c:v>657912.00141000003</c:v>
                </c:pt>
                <c:pt idx="4">
                  <c:v>671744.21640000003</c:v>
                </c:pt>
                <c:pt idx="5">
                  <c:v>647491.44235999999</c:v>
                </c:pt>
                <c:pt idx="6">
                  <c:v>604036.37485999998</c:v>
                </c:pt>
                <c:pt idx="7">
                  <c:v>696941.84796000004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D-4855-8255-1173FFE8FC38}"/>
            </c:ext>
          </c:extLst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596350.63049000001</c:v>
                </c:pt>
                <c:pt idx="1">
                  <c:v>632879.71793000004</c:v>
                </c:pt>
                <c:pt idx="2">
                  <c:v>703183.34372</c:v>
                </c:pt>
                <c:pt idx="3">
                  <c:v>689660.14344000001</c:v>
                </c:pt>
                <c:pt idx="4">
                  <c:v>667568.44640000002</c:v>
                </c:pt>
                <c:pt idx="5">
                  <c:v>713431.00700999994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654843.02323000005</c:v>
                </c:pt>
                <c:pt idx="9">
                  <c:v>691260.25052999996</c:v>
                </c:pt>
                <c:pt idx="10">
                  <c:v>693770.64098999999</c:v>
                </c:pt>
                <c:pt idx="11">
                  <c:v>645372.02147000004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D-4855-8255-1173FFE8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13040"/>
        <c:axId val="241813600"/>
      </c:lineChart>
      <c:catAx>
        <c:axId val="24181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1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81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1813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90877.574959999998</c:v>
                </c:pt>
                <c:pt idx="1">
                  <c:v>115906.98779</c:v>
                </c:pt>
                <c:pt idx="2">
                  <c:v>158449.15804000001</c:v>
                </c:pt>
                <c:pt idx="3">
                  <c:v>120212.61593</c:v>
                </c:pt>
                <c:pt idx="4">
                  <c:v>130233.2341</c:v>
                </c:pt>
                <c:pt idx="5">
                  <c:v>116514.99045</c:v>
                </c:pt>
                <c:pt idx="6">
                  <c:v>126032.07849</c:v>
                </c:pt>
                <c:pt idx="7">
                  <c:v>178890.74582000001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2-43D2-B459-D23A58CD278C}"/>
            </c:ext>
          </c:extLst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88262.647039999996</c:v>
                </c:pt>
                <c:pt idx="1">
                  <c:v>108392.15519999999</c:v>
                </c:pt>
                <c:pt idx="2">
                  <c:v>126075.64434</c:v>
                </c:pt>
                <c:pt idx="3">
                  <c:v>132778.81531999999</c:v>
                </c:pt>
                <c:pt idx="4">
                  <c:v>121029.34637</c:v>
                </c:pt>
                <c:pt idx="5">
                  <c:v>124400.22552000001</c:v>
                </c:pt>
                <c:pt idx="6">
                  <c:v>100638.91873</c:v>
                </c:pt>
                <c:pt idx="7">
                  <c:v>143041.74457000001</c:v>
                </c:pt>
                <c:pt idx="8">
                  <c:v>110375.66275</c:v>
                </c:pt>
                <c:pt idx="9">
                  <c:v>119984.95053</c:v>
                </c:pt>
                <c:pt idx="10">
                  <c:v>103171.46129000001</c:v>
                </c:pt>
                <c:pt idx="11">
                  <c:v>115632.12231000001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2-43D2-B459-D23A58CD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38400"/>
        <c:axId val="240838960"/>
      </c:lineChart>
      <c:catAx>
        <c:axId val="240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3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08389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38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145552.8713</c:v>
                </c:pt>
                <c:pt idx="1">
                  <c:v>155167.77798000001</c:v>
                </c:pt>
                <c:pt idx="2">
                  <c:v>188983.32214</c:v>
                </c:pt>
                <c:pt idx="3">
                  <c:v>176127.49333999999</c:v>
                </c:pt>
                <c:pt idx="4">
                  <c:v>183438.17765</c:v>
                </c:pt>
                <c:pt idx="5">
                  <c:v>163157.88868999999</c:v>
                </c:pt>
                <c:pt idx="6">
                  <c:v>158217.49398999999</c:v>
                </c:pt>
                <c:pt idx="7">
                  <c:v>202064.98641000001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8-4A26-8C69-DE8FF757212E}"/>
            </c:ext>
          </c:extLst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170894.06432999999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8-4A26-8C69-DE8FF757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42320"/>
        <c:axId val="240842880"/>
      </c:lineChart>
      <c:catAx>
        <c:axId val="2408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4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084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42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0-42AB-B7A5-3660E1E26490}"/>
            </c:ext>
          </c:extLst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382568.91473999998</c:v>
                </c:pt>
                <c:pt idx="3">
                  <c:v>447146.94410000002</c:v>
                </c:pt>
                <c:pt idx="4">
                  <c:v>444811.94290000002</c:v>
                </c:pt>
                <c:pt idx="5">
                  <c:v>366992.755</c:v>
                </c:pt>
                <c:pt idx="6">
                  <c:v>385944.99609999999</c:v>
                </c:pt>
                <c:pt idx="7">
                  <c:v>444899.95396999997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0-42AB-B7A5-3660E1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58736"/>
        <c:axId val="239476624"/>
      </c:lineChart>
      <c:catAx>
        <c:axId val="11315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47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476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158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1230611.6969999999</c:v>
                </c:pt>
                <c:pt idx="1">
                  <c:v>1343609.37001</c:v>
                </c:pt>
                <c:pt idx="2">
                  <c:v>1521651.70043</c:v>
                </c:pt>
                <c:pt idx="3">
                  <c:v>1216377.4984500001</c:v>
                </c:pt>
                <c:pt idx="4">
                  <c:v>1320533.05378</c:v>
                </c:pt>
                <c:pt idx="5">
                  <c:v>1280253.7958800001</c:v>
                </c:pt>
                <c:pt idx="6">
                  <c:v>1187430.3102599999</c:v>
                </c:pt>
                <c:pt idx="7">
                  <c:v>1461363.9082800001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F-4B57-B85D-F7879A7EC185}"/>
            </c:ext>
          </c:extLst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1136925.6484099999</c:v>
                </c:pt>
                <c:pt idx="2">
                  <c:v>1189668.26416</c:v>
                </c:pt>
                <c:pt idx="3">
                  <c:v>1231392.70747</c:v>
                </c:pt>
                <c:pt idx="4">
                  <c:v>1126967.23529</c:v>
                </c:pt>
                <c:pt idx="5">
                  <c:v>1316135.5207700001</c:v>
                </c:pt>
                <c:pt idx="6">
                  <c:v>960854.42127000005</c:v>
                </c:pt>
                <c:pt idx="7">
                  <c:v>1208479.22062</c:v>
                </c:pt>
                <c:pt idx="8">
                  <c:v>1095817.0729199999</c:v>
                </c:pt>
                <c:pt idx="9">
                  <c:v>1229141.9860499999</c:v>
                </c:pt>
                <c:pt idx="10">
                  <c:v>1154578.3641900001</c:v>
                </c:pt>
                <c:pt idx="11">
                  <c:v>1289640.5828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F-4B57-B85D-F7879A7E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46240"/>
        <c:axId val="240846800"/>
      </c:lineChart>
      <c:catAx>
        <c:axId val="2408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4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08468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46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432827.61440999998</c:v>
                </c:pt>
                <c:pt idx="2">
                  <c:v>517166.02769999998</c:v>
                </c:pt>
                <c:pt idx="3">
                  <c:v>484851.67601</c:v>
                </c:pt>
                <c:pt idx="4">
                  <c:v>509904.02466</c:v>
                </c:pt>
                <c:pt idx="5">
                  <c:v>506258.33899999998</c:v>
                </c:pt>
                <c:pt idx="6">
                  <c:v>474516.03723999998</c:v>
                </c:pt>
                <c:pt idx="7">
                  <c:v>565104.81004999997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E2C-8891-01A60F0B913C}"/>
            </c:ext>
          </c:extLst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439468.14053999999</c:v>
                </c:pt>
                <c:pt idx="2">
                  <c:v>469238.59591999999</c:v>
                </c:pt>
                <c:pt idx="3">
                  <c:v>493246.72258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351483.86956000002</c:v>
                </c:pt>
                <c:pt idx="7">
                  <c:v>450412.00625999999</c:v>
                </c:pt>
                <c:pt idx="8">
                  <c:v>403974.59703</c:v>
                </c:pt>
                <c:pt idx="9">
                  <c:v>441761.31595999998</c:v>
                </c:pt>
                <c:pt idx="10">
                  <c:v>454992.13793000003</c:v>
                </c:pt>
                <c:pt idx="11">
                  <c:v>491264.01088000002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E2C-8891-01A60F0B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50160"/>
        <c:axId val="240850720"/>
      </c:lineChart>
      <c:catAx>
        <c:axId val="2408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5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085072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8501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2064276.45245</c:v>
                </c:pt>
                <c:pt idx="1">
                  <c:v>2227246.7045399998</c:v>
                </c:pt>
                <c:pt idx="2">
                  <c:v>2708928.2927999999</c:v>
                </c:pt>
                <c:pt idx="3">
                  <c:v>2293596.3223600001</c:v>
                </c:pt>
                <c:pt idx="4">
                  <c:v>2564410.47168</c:v>
                </c:pt>
                <c:pt idx="5">
                  <c:v>2497004.0975100002</c:v>
                </c:pt>
                <c:pt idx="6">
                  <c:v>2432844.8575400002</c:v>
                </c:pt>
                <c:pt idx="7">
                  <c:v>1836086.6128700001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A-40D0-BBE8-97A2B9C57DBA}"/>
            </c:ext>
          </c:extLst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1512283.8370399999</c:v>
                </c:pt>
                <c:pt idx="1">
                  <c:v>1983150.7717299999</c:v>
                </c:pt>
                <c:pt idx="2">
                  <c:v>2046625.30602</c:v>
                </c:pt>
                <c:pt idx="3">
                  <c:v>2045822.10357</c:v>
                </c:pt>
                <c:pt idx="4">
                  <c:v>1998421.5523600001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1677699.5741300001</c:v>
                </c:pt>
                <c:pt idx="8">
                  <c:v>1940445.8130099999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2346446.8982299999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A-40D0-BBE8-97A2B9C5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05456"/>
        <c:axId val="242706016"/>
      </c:lineChart>
      <c:catAx>
        <c:axId val="24270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70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7060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70545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603354.68243000004</c:v>
                </c:pt>
                <c:pt idx="1">
                  <c:v>695489.65228000004</c:v>
                </c:pt>
                <c:pt idx="2">
                  <c:v>907691.46041000006</c:v>
                </c:pt>
                <c:pt idx="3">
                  <c:v>787855.30718</c:v>
                </c:pt>
                <c:pt idx="4">
                  <c:v>879393.55422000005</c:v>
                </c:pt>
                <c:pt idx="5">
                  <c:v>873687.54413000005</c:v>
                </c:pt>
                <c:pt idx="6">
                  <c:v>808406.52086000005</c:v>
                </c:pt>
                <c:pt idx="7">
                  <c:v>971510.52471000003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F0-9C0B-75AE6501E934}"/>
            </c:ext>
          </c:extLst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626730.54361000005</c:v>
                </c:pt>
                <c:pt idx="1">
                  <c:v>803524.47337000002</c:v>
                </c:pt>
                <c:pt idx="2">
                  <c:v>897889.62286999996</c:v>
                </c:pt>
                <c:pt idx="3">
                  <c:v>885217.74317999999</c:v>
                </c:pt>
                <c:pt idx="4">
                  <c:v>806702.24841</c:v>
                </c:pt>
                <c:pt idx="5">
                  <c:v>925586.92559</c:v>
                </c:pt>
                <c:pt idx="6">
                  <c:v>627924.96225999994</c:v>
                </c:pt>
                <c:pt idx="7">
                  <c:v>854764.48713999998</c:v>
                </c:pt>
                <c:pt idx="8">
                  <c:v>803395.23647</c:v>
                </c:pt>
                <c:pt idx="9">
                  <c:v>896013.89084999997</c:v>
                </c:pt>
                <c:pt idx="10">
                  <c:v>898009.48987000005</c:v>
                </c:pt>
                <c:pt idx="11">
                  <c:v>947128.27563000005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F0-9C0B-75AE6501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09376"/>
        <c:axId val="242709936"/>
      </c:lineChart>
      <c:catAx>
        <c:axId val="2427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70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70993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7093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1245703.56507</c:v>
                </c:pt>
                <c:pt idx="1">
                  <c:v>1281982.65698</c:v>
                </c:pt>
                <c:pt idx="2">
                  <c:v>1530617.0638900001</c:v>
                </c:pt>
                <c:pt idx="3">
                  <c:v>1346633.71266</c:v>
                </c:pt>
                <c:pt idx="4">
                  <c:v>1400168.4724000001</c:v>
                </c:pt>
                <c:pt idx="5">
                  <c:v>1391391.58718</c:v>
                </c:pt>
                <c:pt idx="6">
                  <c:v>1481237.13854</c:v>
                </c:pt>
                <c:pt idx="7">
                  <c:v>1679093.23388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48EA-8E7F-6A554A190B5F}"/>
            </c:ext>
          </c:extLst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1317690.7571399999</c:v>
                </c:pt>
                <c:pt idx="1">
                  <c:v>1417235.4312499999</c:v>
                </c:pt>
                <c:pt idx="2">
                  <c:v>1509637.7562899999</c:v>
                </c:pt>
                <c:pt idx="3">
                  <c:v>1522645.99538</c:v>
                </c:pt>
                <c:pt idx="4">
                  <c:v>1417793.2821899999</c:v>
                </c:pt>
                <c:pt idx="5">
                  <c:v>1526209.70297</c:v>
                </c:pt>
                <c:pt idx="6">
                  <c:v>1246136.3417</c:v>
                </c:pt>
                <c:pt idx="7">
                  <c:v>1605432.9395099999</c:v>
                </c:pt>
                <c:pt idx="8">
                  <c:v>1318760.98752</c:v>
                </c:pt>
                <c:pt idx="9">
                  <c:v>1424987.54382</c:v>
                </c:pt>
                <c:pt idx="10">
                  <c:v>1312655.6449200001</c:v>
                </c:pt>
                <c:pt idx="11">
                  <c:v>1337125.90548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8-48EA-8E7F-6A554A19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41600"/>
        <c:axId val="242542160"/>
      </c:lineChart>
      <c:catAx>
        <c:axId val="2425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4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5421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41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465082.09409999999</c:v>
                </c:pt>
                <c:pt idx="1">
                  <c:v>500591.97363000002</c:v>
                </c:pt>
                <c:pt idx="2">
                  <c:v>611767.14228999999</c:v>
                </c:pt>
                <c:pt idx="3">
                  <c:v>546721.20710999996</c:v>
                </c:pt>
                <c:pt idx="4">
                  <c:v>570365.75988999999</c:v>
                </c:pt>
                <c:pt idx="5">
                  <c:v>560798.39543000003</c:v>
                </c:pt>
                <c:pt idx="6">
                  <c:v>532582.12444000004</c:v>
                </c:pt>
                <c:pt idx="7">
                  <c:v>608709.34314000001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47D-8BFF-8D3300B77A33}"/>
            </c:ext>
          </c:extLst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517496.73577999999</c:v>
                </c:pt>
                <c:pt idx="8">
                  <c:v>483422.27635</c:v>
                </c:pt>
                <c:pt idx="9">
                  <c:v>507972.78295999998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47D-8BFF-8D3300B7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45520"/>
        <c:axId val="242546080"/>
      </c:lineChart>
      <c:catAx>
        <c:axId val="24254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4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546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455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180947.00404</c:v>
                </c:pt>
                <c:pt idx="1">
                  <c:v>202320.78313</c:v>
                </c:pt>
                <c:pt idx="2">
                  <c:v>256892.72396</c:v>
                </c:pt>
                <c:pt idx="3">
                  <c:v>222388.65734000001</c:v>
                </c:pt>
                <c:pt idx="4">
                  <c:v>240016.89191000001</c:v>
                </c:pt>
                <c:pt idx="5">
                  <c:v>231450.00176000001</c:v>
                </c:pt>
                <c:pt idx="6">
                  <c:v>217999.45532000001</c:v>
                </c:pt>
                <c:pt idx="7">
                  <c:v>246166.12341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A-4653-8B46-DAC35EEFFB5A}"/>
            </c:ext>
          </c:extLst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A-4653-8B46-DAC35EEF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49440"/>
        <c:axId val="242550000"/>
      </c:lineChart>
      <c:catAx>
        <c:axId val="2425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5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55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4944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198534.20027</c:v>
                </c:pt>
                <c:pt idx="1">
                  <c:v>252178.04141999999</c:v>
                </c:pt>
                <c:pt idx="2">
                  <c:v>341232.77179000003</c:v>
                </c:pt>
                <c:pt idx="3">
                  <c:v>346680.80557000003</c:v>
                </c:pt>
                <c:pt idx="4">
                  <c:v>302931.09289999999</c:v>
                </c:pt>
                <c:pt idx="5">
                  <c:v>252784.96157000001</c:v>
                </c:pt>
                <c:pt idx="6">
                  <c:v>265566.63008999999</c:v>
                </c:pt>
                <c:pt idx="7">
                  <c:v>324545.13724000001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4981-B4F5-6BF4CBDA5763}"/>
            </c:ext>
          </c:extLst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155557.12719999999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156340.49991000001</c:v>
                </c:pt>
                <c:pt idx="6">
                  <c:v>90793.000419999997</c:v>
                </c:pt>
                <c:pt idx="7">
                  <c:v>232009.07131999999</c:v>
                </c:pt>
                <c:pt idx="8">
                  <c:v>195280.35784000001</c:v>
                </c:pt>
                <c:pt idx="9">
                  <c:v>226982.83412000001</c:v>
                </c:pt>
                <c:pt idx="10">
                  <c:v>254790.54058</c:v>
                </c:pt>
                <c:pt idx="11">
                  <c:v>344032.96642000001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F-4981-B4F5-6BF4CBDA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53360"/>
        <c:axId val="242553920"/>
      </c:lineChart>
      <c:catAx>
        <c:axId val="24255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5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5539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553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850633.10140000004</c:v>
                </c:pt>
                <c:pt idx="1">
                  <c:v>928853.38199999998</c:v>
                </c:pt>
                <c:pt idx="2">
                  <c:v>1169654.9850000001</c:v>
                </c:pt>
                <c:pt idx="3">
                  <c:v>995779.74875999999</c:v>
                </c:pt>
                <c:pt idx="4">
                  <c:v>965348.45067000005</c:v>
                </c:pt>
                <c:pt idx="5">
                  <c:v>901651.98279000004</c:v>
                </c:pt>
                <c:pt idx="6">
                  <c:v>794102.92416000005</c:v>
                </c:pt>
                <c:pt idx="7">
                  <c:v>855628.41159000003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C-4EB9-B4AA-8519B7EA1245}"/>
            </c:ext>
          </c:extLst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695900.64414999995</c:v>
                </c:pt>
                <c:pt idx="4">
                  <c:v>748294.69905000005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757712.05691000004</c:v>
                </c:pt>
                <c:pt idx="10">
                  <c:v>739255.74702000001</c:v>
                </c:pt>
                <c:pt idx="11">
                  <c:v>924330.98190000001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C-4EB9-B4AA-8519B7EA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89216"/>
        <c:axId val="242889776"/>
      </c:lineChart>
      <c:catAx>
        <c:axId val="2428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8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8897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892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382568.91473999998</c:v>
                </c:pt>
                <c:pt idx="3">
                  <c:v>447146.94410000002</c:v>
                </c:pt>
                <c:pt idx="4">
                  <c:v>444811.94290000002</c:v>
                </c:pt>
                <c:pt idx="5">
                  <c:v>366992.755</c:v>
                </c:pt>
                <c:pt idx="6">
                  <c:v>385944.99609999999</c:v>
                </c:pt>
                <c:pt idx="7">
                  <c:v>444899.95396999997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13D-88D8-9F71C9096967}"/>
            </c:ext>
          </c:extLst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0-413D-88D8-9F71C909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3136"/>
        <c:axId val="242893696"/>
      </c:lineChart>
      <c:catAx>
        <c:axId val="24289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9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89369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931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A-4697-82A3-F85B171FD1AB}"/>
            </c:ext>
          </c:extLst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11251522.470000001</c:v>
                </c:pt>
                <c:pt idx="1">
                  <c:v>12093937.927999999</c:v>
                </c:pt>
                <c:pt idx="2">
                  <c:v>14476568.912</c:v>
                </c:pt>
                <c:pt idx="3">
                  <c:v>12866261.739</c:v>
                </c:pt>
                <c:pt idx="4">
                  <c:v>13591681.816</c:v>
                </c:pt>
                <c:pt idx="5">
                  <c:v>13140404.357000001</c:v>
                </c:pt>
                <c:pt idx="6">
                  <c:v>12640602.368000001</c:v>
                </c:pt>
                <c:pt idx="7">
                  <c:v>12439487.148240002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A-4697-82A3-F85B171F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79984"/>
        <c:axId val="239480544"/>
      </c:lineChart>
      <c:catAx>
        <c:axId val="23947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48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480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479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90804.685630000007</c:v>
                </c:pt>
                <c:pt idx="7">
                  <c:v>170162.31594999999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A-4F04-B440-57C4341AE41D}"/>
            </c:ext>
          </c:extLst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A-4F04-B440-57C4341A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7056"/>
        <c:axId val="242897616"/>
      </c:lineChart>
      <c:catAx>
        <c:axId val="2428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9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89761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8970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122117.96556</c:v>
                </c:pt>
                <c:pt idx="2">
                  <c:v>147396.47138</c:v>
                </c:pt>
                <c:pt idx="3">
                  <c:v>137743.37059000001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111522.02957</c:v>
                </c:pt>
                <c:pt idx="7">
                  <c:v>159381.22627000001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3-4877-A323-82533D55B493}"/>
            </c:ext>
          </c:extLst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212501.04013000001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3-4877-A323-82533D55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00976"/>
        <c:axId val="242901536"/>
      </c:lineChart>
      <c:catAx>
        <c:axId val="24290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90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901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900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329547.59876999998</c:v>
                </c:pt>
                <c:pt idx="3">
                  <c:v>309951.29204999999</c:v>
                </c:pt>
                <c:pt idx="4">
                  <c:v>327888.66181999998</c:v>
                </c:pt>
                <c:pt idx="5">
                  <c:v>324251.31565</c:v>
                </c:pt>
                <c:pt idx="6">
                  <c:v>304263.67751000001</c:v>
                </c:pt>
                <c:pt idx="7">
                  <c:v>361502.11414999998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C-4C61-8760-B6823CCE366E}"/>
            </c:ext>
          </c:extLst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335506.22450999997</c:v>
                </c:pt>
                <c:pt idx="6">
                  <c:v>225691.47210000001</c:v>
                </c:pt>
                <c:pt idx="7">
                  <c:v>302024.43125999998</c:v>
                </c:pt>
                <c:pt idx="8">
                  <c:v>281829.04858</c:v>
                </c:pt>
                <c:pt idx="9">
                  <c:v>313788.01591999998</c:v>
                </c:pt>
                <c:pt idx="10">
                  <c:v>320435.09463000001</c:v>
                </c:pt>
                <c:pt idx="11">
                  <c:v>289508.50641999999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C-4C61-8760-B6823CCE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39296"/>
        <c:axId val="243339856"/>
      </c:lineChart>
      <c:catAx>
        <c:axId val="2433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333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33985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33392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1451980.9365300001</c:v>
                </c:pt>
                <c:pt idx="1">
                  <c:v>1713742.3471000001</c:v>
                </c:pt>
                <c:pt idx="2">
                  <c:v>1749549.7263099998</c:v>
                </c:pt>
                <c:pt idx="3">
                  <c:v>1635750.9739400002</c:v>
                </c:pt>
                <c:pt idx="4">
                  <c:v>1600250.6405699998</c:v>
                </c:pt>
                <c:pt idx="5">
                  <c:v>1703009.1706099999</c:v>
                </c:pt>
                <c:pt idx="6">
                  <c:v>1204892.8197200003</c:v>
                </c:pt>
                <c:pt idx="7">
                  <c:v>1627083.9310999999</c:v>
                </c:pt>
                <c:pt idx="8">
                  <c:v>1545980.3569499999</c:v>
                </c:pt>
                <c:pt idx="9">
                  <c:v>1938828.5862</c:v>
                </c:pt>
                <c:pt idx="10">
                  <c:v>2043576.0866600005</c:v>
                </c:pt>
                <c:pt idx="11">
                  <c:v>1996989.8370900003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0-4A49-BF2B-80D250EF13FD}"/>
            </c:ext>
          </c:extLst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1652382.4539799998</c:v>
                </c:pt>
                <c:pt idx="1">
                  <c:v>1662838.37264</c:v>
                </c:pt>
                <c:pt idx="2">
                  <c:v>1866454.9073700001</c:v>
                </c:pt>
                <c:pt idx="3">
                  <c:v>1609426.6211399999</c:v>
                </c:pt>
                <c:pt idx="4">
                  <c:v>1675900.6905</c:v>
                </c:pt>
                <c:pt idx="5">
                  <c:v>1597366.61448</c:v>
                </c:pt>
                <c:pt idx="6">
                  <c:v>1471068.2247500001</c:v>
                </c:pt>
                <c:pt idx="7">
                  <c:v>1669787.3709299997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0-4A49-BF2B-80D250EF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3904"/>
        <c:axId val="239618032"/>
      </c:lineChart>
      <c:catAx>
        <c:axId val="23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61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618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48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6-49A8-8570-EA7D2052F543}"/>
            </c:ext>
          </c:extLst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6-49A8-8570-EA7D2052F543}"/>
            </c:ext>
          </c:extLst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6-49A8-8570-EA7D2052F543}"/>
            </c:ext>
          </c:extLst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6-49A8-8570-EA7D2052F543}"/>
            </c:ext>
          </c:extLst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6-49A8-8570-EA7D2052F543}"/>
            </c:ext>
          </c:extLst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6-49A8-8570-EA7D2052F543}"/>
            </c:ext>
          </c:extLst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D6-49A8-8570-EA7D2052F543}"/>
            </c:ext>
          </c:extLst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D6-49A8-8570-EA7D2052F543}"/>
            </c:ext>
          </c:extLst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11251522.470000001</c:v>
                </c:pt>
                <c:pt idx="1">
                  <c:v>12093937.927999999</c:v>
                </c:pt>
                <c:pt idx="2">
                  <c:v>14476568.912</c:v>
                </c:pt>
                <c:pt idx="3">
                  <c:v>12866261.739</c:v>
                </c:pt>
                <c:pt idx="4">
                  <c:v>13591681.816</c:v>
                </c:pt>
                <c:pt idx="5">
                  <c:v>13140404.357000001</c:v>
                </c:pt>
                <c:pt idx="6">
                  <c:v>12640602.368000001</c:v>
                </c:pt>
                <c:pt idx="7">
                  <c:v>12439487.148240002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D6-49A8-8570-EA7D2052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25312"/>
        <c:axId val="239820240"/>
      </c:lineChart>
      <c:catAx>
        <c:axId val="2396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82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82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625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7A-4AA1-ADA8-8A656CFDC10F}"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7A-4AA1-ADA8-8A656CFDC10F}"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102500466.73824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A-4AA1-ADA8-8A656CFD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23040"/>
        <c:axId val="239823600"/>
      </c:barChart>
      <c:catAx>
        <c:axId val="2398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82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82360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8230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523438.33273999998</c:v>
                </c:pt>
                <c:pt idx="1">
                  <c:v>556278.86133999994</c:v>
                </c:pt>
                <c:pt idx="2">
                  <c:v>622261.29460000002</c:v>
                </c:pt>
                <c:pt idx="3">
                  <c:v>523441.48447000002</c:v>
                </c:pt>
                <c:pt idx="4">
                  <c:v>528450.79133000004</c:v>
                </c:pt>
                <c:pt idx="5">
                  <c:v>466337.11235000001</c:v>
                </c:pt>
                <c:pt idx="6">
                  <c:v>430181.93897000002</c:v>
                </c:pt>
                <c:pt idx="7">
                  <c:v>542495.52605999995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5-4866-B872-3AB7EF12A802}"/>
            </c:ext>
          </c:extLst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602068.51049000002</c:v>
                </c:pt>
                <c:pt idx="11">
                  <c:v>614296.99025999999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866-B872-3AB7EF12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26400"/>
        <c:axId val="239826960"/>
      </c:lineChart>
      <c:catAx>
        <c:axId val="23982640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82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8269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8264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193168.17950999999</c:v>
                </c:pt>
                <c:pt idx="1">
                  <c:v>168162.27752</c:v>
                </c:pt>
                <c:pt idx="2">
                  <c:v>154545.46445</c:v>
                </c:pt>
                <c:pt idx="3">
                  <c:v>119348.57182</c:v>
                </c:pt>
                <c:pt idx="4">
                  <c:v>128839.84235000001</c:v>
                </c:pt>
                <c:pt idx="5">
                  <c:v>190425.45058</c:v>
                </c:pt>
                <c:pt idx="6">
                  <c:v>120621.68551</c:v>
                </c:pt>
                <c:pt idx="7">
                  <c:v>101210.96575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1-4699-BC10-096FCFD07389}"/>
            </c:ext>
          </c:extLst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147173.71935999999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170139.92357000001</c:v>
                </c:pt>
                <c:pt idx="6">
                  <c:v>86562.877980000005</c:v>
                </c:pt>
                <c:pt idx="7">
                  <c:v>84454.955669999996</c:v>
                </c:pt>
                <c:pt idx="8">
                  <c:v>116633.14692</c:v>
                </c:pt>
                <c:pt idx="9">
                  <c:v>215700.20228</c:v>
                </c:pt>
                <c:pt idx="10">
                  <c:v>302958.46841999999</c:v>
                </c:pt>
                <c:pt idx="11">
                  <c:v>278404.28638000001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699-BC10-096FCFD0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58544"/>
        <c:axId val="239259104"/>
      </c:lineChart>
      <c:catAx>
        <c:axId val="2392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25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2591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258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106774.60662000001</c:v>
                </c:pt>
                <c:pt idx="4">
                  <c:v>113878.43811</c:v>
                </c:pt>
                <c:pt idx="5">
                  <c:v>111036.30334</c:v>
                </c:pt>
                <c:pt idx="6">
                  <c:v>114035.68186</c:v>
                </c:pt>
                <c:pt idx="7">
                  <c:v>130773.7401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73E-ADB0-6466A7DC338F}"/>
            </c:ext>
          </c:extLst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82373.345979999998</c:v>
                </c:pt>
                <c:pt idx="1">
                  <c:v>106492.30809999999</c:v>
                </c:pt>
                <c:pt idx="2">
                  <c:v>115590.66796999999</c:v>
                </c:pt>
                <c:pt idx="3">
                  <c:v>101382.8031</c:v>
                </c:pt>
                <c:pt idx="4">
                  <c:v>99755.116450000001</c:v>
                </c:pt>
                <c:pt idx="5">
                  <c:v>118828.08306</c:v>
                </c:pt>
                <c:pt idx="6">
                  <c:v>86424.849230000007</c:v>
                </c:pt>
                <c:pt idx="7">
                  <c:v>125928.92105</c:v>
                </c:pt>
                <c:pt idx="8">
                  <c:v>119612.67842</c:v>
                </c:pt>
                <c:pt idx="9">
                  <c:v>128962.44279</c:v>
                </c:pt>
                <c:pt idx="10">
                  <c:v>127900.31873</c:v>
                </c:pt>
                <c:pt idx="11">
                  <c:v>112050.02466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7-473E-ADB0-6466A7DC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62464"/>
        <c:axId val="239263024"/>
      </c:lineChart>
      <c:catAx>
        <c:axId val="2392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26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263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926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126</v>
      </c>
      <c r="C1" s="155"/>
      <c r="D1" s="155"/>
      <c r="E1" s="155"/>
      <c r="F1" s="155"/>
      <c r="G1" s="155"/>
      <c r="H1" s="155"/>
      <c r="I1" s="155"/>
      <c r="J1" s="155"/>
      <c r="K1" s="111"/>
      <c r="L1" s="111"/>
      <c r="M1" s="11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127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128</v>
      </c>
      <c r="C6" s="151"/>
      <c r="D6" s="151"/>
      <c r="E6" s="151"/>
      <c r="F6" s="151" t="s">
        <v>129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4" t="s">
        <v>1</v>
      </c>
      <c r="B7" s="115">
        <v>2016</v>
      </c>
      <c r="C7" s="116">
        <v>2017</v>
      </c>
      <c r="D7" s="117" t="s">
        <v>123</v>
      </c>
      <c r="E7" s="117" t="s">
        <v>124</v>
      </c>
      <c r="F7" s="115">
        <v>2016</v>
      </c>
      <c r="G7" s="116">
        <v>2017</v>
      </c>
      <c r="H7" s="117" t="s">
        <v>123</v>
      </c>
      <c r="I7" s="117" t="s">
        <v>124</v>
      </c>
      <c r="J7" s="115" t="s">
        <v>130</v>
      </c>
      <c r="K7" s="115" t="s">
        <v>131</v>
      </c>
      <c r="L7" s="117" t="s">
        <v>123</v>
      </c>
      <c r="M7" s="117" t="s">
        <v>124</v>
      </c>
    </row>
    <row r="8" spans="1:13" ht="16.5" x14ac:dyDescent="0.25">
      <c r="A8" s="46" t="s">
        <v>2</v>
      </c>
      <c r="B8" s="47">
        <f>B9+B18+B20</f>
        <v>1627083.9311000004</v>
      </c>
      <c r="C8" s="47">
        <f>C9+C18+C20</f>
        <v>1669787.3709299997</v>
      </c>
      <c r="D8" s="45">
        <f t="shared" ref="D8:D44" si="0">(C8-B8)/B8*100</f>
        <v>2.6245382314807459</v>
      </c>
      <c r="E8" s="45">
        <f>C8/C$44*100</f>
        <v>13.423281450684637</v>
      </c>
      <c r="F8" s="47">
        <f>F9+F18+F20</f>
        <v>12686260.545880001</v>
      </c>
      <c r="G8" s="47">
        <f>G9+G18+G20</f>
        <v>13205225.255790001</v>
      </c>
      <c r="H8" s="45">
        <f t="shared" ref="H8:H46" si="1">(G8-F8)/F8*100</f>
        <v>4.0907618760718192</v>
      </c>
      <c r="I8" s="45">
        <f>G8/G$46*100</f>
        <v>12.883087927309415</v>
      </c>
      <c r="J8" s="47">
        <f>J9+J18+J20</f>
        <v>20321839.395499997</v>
      </c>
      <c r="K8" s="47">
        <f>K9+K18+K20</f>
        <v>20730600.12269</v>
      </c>
      <c r="L8" s="45">
        <f t="shared" ref="L8:L46" si="2">(K8-J8)/J8*100</f>
        <v>2.0114356738815555</v>
      </c>
      <c r="M8" s="45">
        <f>K8/K$46*100</f>
        <v>13.659606075118749</v>
      </c>
    </row>
    <row r="9" spans="1:13" ht="15.75" x14ac:dyDescent="0.25">
      <c r="A9" s="6" t="s">
        <v>3</v>
      </c>
      <c r="B9" s="47">
        <f>B10+B11+B12+B13+B14+B15+B16+B17</f>
        <v>1086121.3010000002</v>
      </c>
      <c r="C9" s="47">
        <f>C10+C11+C12+C13+C14+C15+C16+C17</f>
        <v>1068798.2219899998</v>
      </c>
      <c r="D9" s="45">
        <f t="shared" si="0"/>
        <v>-1.5949488325153884</v>
      </c>
      <c r="E9" s="45">
        <f t="shared" ref="E9:E44" si="3">C9/C$44*100</f>
        <v>8.5919797918776624</v>
      </c>
      <c r="F9" s="47">
        <f>F10+F11+F12+F13+F14+F15+F16+F17</f>
        <v>8788246.0249700006</v>
      </c>
      <c r="G9" s="47">
        <f>G10+G11+G12+G13+G14+G15+G16+G17</f>
        <v>8885876.74474</v>
      </c>
      <c r="H9" s="45">
        <f t="shared" si="1"/>
        <v>1.1109238350019071</v>
      </c>
      <c r="I9" s="45">
        <f t="shared" ref="I9:I46" si="4">G9/G$46*100</f>
        <v>8.6691085684831641</v>
      </c>
      <c r="J9" s="47">
        <f>J10+J11+J12+J13+J14+J15+J16+J17</f>
        <v>14455054.938529998</v>
      </c>
      <c r="K9" s="47">
        <f>K10+K11+K12+K13+K14+K15+K16+K17</f>
        <v>14317557.444180001</v>
      </c>
      <c r="L9" s="45">
        <f t="shared" si="2"/>
        <v>-0.95120699945247145</v>
      </c>
      <c r="M9" s="45">
        <f t="shared" ref="M9:M46" si="5">K9/K$46*100</f>
        <v>9.4339861599725552</v>
      </c>
    </row>
    <row r="10" spans="1:13" ht="14.25" x14ac:dyDescent="0.2">
      <c r="A10" s="8" t="s">
        <v>132</v>
      </c>
      <c r="B10" s="9">
        <v>540411.59606000001</v>
      </c>
      <c r="C10" s="9">
        <v>542495.52605999995</v>
      </c>
      <c r="D10" s="10">
        <f t="shared" si="0"/>
        <v>0.38561903837617933</v>
      </c>
      <c r="E10" s="10">
        <f t="shared" si="3"/>
        <v>4.361076301580125</v>
      </c>
      <c r="F10" s="9">
        <v>4095244.5773900002</v>
      </c>
      <c r="G10" s="9">
        <v>4192885.34186</v>
      </c>
      <c r="H10" s="10">
        <f t="shared" si="1"/>
        <v>2.3842474515216541</v>
      </c>
      <c r="I10" s="10">
        <f t="shared" si="4"/>
        <v>4.0906012189852339</v>
      </c>
      <c r="J10" s="9">
        <v>6270342.3128800001</v>
      </c>
      <c r="K10" s="9">
        <v>6456620.1053499999</v>
      </c>
      <c r="L10" s="10">
        <f t="shared" si="2"/>
        <v>2.9707754884029836</v>
      </c>
      <c r="M10" s="10">
        <f t="shared" si="5"/>
        <v>4.254333530809939</v>
      </c>
    </row>
    <row r="11" spans="1:13" ht="14.25" x14ac:dyDescent="0.2">
      <c r="A11" s="8" t="s">
        <v>133</v>
      </c>
      <c r="B11" s="9">
        <v>84936.203210000007</v>
      </c>
      <c r="C11" s="9">
        <v>101210.96575</v>
      </c>
      <c r="D11" s="10">
        <f t="shared" si="0"/>
        <v>19.161160877136876</v>
      </c>
      <c r="E11" s="10">
        <f t="shared" si="3"/>
        <v>0.81362651485451154</v>
      </c>
      <c r="F11" s="9">
        <v>1062238.5454299999</v>
      </c>
      <c r="G11" s="9">
        <v>1176322.4374899999</v>
      </c>
      <c r="H11" s="10">
        <f t="shared" si="1"/>
        <v>10.739950320087303</v>
      </c>
      <c r="I11" s="10">
        <f t="shared" si="4"/>
        <v>1.1476264205645297</v>
      </c>
      <c r="J11" s="9">
        <v>1986669.34038</v>
      </c>
      <c r="K11" s="9">
        <v>2092111.4417000001</v>
      </c>
      <c r="L11" s="10">
        <f t="shared" si="2"/>
        <v>5.3074811785151779</v>
      </c>
      <c r="M11" s="10">
        <f t="shared" si="5"/>
        <v>1.3785137907123242</v>
      </c>
    </row>
    <row r="12" spans="1:13" ht="14.25" x14ac:dyDescent="0.2">
      <c r="A12" s="8" t="s">
        <v>134</v>
      </c>
      <c r="B12" s="9">
        <v>125447.67350999999</v>
      </c>
      <c r="C12" s="9">
        <v>130773.7401</v>
      </c>
      <c r="D12" s="10">
        <f t="shared" si="0"/>
        <v>4.2456479590077354</v>
      </c>
      <c r="E12" s="10">
        <f t="shared" si="3"/>
        <v>1.0512791929569418</v>
      </c>
      <c r="F12" s="9">
        <v>833955.87143000006</v>
      </c>
      <c r="G12" s="9">
        <v>899829.09362000006</v>
      </c>
      <c r="H12" s="10">
        <f t="shared" si="1"/>
        <v>7.8988858339765544</v>
      </c>
      <c r="I12" s="10">
        <f t="shared" si="4"/>
        <v>0.87787804509996381</v>
      </c>
      <c r="J12" s="9">
        <v>1322853.80785</v>
      </c>
      <c r="K12" s="9">
        <v>1386261.6580099999</v>
      </c>
      <c r="L12" s="10">
        <f t="shared" si="2"/>
        <v>4.793262096214173</v>
      </c>
      <c r="M12" s="10">
        <f t="shared" si="5"/>
        <v>0.91342209359062587</v>
      </c>
    </row>
    <row r="13" spans="1:13" ht="14.25" x14ac:dyDescent="0.2">
      <c r="A13" s="8" t="s">
        <v>135</v>
      </c>
      <c r="B13" s="9">
        <v>88426.430420000004</v>
      </c>
      <c r="C13" s="9">
        <v>83312.301529999997</v>
      </c>
      <c r="D13" s="10">
        <f t="shared" si="0"/>
        <v>-5.7834844918079042</v>
      </c>
      <c r="E13" s="10">
        <f t="shared" si="3"/>
        <v>0.6697406455521554</v>
      </c>
      <c r="F13" s="9">
        <v>738347.36844999995</v>
      </c>
      <c r="G13" s="9">
        <v>717167.42143999995</v>
      </c>
      <c r="H13" s="10">
        <f t="shared" si="1"/>
        <v>-2.8685613188359707</v>
      </c>
      <c r="I13" s="10">
        <f t="shared" si="4"/>
        <v>0.69967234712351334</v>
      </c>
      <c r="J13" s="9">
        <v>1334868.38081</v>
      </c>
      <c r="K13" s="9">
        <v>1275546.6516799999</v>
      </c>
      <c r="L13" s="10">
        <f t="shared" si="2"/>
        <v>-4.4440133561335537</v>
      </c>
      <c r="M13" s="10">
        <f t="shared" si="5"/>
        <v>0.84047083486576069</v>
      </c>
    </row>
    <row r="14" spans="1:13" ht="14.25" x14ac:dyDescent="0.2">
      <c r="A14" s="8" t="s">
        <v>136</v>
      </c>
      <c r="B14" s="9">
        <v>122766.21102</v>
      </c>
      <c r="C14" s="9">
        <v>98648.934389999995</v>
      </c>
      <c r="D14" s="10">
        <f t="shared" si="0"/>
        <v>-19.644881461781882</v>
      </c>
      <c r="E14" s="10">
        <f t="shared" si="3"/>
        <v>0.79303055836958125</v>
      </c>
      <c r="F14" s="9">
        <v>1159464.5068300001</v>
      </c>
      <c r="G14" s="9">
        <v>1068728.95976</v>
      </c>
      <c r="H14" s="10">
        <f t="shared" si="1"/>
        <v>-7.8256424871575376</v>
      </c>
      <c r="I14" s="10">
        <f t="shared" si="4"/>
        <v>1.042657651978562</v>
      </c>
      <c r="J14" s="9">
        <v>2255905.8686299999</v>
      </c>
      <c r="K14" s="9">
        <v>1893125.0291599999</v>
      </c>
      <c r="L14" s="10">
        <f t="shared" si="2"/>
        <v>-16.081381963437817</v>
      </c>
      <c r="M14" s="10">
        <f t="shared" si="5"/>
        <v>1.2473995926905077</v>
      </c>
    </row>
    <row r="15" spans="1:13" ht="14.25" x14ac:dyDescent="0.2">
      <c r="A15" s="8" t="s">
        <v>137</v>
      </c>
      <c r="B15" s="9">
        <v>14110.55587</v>
      </c>
      <c r="C15" s="9">
        <v>24056.734530000002</v>
      </c>
      <c r="D15" s="10">
        <f t="shared" si="0"/>
        <v>70.48750418930166</v>
      </c>
      <c r="E15" s="10">
        <f t="shared" si="3"/>
        <v>0.19339008307431438</v>
      </c>
      <c r="F15" s="9">
        <v>112364.01978</v>
      </c>
      <c r="G15" s="9">
        <v>206855.87676000001</v>
      </c>
      <c r="H15" s="10">
        <f t="shared" si="1"/>
        <v>84.094407769504613</v>
      </c>
      <c r="I15" s="10">
        <f t="shared" si="4"/>
        <v>0.20180969252389558</v>
      </c>
      <c r="J15" s="9">
        <v>170290.99106</v>
      </c>
      <c r="K15" s="9">
        <v>285320.87406</v>
      </c>
      <c r="L15" s="10">
        <f t="shared" si="2"/>
        <v>67.549012595428835</v>
      </c>
      <c r="M15" s="10">
        <f t="shared" si="5"/>
        <v>0.18800086449993447</v>
      </c>
    </row>
    <row r="16" spans="1:13" ht="14.25" x14ac:dyDescent="0.2">
      <c r="A16" s="8" t="s">
        <v>138</v>
      </c>
      <c r="B16" s="9">
        <v>105204.74516999999</v>
      </c>
      <c r="C16" s="9">
        <v>83484.789269999994</v>
      </c>
      <c r="D16" s="10">
        <f t="shared" si="0"/>
        <v>-20.645414676783634</v>
      </c>
      <c r="E16" s="10">
        <f t="shared" si="3"/>
        <v>0.67112726011226131</v>
      </c>
      <c r="F16" s="9">
        <v>726207.57356000005</v>
      </c>
      <c r="G16" s="9">
        <v>564897.98843000003</v>
      </c>
      <c r="H16" s="10">
        <f t="shared" si="1"/>
        <v>-22.212600226575915</v>
      </c>
      <c r="I16" s="10">
        <f t="shared" si="4"/>
        <v>0.55111747917461207</v>
      </c>
      <c r="J16" s="9">
        <v>1030788.71668</v>
      </c>
      <c r="K16" s="9">
        <v>848448.70600999997</v>
      </c>
      <c r="L16" s="10">
        <f t="shared" si="2"/>
        <v>-17.689368123594427</v>
      </c>
      <c r="M16" s="10">
        <f t="shared" si="5"/>
        <v>0.55905159669526194</v>
      </c>
    </row>
    <row r="17" spans="1:13" ht="14.25" x14ac:dyDescent="0.2">
      <c r="A17" s="8" t="s">
        <v>139</v>
      </c>
      <c r="B17" s="9">
        <v>4817.8857399999997</v>
      </c>
      <c r="C17" s="9">
        <v>4815.2303599999996</v>
      </c>
      <c r="D17" s="10">
        <f t="shared" si="0"/>
        <v>-5.5115047207411574E-2</v>
      </c>
      <c r="E17" s="10">
        <f t="shared" si="3"/>
        <v>3.8709235377772634E-2</v>
      </c>
      <c r="F17" s="9">
        <v>60423.562100000003</v>
      </c>
      <c r="G17" s="9">
        <v>59189.625379999998</v>
      </c>
      <c r="H17" s="10">
        <f t="shared" si="1"/>
        <v>-2.0421449466316801</v>
      </c>
      <c r="I17" s="10">
        <f t="shared" si="4"/>
        <v>5.774571303285396E-2</v>
      </c>
      <c r="J17" s="9">
        <v>83335.520239999998</v>
      </c>
      <c r="K17" s="9">
        <v>80122.978210000001</v>
      </c>
      <c r="L17" s="10">
        <f t="shared" si="2"/>
        <v>-3.8549492710288709</v>
      </c>
      <c r="M17" s="10">
        <f t="shared" si="5"/>
        <v>5.2793856108199706E-2</v>
      </c>
    </row>
    <row r="18" spans="1:13" ht="15.75" x14ac:dyDescent="0.25">
      <c r="A18" s="6" t="s">
        <v>12</v>
      </c>
      <c r="B18" s="47">
        <f>B19</f>
        <v>174431.12315</v>
      </c>
      <c r="C18" s="47">
        <f>C19</f>
        <v>211297.68273</v>
      </c>
      <c r="D18" s="45">
        <f t="shared" si="0"/>
        <v>21.135310553665949</v>
      </c>
      <c r="E18" s="45">
        <f t="shared" si="3"/>
        <v>1.6986044538009382</v>
      </c>
      <c r="F18" s="47">
        <f>F19</f>
        <v>1187562.22679</v>
      </c>
      <c r="G18" s="47">
        <f>G19</f>
        <v>1442955.9466500001</v>
      </c>
      <c r="H18" s="45">
        <f t="shared" si="1"/>
        <v>21.505712635398773</v>
      </c>
      <c r="I18" s="45">
        <f t="shared" si="4"/>
        <v>1.4077554888944463</v>
      </c>
      <c r="J18" s="47">
        <f>J19</f>
        <v>1788085.1656800001</v>
      </c>
      <c r="K18" s="47">
        <f>K19</f>
        <v>2146133.14341</v>
      </c>
      <c r="L18" s="45">
        <f t="shared" si="2"/>
        <v>20.024100898674813</v>
      </c>
      <c r="M18" s="45">
        <f t="shared" si="5"/>
        <v>1.4141092467289837</v>
      </c>
    </row>
    <row r="19" spans="1:13" ht="14.25" x14ac:dyDescent="0.2">
      <c r="A19" s="8" t="s">
        <v>140</v>
      </c>
      <c r="B19" s="9">
        <v>174431.12315</v>
      </c>
      <c r="C19" s="9">
        <v>211297.68273</v>
      </c>
      <c r="D19" s="10">
        <f t="shared" si="0"/>
        <v>21.135310553665949</v>
      </c>
      <c r="E19" s="10">
        <f t="shared" si="3"/>
        <v>1.6986044538009382</v>
      </c>
      <c r="F19" s="9">
        <v>1187562.22679</v>
      </c>
      <c r="G19" s="9">
        <v>1442955.9466500001</v>
      </c>
      <c r="H19" s="10">
        <f t="shared" si="1"/>
        <v>21.505712635398773</v>
      </c>
      <c r="I19" s="10">
        <f t="shared" si="4"/>
        <v>1.4077554888944463</v>
      </c>
      <c r="J19" s="9">
        <v>1788085.1656800001</v>
      </c>
      <c r="K19" s="9">
        <v>2146133.14341</v>
      </c>
      <c r="L19" s="10">
        <f t="shared" si="2"/>
        <v>20.024100898674813</v>
      </c>
      <c r="M19" s="10">
        <f t="shared" si="5"/>
        <v>1.4141092467289837</v>
      </c>
    </row>
    <row r="20" spans="1:13" ht="15.75" x14ac:dyDescent="0.25">
      <c r="A20" s="6" t="s">
        <v>113</v>
      </c>
      <c r="B20" s="47">
        <f>B21</f>
        <v>366531.50695000001</v>
      </c>
      <c r="C20" s="47">
        <f>C21</f>
        <v>389691.46620999998</v>
      </c>
      <c r="D20" s="7">
        <f t="shared" si="0"/>
        <v>6.3186817015322276</v>
      </c>
      <c r="E20" s="7">
        <f t="shared" si="3"/>
        <v>3.1326972050060395</v>
      </c>
      <c r="F20" s="47">
        <f>F21</f>
        <v>2710452.2941200002</v>
      </c>
      <c r="G20" s="47">
        <f>G21</f>
        <v>2876392.5644</v>
      </c>
      <c r="H20" s="7">
        <f t="shared" si="1"/>
        <v>6.1222354158376913</v>
      </c>
      <c r="I20" s="7">
        <f t="shared" si="4"/>
        <v>2.8062238699318036</v>
      </c>
      <c r="J20" s="47">
        <f>J21</f>
        <v>4078699.2912900001</v>
      </c>
      <c r="K20" s="47">
        <f>K21</f>
        <v>4266909.5351</v>
      </c>
      <c r="L20" s="7">
        <f t="shared" si="2"/>
        <v>4.6144672693061732</v>
      </c>
      <c r="M20" s="7">
        <f t="shared" si="5"/>
        <v>2.8115106684172106</v>
      </c>
    </row>
    <row r="21" spans="1:13" ht="14.25" x14ac:dyDescent="0.2">
      <c r="A21" s="8" t="s">
        <v>141</v>
      </c>
      <c r="B21" s="9">
        <v>366531.50695000001</v>
      </c>
      <c r="C21" s="9">
        <v>389691.46620999998</v>
      </c>
      <c r="D21" s="10">
        <f t="shared" si="0"/>
        <v>6.3186817015322276</v>
      </c>
      <c r="E21" s="10">
        <f t="shared" si="3"/>
        <v>3.1326972050060395</v>
      </c>
      <c r="F21" s="9">
        <v>2710452.2941200002</v>
      </c>
      <c r="G21" s="9">
        <v>2876392.5644</v>
      </c>
      <c r="H21" s="10">
        <f t="shared" si="1"/>
        <v>6.1222354158376913</v>
      </c>
      <c r="I21" s="10">
        <f t="shared" si="4"/>
        <v>2.8062238699318036</v>
      </c>
      <c r="J21" s="9">
        <v>4078699.2912900001</v>
      </c>
      <c r="K21" s="9">
        <v>4266909.5351</v>
      </c>
      <c r="L21" s="10">
        <f t="shared" si="2"/>
        <v>4.6144672693061732</v>
      </c>
      <c r="M21" s="10">
        <f t="shared" si="5"/>
        <v>2.8115106684172106</v>
      </c>
    </row>
    <row r="22" spans="1:13" ht="16.5" x14ac:dyDescent="0.25">
      <c r="A22" s="46" t="s">
        <v>14</v>
      </c>
      <c r="B22" s="47">
        <f>B23+B27+B29</f>
        <v>9145873.3996200003</v>
      </c>
      <c r="C22" s="47">
        <f>C23+C27+C29</f>
        <v>10324799.823340002</v>
      </c>
      <c r="D22" s="45">
        <f t="shared" si="0"/>
        <v>12.890255224492666</v>
      </c>
      <c r="E22" s="45">
        <f t="shared" si="3"/>
        <v>83.000204914402801</v>
      </c>
      <c r="F22" s="47">
        <f>F23+F27+F29</f>
        <v>70171086.589770004</v>
      </c>
      <c r="G22" s="47">
        <f>G23+G27+G29</f>
        <v>79110372.879629999</v>
      </c>
      <c r="H22" s="45">
        <f t="shared" si="1"/>
        <v>12.739273003025184</v>
      </c>
      <c r="I22" s="45">
        <f t="shared" si="4"/>
        <v>77.180500145094626</v>
      </c>
      <c r="J22" s="47">
        <f>J23+J27+J29</f>
        <v>107041408.31505001</v>
      </c>
      <c r="K22" s="47">
        <f>K23+K27+K29</f>
        <v>116540395.46329001</v>
      </c>
      <c r="L22" s="45">
        <f t="shared" si="2"/>
        <v>8.8741238533428781</v>
      </c>
      <c r="M22" s="45">
        <f t="shared" si="5"/>
        <v>76.789667662574814</v>
      </c>
    </row>
    <row r="23" spans="1:13" ht="15.75" x14ac:dyDescent="0.25">
      <c r="A23" s="6" t="s">
        <v>15</v>
      </c>
      <c r="B23" s="47">
        <f>B24+B25+B26</f>
        <v>970466.66578000004</v>
      </c>
      <c r="C23" s="47">
        <f>C24+C25+C26</f>
        <v>1077897.5801900001</v>
      </c>
      <c r="D23" s="45">
        <f>(C23-B23)/B23*100</f>
        <v>11.070026225337052</v>
      </c>
      <c r="E23" s="45">
        <f t="shared" si="3"/>
        <v>8.6651287737574147</v>
      </c>
      <c r="F23" s="47">
        <f>F24+F25+F26</f>
        <v>7367187.6249199994</v>
      </c>
      <c r="G23" s="47">
        <f>G24+G25+G26</f>
        <v>7693021.2787099993</v>
      </c>
      <c r="H23" s="45">
        <f t="shared" si="1"/>
        <v>4.4227685024315928</v>
      </c>
      <c r="I23" s="45">
        <f t="shared" si="4"/>
        <v>7.5053524374245146</v>
      </c>
      <c r="J23" s="47">
        <f>J24+J25+J26</f>
        <v>11226282.055050001</v>
      </c>
      <c r="K23" s="47">
        <f>K24+K25+K26</f>
        <v>11505585.426030001</v>
      </c>
      <c r="L23" s="45">
        <f t="shared" si="2"/>
        <v>2.4879418636587616</v>
      </c>
      <c r="M23" s="45">
        <f t="shared" si="5"/>
        <v>7.5811488163905523</v>
      </c>
    </row>
    <row r="24" spans="1:13" ht="14.25" x14ac:dyDescent="0.2">
      <c r="A24" s="8" t="s">
        <v>142</v>
      </c>
      <c r="B24" s="9">
        <v>661290.12170000002</v>
      </c>
      <c r="C24" s="9">
        <v>696941.84796000004</v>
      </c>
      <c r="D24" s="10">
        <f t="shared" si="0"/>
        <v>5.3912382916516242</v>
      </c>
      <c r="E24" s="10">
        <f t="shared" si="3"/>
        <v>5.6026574058449565</v>
      </c>
      <c r="F24" s="9">
        <v>5181764.6476400001</v>
      </c>
      <c r="G24" s="9">
        <v>5283193.8816299997</v>
      </c>
      <c r="H24" s="10">
        <f t="shared" si="1"/>
        <v>1.9574264924632365</v>
      </c>
      <c r="I24" s="10">
        <f t="shared" si="4"/>
        <v>5.1543120238875852</v>
      </c>
      <c r="J24" s="9">
        <v>7869775.5782700004</v>
      </c>
      <c r="K24" s="9">
        <v>7968439.8178500002</v>
      </c>
      <c r="L24" s="10">
        <f t="shared" si="2"/>
        <v>1.2537109679776792</v>
      </c>
      <c r="M24" s="10">
        <f t="shared" si="5"/>
        <v>5.2504871205338839</v>
      </c>
    </row>
    <row r="25" spans="1:13" ht="14.25" x14ac:dyDescent="0.2">
      <c r="A25" s="8" t="s">
        <v>143</v>
      </c>
      <c r="B25" s="9">
        <v>143041.74457000001</v>
      </c>
      <c r="C25" s="9">
        <v>178890.74582000001</v>
      </c>
      <c r="D25" s="10">
        <f t="shared" si="0"/>
        <v>25.061915567211678</v>
      </c>
      <c r="E25" s="10">
        <f t="shared" si="3"/>
        <v>1.4380877900204296</v>
      </c>
      <c r="F25" s="9">
        <v>944619.49708999996</v>
      </c>
      <c r="G25" s="9">
        <v>1037117.38558</v>
      </c>
      <c r="H25" s="10">
        <f t="shared" si="1"/>
        <v>9.7920791149187103</v>
      </c>
      <c r="I25" s="10">
        <f t="shared" si="4"/>
        <v>1.0118172322361543</v>
      </c>
      <c r="J25" s="9">
        <v>1413626.90542</v>
      </c>
      <c r="K25" s="9">
        <v>1486281.5824599999</v>
      </c>
      <c r="L25" s="10">
        <f t="shared" si="2"/>
        <v>5.1395935350009267</v>
      </c>
      <c r="M25" s="10">
        <f t="shared" si="5"/>
        <v>0.97932625263881345</v>
      </c>
    </row>
    <row r="26" spans="1:13" ht="14.25" x14ac:dyDescent="0.2">
      <c r="A26" s="8" t="s">
        <v>144</v>
      </c>
      <c r="B26" s="9">
        <v>166134.79951000001</v>
      </c>
      <c r="C26" s="9">
        <v>202064.98641000001</v>
      </c>
      <c r="D26" s="10">
        <f t="shared" si="0"/>
        <v>21.627128696680604</v>
      </c>
      <c r="E26" s="10">
        <f t="shared" si="3"/>
        <v>1.6243835778920284</v>
      </c>
      <c r="F26" s="9">
        <v>1240803.48019</v>
      </c>
      <c r="G26" s="9">
        <v>1372710.0115</v>
      </c>
      <c r="H26" s="10">
        <f t="shared" si="1"/>
        <v>10.630735117683713</v>
      </c>
      <c r="I26" s="10">
        <f t="shared" si="4"/>
        <v>1.3392231813007744</v>
      </c>
      <c r="J26" s="9">
        <v>1942879.5713599999</v>
      </c>
      <c r="K26" s="9">
        <v>2050864.02572</v>
      </c>
      <c r="L26" s="10">
        <f t="shared" si="2"/>
        <v>5.5579592246374716</v>
      </c>
      <c r="M26" s="10">
        <f t="shared" si="5"/>
        <v>1.3513354432178548</v>
      </c>
    </row>
    <row r="27" spans="1:13" ht="15.75" x14ac:dyDescent="0.25">
      <c r="A27" s="6" t="s">
        <v>19</v>
      </c>
      <c r="B27" s="47">
        <f>B28</f>
        <v>1208479.22062</v>
      </c>
      <c r="C27" s="47">
        <f>C28</f>
        <v>1461363.9082800001</v>
      </c>
      <c r="D27" s="45">
        <f t="shared" si="0"/>
        <v>20.92586147490891</v>
      </c>
      <c r="E27" s="45">
        <f t="shared" si="3"/>
        <v>11.747782612458915</v>
      </c>
      <c r="F27" s="47">
        <f>F28</f>
        <v>9168219.8291299995</v>
      </c>
      <c r="G27" s="47">
        <f>G28</f>
        <v>10561831.33409</v>
      </c>
      <c r="H27" s="45">
        <f t="shared" si="1"/>
        <v>15.200459096018912</v>
      </c>
      <c r="I27" s="45">
        <f t="shared" si="4"/>
        <v>10.304178771265713</v>
      </c>
      <c r="J27" s="47">
        <f>J28</f>
        <v>14119715.95761</v>
      </c>
      <c r="K27" s="47">
        <f>K28</f>
        <v>15331009.340050001</v>
      </c>
      <c r="L27" s="45">
        <f t="shared" si="2"/>
        <v>8.5787376040461982</v>
      </c>
      <c r="M27" s="45">
        <f t="shared" si="5"/>
        <v>10.101760059026962</v>
      </c>
    </row>
    <row r="28" spans="1:13" ht="14.25" x14ac:dyDescent="0.2">
      <c r="A28" s="8" t="s">
        <v>145</v>
      </c>
      <c r="B28" s="9">
        <v>1208479.22062</v>
      </c>
      <c r="C28" s="9">
        <v>1461363.9082800001</v>
      </c>
      <c r="D28" s="10">
        <f t="shared" si="0"/>
        <v>20.92586147490891</v>
      </c>
      <c r="E28" s="10">
        <f t="shared" si="3"/>
        <v>11.747782612458915</v>
      </c>
      <c r="F28" s="9">
        <v>9168219.8291299995</v>
      </c>
      <c r="G28" s="9">
        <v>10561831.33409</v>
      </c>
      <c r="H28" s="10">
        <f t="shared" si="1"/>
        <v>15.200459096018912</v>
      </c>
      <c r="I28" s="10">
        <f t="shared" si="4"/>
        <v>10.304178771265713</v>
      </c>
      <c r="J28" s="9">
        <v>14119715.95761</v>
      </c>
      <c r="K28" s="9">
        <v>15331009.340050001</v>
      </c>
      <c r="L28" s="10">
        <f t="shared" si="2"/>
        <v>8.5787376040461982</v>
      </c>
      <c r="M28" s="10">
        <f t="shared" si="5"/>
        <v>10.101760059026962</v>
      </c>
    </row>
    <row r="29" spans="1:13" ht="15.75" x14ac:dyDescent="0.25">
      <c r="A29" s="6" t="s">
        <v>21</v>
      </c>
      <c r="B29" s="47">
        <f>B30+B31+B32+B33+B34+B35+B36+B37+B38+B39+B40+B41</f>
        <v>6966927.5132199991</v>
      </c>
      <c r="C29" s="47">
        <f>C30+C31+C32+C33+C34+C35+C36+C37+C38+C39+C40+C41</f>
        <v>7785538.3348700013</v>
      </c>
      <c r="D29" s="45">
        <f t="shared" si="0"/>
        <v>11.749954626291981</v>
      </c>
      <c r="E29" s="45">
        <f t="shared" si="3"/>
        <v>62.587293528186464</v>
      </c>
      <c r="F29" s="47">
        <f>F30+F31+F32+F33+F34+F35+F36+F37+F38+F39+F40+F41</f>
        <v>53635679.13572</v>
      </c>
      <c r="G29" s="47">
        <f>G30+G31+G32+G33+G34+G35+G36+G37+G38+G39+G40+G41</f>
        <v>60855520.266829997</v>
      </c>
      <c r="H29" s="45">
        <f t="shared" si="1"/>
        <v>13.460892539163854</v>
      </c>
      <c r="I29" s="45">
        <f t="shared" si="4"/>
        <v>59.370968936404402</v>
      </c>
      <c r="J29" s="47">
        <f>J30+J31+J32+J33+J34+J35+J36+J37+J38+J39+J40+J41</f>
        <v>81695410.302390009</v>
      </c>
      <c r="K29" s="47">
        <f>K30+K31+K32+K33+K34+K35+K36+K37+K38+K39+K40+K41</f>
        <v>89703800.697209999</v>
      </c>
      <c r="L29" s="45">
        <f t="shared" si="2"/>
        <v>9.8027421187769033</v>
      </c>
      <c r="M29" s="45">
        <f t="shared" si="5"/>
        <v>59.10675878715729</v>
      </c>
    </row>
    <row r="30" spans="1:13" ht="14.25" x14ac:dyDescent="0.2">
      <c r="A30" s="8" t="s">
        <v>146</v>
      </c>
      <c r="B30" s="9">
        <v>1605432.9395099999</v>
      </c>
      <c r="C30" s="9">
        <v>1679093.23388</v>
      </c>
      <c r="D30" s="10">
        <f t="shared" si="0"/>
        <v>4.5881888029830851</v>
      </c>
      <c r="E30" s="10">
        <f t="shared" si="3"/>
        <v>13.498090507031604</v>
      </c>
      <c r="F30" s="9">
        <v>11562782.206429999</v>
      </c>
      <c r="G30" s="9">
        <v>11356827.430600001</v>
      </c>
      <c r="H30" s="10">
        <f t="shared" si="1"/>
        <v>-1.7811870201573845</v>
      </c>
      <c r="I30" s="10">
        <f t="shared" si="4"/>
        <v>11.079781187340771</v>
      </c>
      <c r="J30" s="9">
        <v>17330725.11324</v>
      </c>
      <c r="K30" s="9">
        <v>16750357.51234</v>
      </c>
      <c r="L30" s="10">
        <f t="shared" si="2"/>
        <v>-3.348778525467591</v>
      </c>
      <c r="M30" s="10">
        <f t="shared" si="5"/>
        <v>11.036983197873818</v>
      </c>
    </row>
    <row r="31" spans="1:13" ht="14.25" x14ac:dyDescent="0.2">
      <c r="A31" s="8" t="s">
        <v>147</v>
      </c>
      <c r="B31" s="9">
        <v>1677699.5741300001</v>
      </c>
      <c r="C31" s="9">
        <v>1836086.6128700001</v>
      </c>
      <c r="D31" s="10">
        <f t="shared" si="0"/>
        <v>9.4407271231581671</v>
      </c>
      <c r="E31" s="10">
        <f t="shared" si="3"/>
        <v>14.760147190873365</v>
      </c>
      <c r="F31" s="9">
        <v>15136355.4789</v>
      </c>
      <c r="G31" s="9">
        <v>18624393.811749998</v>
      </c>
      <c r="H31" s="10">
        <f t="shared" si="1"/>
        <v>23.044109513101123</v>
      </c>
      <c r="I31" s="10">
        <f t="shared" si="4"/>
        <v>18.170057565993275</v>
      </c>
      <c r="J31" s="9">
        <v>22797283.89999</v>
      </c>
      <c r="K31" s="9">
        <v>27375389.362769999</v>
      </c>
      <c r="L31" s="10">
        <f t="shared" si="2"/>
        <v>20.081802213210175</v>
      </c>
      <c r="M31" s="10">
        <f t="shared" si="5"/>
        <v>18.03792618811617</v>
      </c>
    </row>
    <row r="32" spans="1:13" ht="14.25" x14ac:dyDescent="0.2">
      <c r="A32" s="8" t="s">
        <v>148</v>
      </c>
      <c r="B32" s="9">
        <v>60904.21574</v>
      </c>
      <c r="C32" s="9">
        <v>170162.31594999999</v>
      </c>
      <c r="D32" s="10">
        <f t="shared" si="0"/>
        <v>179.39332915216025</v>
      </c>
      <c r="E32" s="10">
        <f t="shared" si="3"/>
        <v>1.3679206700581332</v>
      </c>
      <c r="F32" s="9">
        <v>449433.67096000002</v>
      </c>
      <c r="G32" s="9">
        <v>903960.78873999999</v>
      </c>
      <c r="H32" s="10">
        <f t="shared" si="1"/>
        <v>101.13330334354349</v>
      </c>
      <c r="I32" s="10">
        <f t="shared" si="4"/>
        <v>0.88190894881335979</v>
      </c>
      <c r="J32" s="9">
        <v>764174.14309000003</v>
      </c>
      <c r="K32" s="9">
        <v>1426702.95025</v>
      </c>
      <c r="L32" s="10">
        <f t="shared" si="2"/>
        <v>86.698668510427623</v>
      </c>
      <c r="M32" s="10">
        <f t="shared" si="5"/>
        <v>0.94006927784471472</v>
      </c>
    </row>
    <row r="33" spans="1:13" ht="14.25" x14ac:dyDescent="0.2">
      <c r="A33" s="8" t="s">
        <v>149</v>
      </c>
      <c r="B33" s="9">
        <v>854985.86523999996</v>
      </c>
      <c r="C33" s="9">
        <v>971510.52471000003</v>
      </c>
      <c r="D33" s="10">
        <f t="shared" si="0"/>
        <v>13.628840453086422</v>
      </c>
      <c r="E33" s="10">
        <f t="shared" si="3"/>
        <v>7.8098921051375818</v>
      </c>
      <c r="F33" s="9">
        <v>6430742.7956100004</v>
      </c>
      <c r="G33" s="9">
        <v>6527389.2462200001</v>
      </c>
      <c r="H33" s="10">
        <f t="shared" si="1"/>
        <v>1.5028816060871881</v>
      </c>
      <c r="I33" s="10">
        <f t="shared" si="4"/>
        <v>6.3681556327829067</v>
      </c>
      <c r="J33" s="9">
        <v>10185488.379969999</v>
      </c>
      <c r="K33" s="9">
        <v>10072886.606550001</v>
      </c>
      <c r="L33" s="10">
        <f t="shared" si="2"/>
        <v>-1.1055117753747834</v>
      </c>
      <c r="M33" s="10">
        <f t="shared" si="5"/>
        <v>6.6371287985153984</v>
      </c>
    </row>
    <row r="34" spans="1:13" ht="14.25" x14ac:dyDescent="0.2">
      <c r="A34" s="8" t="s">
        <v>150</v>
      </c>
      <c r="B34" s="9">
        <v>450226.81299000001</v>
      </c>
      <c r="C34" s="9">
        <v>565104.81004999997</v>
      </c>
      <c r="D34" s="10">
        <f t="shared" si="0"/>
        <v>25.51558320062815</v>
      </c>
      <c r="E34" s="10">
        <f t="shared" si="3"/>
        <v>4.5428304504495083</v>
      </c>
      <c r="F34" s="9">
        <v>3508701.4360199999</v>
      </c>
      <c r="G34" s="9">
        <v>3879420.9330899999</v>
      </c>
      <c r="H34" s="10">
        <f t="shared" si="1"/>
        <v>10.565717939526813</v>
      </c>
      <c r="I34" s="10">
        <f t="shared" si="4"/>
        <v>3.7847836761534457</v>
      </c>
      <c r="J34" s="9">
        <v>5392390.0554099996</v>
      </c>
      <c r="K34" s="9">
        <v>5670630.8218299998</v>
      </c>
      <c r="L34" s="10">
        <f t="shared" si="2"/>
        <v>5.1598783389352709</v>
      </c>
      <c r="M34" s="10">
        <f t="shared" si="5"/>
        <v>3.7364370913143476</v>
      </c>
    </row>
    <row r="35" spans="1:13" ht="14.25" x14ac:dyDescent="0.2">
      <c r="A35" s="8" t="s">
        <v>151</v>
      </c>
      <c r="B35" s="9">
        <v>517496.73577999999</v>
      </c>
      <c r="C35" s="9">
        <v>608709.34314000001</v>
      </c>
      <c r="D35" s="10">
        <f t="shared" si="0"/>
        <v>17.625735787979277</v>
      </c>
      <c r="E35" s="10">
        <f t="shared" si="3"/>
        <v>4.8933636562832348</v>
      </c>
      <c r="F35" s="9">
        <v>3945962.2529500001</v>
      </c>
      <c r="G35" s="9">
        <v>4396618.0400299998</v>
      </c>
      <c r="H35" s="10">
        <f t="shared" si="1"/>
        <v>11.420681653583726</v>
      </c>
      <c r="I35" s="10">
        <f t="shared" si="4"/>
        <v>4.2893639218812911</v>
      </c>
      <c r="J35" s="9">
        <v>6007234.9987000003</v>
      </c>
      <c r="K35" s="9">
        <v>6396523.0161100002</v>
      </c>
      <c r="L35" s="10">
        <f t="shared" si="2"/>
        <v>6.4803194397130133</v>
      </c>
      <c r="M35" s="10">
        <f t="shared" si="5"/>
        <v>4.2147349393354387</v>
      </c>
    </row>
    <row r="36" spans="1:13" ht="14.25" x14ac:dyDescent="0.2">
      <c r="A36" s="8" t="s">
        <v>152</v>
      </c>
      <c r="B36" s="9">
        <v>880299.90758</v>
      </c>
      <c r="C36" s="9">
        <v>855628.41159000003</v>
      </c>
      <c r="D36" s="10">
        <f t="shared" si="0"/>
        <v>-2.8026239441309797</v>
      </c>
      <c r="E36" s="10">
        <f t="shared" si="3"/>
        <v>6.8783254598326309</v>
      </c>
      <c r="F36" s="9">
        <v>5935246.8245700002</v>
      </c>
      <c r="G36" s="9">
        <v>7461652.9863700001</v>
      </c>
      <c r="H36" s="10">
        <f t="shared" si="1"/>
        <v>25.717652642198008</v>
      </c>
      <c r="I36" s="10">
        <f t="shared" si="4"/>
        <v>7.2796283020107166</v>
      </c>
      <c r="J36" s="9">
        <v>8883320.71844</v>
      </c>
      <c r="K36" s="9">
        <v>10599653.704430001</v>
      </c>
      <c r="L36" s="10">
        <f t="shared" si="2"/>
        <v>19.320849042714809</v>
      </c>
      <c r="M36" s="10">
        <f t="shared" si="5"/>
        <v>6.9842210682900117</v>
      </c>
    </row>
    <row r="37" spans="1:13" ht="14.25" x14ac:dyDescent="0.2">
      <c r="A37" s="11" t="s">
        <v>153</v>
      </c>
      <c r="B37" s="9">
        <v>226448.7561</v>
      </c>
      <c r="C37" s="9">
        <v>246166.12341</v>
      </c>
      <c r="D37" s="10">
        <f t="shared" si="0"/>
        <v>8.7072093702704159</v>
      </c>
      <c r="E37" s="10">
        <f t="shared" si="3"/>
        <v>1.9789089411521983</v>
      </c>
      <c r="F37" s="9">
        <v>1813865.07938</v>
      </c>
      <c r="G37" s="9">
        <v>1798181.64087</v>
      </c>
      <c r="H37" s="10">
        <f t="shared" si="1"/>
        <v>-0.86464195646573594</v>
      </c>
      <c r="I37" s="10">
        <f t="shared" si="4"/>
        <v>1.7543155637155257</v>
      </c>
      <c r="J37" s="9">
        <v>2701652.0114600002</v>
      </c>
      <c r="K37" s="9">
        <v>2635304.1710199998</v>
      </c>
      <c r="L37" s="10">
        <f t="shared" si="2"/>
        <v>-2.4558248123208641</v>
      </c>
      <c r="M37" s="10">
        <f t="shared" si="5"/>
        <v>1.7364290783290444</v>
      </c>
    </row>
    <row r="38" spans="1:13" ht="14.25" x14ac:dyDescent="0.2">
      <c r="A38" s="8" t="s">
        <v>154</v>
      </c>
      <c r="B38" s="9">
        <v>232009.07131999999</v>
      </c>
      <c r="C38" s="9">
        <v>324545.13724000001</v>
      </c>
      <c r="D38" s="10">
        <f t="shared" si="0"/>
        <v>39.884675798891102</v>
      </c>
      <c r="E38" s="10">
        <f t="shared" si="3"/>
        <v>2.6089912982137546</v>
      </c>
      <c r="F38" s="9">
        <v>1420094.0057000001</v>
      </c>
      <c r="G38" s="9">
        <v>2284453.6408500001</v>
      </c>
      <c r="H38" s="10">
        <f t="shared" si="1"/>
        <v>60.866367415158216</v>
      </c>
      <c r="I38" s="10">
        <f t="shared" si="4"/>
        <v>2.2287251107684329</v>
      </c>
      <c r="J38" s="9">
        <v>2254915.6938999998</v>
      </c>
      <c r="K38" s="9">
        <v>3305540.3398099998</v>
      </c>
      <c r="L38" s="10">
        <f t="shared" si="2"/>
        <v>46.592635314577429</v>
      </c>
      <c r="M38" s="10">
        <f t="shared" si="5"/>
        <v>2.1780545975511201</v>
      </c>
    </row>
    <row r="39" spans="1:13" ht="14.25" x14ac:dyDescent="0.2">
      <c r="A39" s="8" t="s">
        <v>155</v>
      </c>
      <c r="B39" s="9">
        <v>151570.55338999999</v>
      </c>
      <c r="C39" s="9">
        <v>159381.22627000001</v>
      </c>
      <c r="D39" s="10">
        <f>(C39-B39)/B39*100</f>
        <v>5.1531598356725032</v>
      </c>
      <c r="E39" s="10">
        <f t="shared" si="3"/>
        <v>1.2812523890307652</v>
      </c>
      <c r="F39" s="9">
        <v>1064505.31109</v>
      </c>
      <c r="G39" s="9">
        <v>1066633.5321800001</v>
      </c>
      <c r="H39" s="10">
        <f t="shared" si="1"/>
        <v>0.19992583107179912</v>
      </c>
      <c r="I39" s="10">
        <f t="shared" si="4"/>
        <v>1.0406133416971746</v>
      </c>
      <c r="J39" s="9">
        <v>1746781.88414</v>
      </c>
      <c r="K39" s="9">
        <v>1679247.1347099999</v>
      </c>
      <c r="L39" s="10">
        <f t="shared" si="2"/>
        <v>-3.8662382546547724</v>
      </c>
      <c r="M39" s="10">
        <f t="shared" si="5"/>
        <v>1.1064732437631939</v>
      </c>
    </row>
    <row r="40" spans="1:13" ht="14.25" x14ac:dyDescent="0.2">
      <c r="A40" s="8" t="s">
        <v>156</v>
      </c>
      <c r="B40" s="9">
        <v>302024.43125999998</v>
      </c>
      <c r="C40" s="9">
        <v>361502.11414999998</v>
      </c>
      <c r="D40" s="10">
        <f>(C40-B40)/B40*100</f>
        <v>19.693003854644523</v>
      </c>
      <c r="E40" s="10">
        <f t="shared" si="3"/>
        <v>2.9060853541791474</v>
      </c>
      <c r="F40" s="9">
        <v>2302322.7890400002</v>
      </c>
      <c r="G40" s="9">
        <v>2484455.21924</v>
      </c>
      <c r="H40" s="10">
        <f t="shared" si="1"/>
        <v>7.9108121183973337</v>
      </c>
      <c r="I40" s="10">
        <f t="shared" si="4"/>
        <v>2.4238477133813094</v>
      </c>
      <c r="J40" s="9">
        <v>3532752.5811700001</v>
      </c>
      <c r="K40" s="9">
        <v>3690015.88479</v>
      </c>
      <c r="L40" s="10">
        <f t="shared" si="2"/>
        <v>4.4515798943360032</v>
      </c>
      <c r="M40" s="10">
        <f t="shared" si="5"/>
        <v>2.4313894966308256</v>
      </c>
    </row>
    <row r="41" spans="1:13" ht="14.25" x14ac:dyDescent="0.2">
      <c r="A41" s="8" t="s">
        <v>157</v>
      </c>
      <c r="B41" s="9">
        <v>7828.6501799999996</v>
      </c>
      <c r="C41" s="9">
        <v>7648.4816099999998</v>
      </c>
      <c r="D41" s="10">
        <f t="shared" si="0"/>
        <v>-2.3014001885060575</v>
      </c>
      <c r="E41" s="10">
        <f t="shared" si="3"/>
        <v>6.1485505944528777E-2</v>
      </c>
      <c r="F41" s="9">
        <v>65667.285069999998</v>
      </c>
      <c r="G41" s="9">
        <v>71532.996889999995</v>
      </c>
      <c r="H41" s="10">
        <f t="shared" si="1"/>
        <v>8.9324719512117294</v>
      </c>
      <c r="I41" s="10">
        <f t="shared" si="4"/>
        <v>6.9787971866193524E-2</v>
      </c>
      <c r="J41" s="9">
        <v>98690.822880000007</v>
      </c>
      <c r="K41" s="9">
        <v>101549.19259999999</v>
      </c>
      <c r="L41" s="10">
        <f t="shared" si="2"/>
        <v>2.8962872500065506</v>
      </c>
      <c r="M41" s="10">
        <f t="shared" si="5"/>
        <v>6.6911809593207819E-2</v>
      </c>
    </row>
    <row r="42" spans="1:13" ht="15.75" x14ac:dyDescent="0.25">
      <c r="A42" s="48" t="s">
        <v>31</v>
      </c>
      <c r="B42" s="47">
        <f>B43</f>
        <v>344705.85963999998</v>
      </c>
      <c r="C42" s="47">
        <f>C43</f>
        <v>444899.95396999997</v>
      </c>
      <c r="D42" s="45">
        <f t="shared" si="0"/>
        <v>29.066548051907088</v>
      </c>
      <c r="E42" s="45">
        <f t="shared" si="3"/>
        <v>3.5765136349125664</v>
      </c>
      <c r="F42" s="47">
        <f>F43</f>
        <v>2375570.1975500002</v>
      </c>
      <c r="G42" s="47">
        <f>G43</f>
        <v>3109156.7162500001</v>
      </c>
      <c r="H42" s="45">
        <f t="shared" si="1"/>
        <v>30.880439544854145</v>
      </c>
      <c r="I42" s="45">
        <f t="shared" si="4"/>
        <v>3.0333098133006473</v>
      </c>
      <c r="J42" s="47">
        <f>J43</f>
        <v>3577539.6766499998</v>
      </c>
      <c r="K42" s="47">
        <f>K43</f>
        <v>4520830.7881500004</v>
      </c>
      <c r="L42" s="45">
        <f t="shared" si="2"/>
        <v>26.36703424022669</v>
      </c>
      <c r="M42" s="45">
        <f t="shared" si="5"/>
        <v>2.9788219990220233</v>
      </c>
    </row>
    <row r="43" spans="1:13" ht="14.25" x14ac:dyDescent="0.2">
      <c r="A43" s="8" t="s">
        <v>158</v>
      </c>
      <c r="B43" s="9">
        <v>344705.85963999998</v>
      </c>
      <c r="C43" s="9">
        <v>444899.95396999997</v>
      </c>
      <c r="D43" s="10">
        <f t="shared" si="0"/>
        <v>29.066548051907088</v>
      </c>
      <c r="E43" s="10">
        <f t="shared" si="3"/>
        <v>3.5765136349125664</v>
      </c>
      <c r="F43" s="9">
        <v>2375570.1975500002</v>
      </c>
      <c r="G43" s="9">
        <v>3109156.7162500001</v>
      </c>
      <c r="H43" s="10">
        <f t="shared" si="1"/>
        <v>30.880439544854145</v>
      </c>
      <c r="I43" s="10">
        <f t="shared" si="4"/>
        <v>3.0333098133006473</v>
      </c>
      <c r="J43" s="9">
        <v>3577539.6766499998</v>
      </c>
      <c r="K43" s="9">
        <v>4520830.7881500004</v>
      </c>
      <c r="L43" s="10">
        <f t="shared" si="2"/>
        <v>26.36703424022669</v>
      </c>
      <c r="M43" s="10">
        <f t="shared" si="5"/>
        <v>2.9788219990220233</v>
      </c>
    </row>
    <row r="44" spans="1:13" ht="15.75" x14ac:dyDescent="0.25">
      <c r="A44" s="6" t="s">
        <v>33</v>
      </c>
      <c r="B44" s="5">
        <f>B8+B22+B42</f>
        <v>11117663.19036</v>
      </c>
      <c r="C44" s="5">
        <f>C8+C22+C42</f>
        <v>12439487.148240002</v>
      </c>
      <c r="D44" s="148">
        <f t="shared" si="0"/>
        <v>11.889404592020201</v>
      </c>
      <c r="E44" s="7">
        <f t="shared" si="3"/>
        <v>100</v>
      </c>
      <c r="F44" s="12">
        <f>F8+F22+F42</f>
        <v>85232917.333200008</v>
      </c>
      <c r="G44" s="12">
        <f>G8+G22+G42</f>
        <v>95424754.851669997</v>
      </c>
      <c r="H44" s="13">
        <f t="shared" si="1"/>
        <v>11.957630733941867</v>
      </c>
      <c r="I44" s="13">
        <f t="shared" si="4"/>
        <v>93.096897885704692</v>
      </c>
      <c r="J44" s="12">
        <f>J8+J22+J42</f>
        <v>130940787.38720001</v>
      </c>
      <c r="K44" s="12">
        <f>K8+K22+K42</f>
        <v>141791826.37413001</v>
      </c>
      <c r="L44" s="13">
        <f t="shared" si="2"/>
        <v>8.2869816223441539</v>
      </c>
      <c r="M44" s="13">
        <f t="shared" si="5"/>
        <v>93.428095736715591</v>
      </c>
    </row>
    <row r="45" spans="1:13" ht="15.75" x14ac:dyDescent="0.25">
      <c r="A45" s="49" t="s">
        <v>34</v>
      </c>
      <c r="B45" s="50"/>
      <c r="C45" s="50"/>
      <c r="D45" s="51"/>
      <c r="E45" s="51"/>
      <c r="F45" s="52">
        <f>F46-F44</f>
        <v>7318309.0911599845</v>
      </c>
      <c r="G45" s="52">
        <f>G46-G44</f>
        <v>7075711.8865700066</v>
      </c>
      <c r="H45" s="53">
        <f t="shared" si="1"/>
        <v>-3.3149352065905311</v>
      </c>
      <c r="I45" s="53">
        <f t="shared" si="4"/>
        <v>6.9031021142953106</v>
      </c>
      <c r="J45" s="52">
        <f>J46-J44</f>
        <v>9864989.7401599735</v>
      </c>
      <c r="K45" s="52">
        <f>K46-K44</f>
        <v>9973898.1181100011</v>
      </c>
      <c r="L45" s="53">
        <f t="shared" si="2"/>
        <v>1.1039887604410372</v>
      </c>
      <c r="M45" s="53">
        <f t="shared" si="5"/>
        <v>6.5719042632844156</v>
      </c>
    </row>
    <row r="46" spans="1:13" s="15" customFormat="1" ht="22.5" customHeight="1" x14ac:dyDescent="0.3">
      <c r="A46" s="14" t="s">
        <v>35</v>
      </c>
      <c r="B46" s="54"/>
      <c r="C46" s="54"/>
      <c r="D46" s="55"/>
      <c r="E46" s="55"/>
      <c r="F46" s="103">
        <v>92551226.424359992</v>
      </c>
      <c r="G46" s="103">
        <v>102500466.73824</v>
      </c>
      <c r="H46" s="149">
        <f t="shared" si="1"/>
        <v>10.749982143144585</v>
      </c>
      <c r="I46" s="104">
        <f t="shared" si="4"/>
        <v>100</v>
      </c>
      <c r="J46" s="103">
        <v>140805777.12735999</v>
      </c>
      <c r="K46" s="103">
        <v>151765724.49224001</v>
      </c>
      <c r="L46" s="149">
        <f t="shared" si="2"/>
        <v>7.7837341538668987</v>
      </c>
      <c r="M46" s="104">
        <f t="shared" si="5"/>
        <v>100</v>
      </c>
    </row>
    <row r="47" spans="1:13" ht="20.25" customHeight="1" x14ac:dyDescent="0.2"/>
    <row r="48" spans="1:13" ht="15" x14ac:dyDescent="0.2">
      <c r="C48" s="113"/>
    </row>
    <row r="49" spans="1:3" ht="15" x14ac:dyDescent="0.2">
      <c r="A49" s="1" t="s">
        <v>224</v>
      </c>
      <c r="C49" s="114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9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0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0" t="s">
        <v>56</v>
      </c>
    </row>
    <row r="34" ht="12.75" customHeight="1" x14ac:dyDescent="0.2"/>
    <row r="50" spans="2:2" ht="12.75" customHeight="1" x14ac:dyDescent="0.2"/>
    <row r="51" spans="2:2" x14ac:dyDescent="0.2">
      <c r="B51" s="29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0" t="s">
        <v>14</v>
      </c>
    </row>
    <row r="2" spans="2:2" ht="15" x14ac:dyDescent="0.25">
      <c r="B2" s="30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9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0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0" t="s">
        <v>59</v>
      </c>
    </row>
    <row r="19" spans="2:2" ht="15" x14ac:dyDescent="0.25">
      <c r="B19" s="30"/>
    </row>
    <row r="20" spans="2:2" ht="15" x14ac:dyDescent="0.25">
      <c r="B20" s="30"/>
    </row>
    <row r="21" spans="2:2" ht="15" x14ac:dyDescent="0.25">
      <c r="B21" s="30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9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>
      <selection activeCell="K80" sqref="K80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2" bestFit="1" customWidth="1"/>
    <col min="5" max="5" width="12.28515625" style="43" bestFit="1" customWidth="1"/>
    <col min="6" max="6" width="11" style="43" bestFit="1" customWidth="1"/>
    <col min="7" max="7" width="12.28515625" style="43" bestFit="1" customWidth="1"/>
    <col min="8" max="8" width="11.42578125" style="43" bestFit="1" customWidth="1"/>
    <col min="9" max="9" width="12.28515625" style="43" bestFit="1" customWidth="1"/>
    <col min="10" max="10" width="12.7109375" style="43" bestFit="1" customWidth="1"/>
    <col min="11" max="11" width="12.28515625" style="43" bestFit="1" customWidth="1"/>
    <col min="12" max="12" width="11" style="43" customWidth="1"/>
    <col min="13" max="13" width="12.28515625" style="43" bestFit="1" customWidth="1"/>
    <col min="14" max="14" width="11" style="43" bestFit="1" customWidth="1"/>
    <col min="15" max="15" width="13.5703125" style="42" bestFit="1" customWidth="1"/>
  </cols>
  <sheetData>
    <row r="1" spans="1:15" ht="16.5" thickBot="1" x14ac:dyDescent="0.3">
      <c r="B1" s="31" t="s">
        <v>60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0</v>
      </c>
      <c r="J1" s="32" t="s">
        <v>61</v>
      </c>
      <c r="K1" s="32" t="s">
        <v>50</v>
      </c>
      <c r="L1" s="32" t="s">
        <v>51</v>
      </c>
      <c r="M1" s="32" t="s">
        <v>52</v>
      </c>
      <c r="N1" s="32" t="s">
        <v>53</v>
      </c>
      <c r="O1" s="33" t="s">
        <v>42</v>
      </c>
    </row>
    <row r="2" spans="1:15" s="64" customFormat="1" ht="16.5" thickTop="1" thickBot="1" x14ac:dyDescent="0.3">
      <c r="A2" s="34">
        <v>2017</v>
      </c>
      <c r="B2" s="35" t="s">
        <v>2</v>
      </c>
      <c r="C2" s="127">
        <f>C4+C6+C8+C10+C12+C14+C16+C18+C20+C22</f>
        <v>1652382.4539799998</v>
      </c>
      <c r="D2" s="127">
        <f t="shared" ref="D2:O2" si="0">D4+D6+D8+D10+D12+D14+D16+D18+D20+D22</f>
        <v>1662838.37264</v>
      </c>
      <c r="E2" s="127">
        <f t="shared" si="0"/>
        <v>1866454.9073700001</v>
      </c>
      <c r="F2" s="127">
        <f t="shared" si="0"/>
        <v>1609426.6211399999</v>
      </c>
      <c r="G2" s="127">
        <f t="shared" si="0"/>
        <v>1675900.6905</v>
      </c>
      <c r="H2" s="127">
        <f t="shared" si="0"/>
        <v>1597366.61448</v>
      </c>
      <c r="I2" s="127">
        <f t="shared" si="0"/>
        <v>1471068.2247500001</v>
      </c>
      <c r="J2" s="127">
        <f t="shared" si="0"/>
        <v>1669787.3709299997</v>
      </c>
      <c r="K2" s="127"/>
      <c r="L2" s="127"/>
      <c r="M2" s="127"/>
      <c r="N2" s="127"/>
      <c r="O2" s="127">
        <f t="shared" si="0"/>
        <v>13205225.255790001</v>
      </c>
    </row>
    <row r="3" spans="1:15" ht="15.75" thickTop="1" x14ac:dyDescent="0.25">
      <c r="A3" s="36">
        <v>2016</v>
      </c>
      <c r="B3" s="35" t="s">
        <v>2</v>
      </c>
      <c r="C3" s="127">
        <f>C5+C7+C9+C11+C13+C15+C17+C19+C21+C23</f>
        <v>1451980.9365300001</v>
      </c>
      <c r="D3" s="127">
        <f t="shared" ref="D3:O3" si="1">D5+D7+D9+D11+D13+D15+D17+D19+D21+D23</f>
        <v>1713742.3471000001</v>
      </c>
      <c r="E3" s="127">
        <f t="shared" si="1"/>
        <v>1749549.7263099998</v>
      </c>
      <c r="F3" s="127">
        <f t="shared" si="1"/>
        <v>1635750.9739400002</v>
      </c>
      <c r="G3" s="127">
        <f t="shared" si="1"/>
        <v>1600250.6405699998</v>
      </c>
      <c r="H3" s="127">
        <f t="shared" si="1"/>
        <v>1703009.1706099999</v>
      </c>
      <c r="I3" s="127">
        <f t="shared" si="1"/>
        <v>1204892.8197200003</v>
      </c>
      <c r="J3" s="127">
        <f t="shared" si="1"/>
        <v>1627083.9310999999</v>
      </c>
      <c r="K3" s="127">
        <f t="shared" si="1"/>
        <v>1545980.3569499999</v>
      </c>
      <c r="L3" s="127">
        <f t="shared" si="1"/>
        <v>1938828.5862</v>
      </c>
      <c r="M3" s="127">
        <f t="shared" si="1"/>
        <v>2043576.0866600005</v>
      </c>
      <c r="N3" s="127">
        <f t="shared" si="1"/>
        <v>1996989.8370900003</v>
      </c>
      <c r="O3" s="127">
        <f t="shared" si="1"/>
        <v>20211635.412780002</v>
      </c>
    </row>
    <row r="4" spans="1:15" s="64" customFormat="1" ht="15" x14ac:dyDescent="0.25">
      <c r="A4" s="34">
        <v>2017</v>
      </c>
      <c r="B4" s="37" t="s">
        <v>132</v>
      </c>
      <c r="C4" s="128">
        <v>523438.33273999998</v>
      </c>
      <c r="D4" s="128">
        <v>556278.86133999994</v>
      </c>
      <c r="E4" s="128">
        <v>622261.29460000002</v>
      </c>
      <c r="F4" s="128">
        <v>523441.48447000002</v>
      </c>
      <c r="G4" s="128">
        <v>528450.79133000004</v>
      </c>
      <c r="H4" s="128">
        <v>466337.11235000001</v>
      </c>
      <c r="I4" s="128">
        <v>430181.93897000002</v>
      </c>
      <c r="J4" s="128">
        <v>542495.52605999995</v>
      </c>
      <c r="K4" s="128"/>
      <c r="L4" s="128"/>
      <c r="M4" s="128"/>
      <c r="N4" s="128"/>
      <c r="O4" s="129">
        <v>4192885.34186</v>
      </c>
    </row>
    <row r="5" spans="1:15" ht="15" x14ac:dyDescent="0.25">
      <c r="A5" s="36">
        <v>2016</v>
      </c>
      <c r="B5" s="37" t="s">
        <v>132</v>
      </c>
      <c r="C5" s="128">
        <v>460617.42556</v>
      </c>
      <c r="D5" s="128">
        <v>562234.92995000002</v>
      </c>
      <c r="E5" s="128">
        <v>569482.75214999996</v>
      </c>
      <c r="F5" s="128">
        <v>532964.35138999997</v>
      </c>
      <c r="G5" s="128">
        <v>511399.68602999998</v>
      </c>
      <c r="H5" s="128">
        <v>532804.50525000005</v>
      </c>
      <c r="I5" s="128">
        <v>385329.33100000001</v>
      </c>
      <c r="J5" s="128">
        <v>540411.59606000001</v>
      </c>
      <c r="K5" s="128">
        <v>477843.75881999999</v>
      </c>
      <c r="L5" s="128">
        <v>569525.50392000005</v>
      </c>
      <c r="M5" s="128">
        <v>602068.51049000002</v>
      </c>
      <c r="N5" s="128">
        <v>614296.99025999999</v>
      </c>
      <c r="O5" s="129">
        <v>6358979.34088</v>
      </c>
    </row>
    <row r="6" spans="1:15" s="64" customFormat="1" ht="15" x14ac:dyDescent="0.25">
      <c r="A6" s="34">
        <v>2017</v>
      </c>
      <c r="B6" s="37" t="s">
        <v>133</v>
      </c>
      <c r="C6" s="128">
        <v>193168.17950999999</v>
      </c>
      <c r="D6" s="128">
        <v>168162.27752</v>
      </c>
      <c r="E6" s="128">
        <v>154545.46445</v>
      </c>
      <c r="F6" s="128">
        <v>119348.57182</v>
      </c>
      <c r="G6" s="128">
        <v>128839.84235000001</v>
      </c>
      <c r="H6" s="128">
        <v>190425.45058</v>
      </c>
      <c r="I6" s="128">
        <v>120621.68551</v>
      </c>
      <c r="J6" s="128">
        <v>101210.96575</v>
      </c>
      <c r="K6" s="128"/>
      <c r="L6" s="128"/>
      <c r="M6" s="128"/>
      <c r="N6" s="128"/>
      <c r="O6" s="129">
        <v>1176322.4374899999</v>
      </c>
    </row>
    <row r="7" spans="1:15" ht="15" x14ac:dyDescent="0.25">
      <c r="A7" s="36">
        <v>2016</v>
      </c>
      <c r="B7" s="37" t="s">
        <v>133</v>
      </c>
      <c r="C7" s="128">
        <v>133429.35513000001</v>
      </c>
      <c r="D7" s="128">
        <v>159285.92468</v>
      </c>
      <c r="E7" s="128">
        <v>147173.71935999999</v>
      </c>
      <c r="F7" s="128">
        <v>137714.88571999999</v>
      </c>
      <c r="G7" s="128">
        <v>140656.67981</v>
      </c>
      <c r="H7" s="128">
        <v>170139.92357000001</v>
      </c>
      <c r="I7" s="128">
        <v>86562.877980000005</v>
      </c>
      <c r="J7" s="128">
        <v>84454.955669999996</v>
      </c>
      <c r="K7" s="128">
        <v>116633.14692</v>
      </c>
      <c r="L7" s="128">
        <v>215700.20228</v>
      </c>
      <c r="M7" s="128">
        <v>302958.46841999999</v>
      </c>
      <c r="N7" s="128">
        <v>278404.28638000001</v>
      </c>
      <c r="O7" s="129">
        <v>1973114.4259200001</v>
      </c>
    </row>
    <row r="8" spans="1:15" s="64" customFormat="1" ht="15" x14ac:dyDescent="0.25">
      <c r="A8" s="34">
        <v>2017</v>
      </c>
      <c r="B8" s="37" t="s">
        <v>134</v>
      </c>
      <c r="C8" s="128">
        <v>98614.026859999998</v>
      </c>
      <c r="D8" s="128">
        <v>100791.01846000001</v>
      </c>
      <c r="E8" s="128">
        <v>123925.27827</v>
      </c>
      <c r="F8" s="128">
        <v>106774.60662000001</v>
      </c>
      <c r="G8" s="128">
        <v>113878.43811</v>
      </c>
      <c r="H8" s="128">
        <v>111036.30334</v>
      </c>
      <c r="I8" s="128">
        <v>114035.68186</v>
      </c>
      <c r="J8" s="128">
        <v>130773.7401</v>
      </c>
      <c r="K8" s="128"/>
      <c r="L8" s="128"/>
      <c r="M8" s="128"/>
      <c r="N8" s="128"/>
      <c r="O8" s="129">
        <v>899829.09362000006</v>
      </c>
    </row>
    <row r="9" spans="1:15" ht="15" x14ac:dyDescent="0.25">
      <c r="A9" s="36">
        <v>2016</v>
      </c>
      <c r="B9" s="37" t="s">
        <v>134</v>
      </c>
      <c r="C9" s="128">
        <v>82373.345979999998</v>
      </c>
      <c r="D9" s="128">
        <v>106492.30809999999</v>
      </c>
      <c r="E9" s="128">
        <v>115590.66796999999</v>
      </c>
      <c r="F9" s="128">
        <v>101382.8031</v>
      </c>
      <c r="G9" s="128">
        <v>99755.116450000001</v>
      </c>
      <c r="H9" s="128">
        <v>118828.08306</v>
      </c>
      <c r="I9" s="128">
        <v>86424.849230000007</v>
      </c>
      <c r="J9" s="128">
        <v>125928.92105</v>
      </c>
      <c r="K9" s="128">
        <v>119612.67842</v>
      </c>
      <c r="L9" s="128">
        <v>128962.44279</v>
      </c>
      <c r="M9" s="128">
        <v>127900.31873</v>
      </c>
      <c r="N9" s="128">
        <v>112050.02466</v>
      </c>
      <c r="O9" s="129">
        <v>1325301.55954</v>
      </c>
    </row>
    <row r="10" spans="1:15" s="64" customFormat="1" ht="15" x14ac:dyDescent="0.25">
      <c r="A10" s="34">
        <v>2017</v>
      </c>
      <c r="B10" s="37" t="s">
        <v>135</v>
      </c>
      <c r="C10" s="128">
        <v>96371.368740000005</v>
      </c>
      <c r="D10" s="128">
        <v>90408.284830000004</v>
      </c>
      <c r="E10" s="128">
        <v>114507.19144</v>
      </c>
      <c r="F10" s="128">
        <v>97212.523260000002</v>
      </c>
      <c r="G10" s="128">
        <v>96648.830149999994</v>
      </c>
      <c r="H10" s="128">
        <v>75862.528869999995</v>
      </c>
      <c r="I10" s="128">
        <v>62844.392619999999</v>
      </c>
      <c r="J10" s="128">
        <v>83312.301529999997</v>
      </c>
      <c r="K10" s="128"/>
      <c r="L10" s="128"/>
      <c r="M10" s="128"/>
      <c r="N10" s="128"/>
      <c r="O10" s="129">
        <v>717167.42143999995</v>
      </c>
    </row>
    <row r="11" spans="1:15" ht="15" x14ac:dyDescent="0.25">
      <c r="A11" s="36">
        <v>2016</v>
      </c>
      <c r="B11" s="37" t="s">
        <v>135</v>
      </c>
      <c r="C11" s="128">
        <v>89731.465129999997</v>
      </c>
      <c r="D11" s="128">
        <v>105702.40222</v>
      </c>
      <c r="E11" s="128">
        <v>108063.88145</v>
      </c>
      <c r="F11" s="128">
        <v>96465.707190000001</v>
      </c>
      <c r="G11" s="128">
        <v>96136.855660000001</v>
      </c>
      <c r="H11" s="128">
        <v>99356.71286</v>
      </c>
      <c r="I11" s="128">
        <v>54463.913520000002</v>
      </c>
      <c r="J11" s="128">
        <v>88426.430420000004</v>
      </c>
      <c r="K11" s="128">
        <v>133309.95624</v>
      </c>
      <c r="L11" s="128">
        <v>164829.81182</v>
      </c>
      <c r="M11" s="128">
        <v>144969.57272</v>
      </c>
      <c r="N11" s="128">
        <v>115269.88946000001</v>
      </c>
      <c r="O11" s="129">
        <v>1296726.5986899999</v>
      </c>
    </row>
    <row r="12" spans="1:15" s="64" customFormat="1" ht="15" x14ac:dyDescent="0.25">
      <c r="A12" s="34">
        <v>2017</v>
      </c>
      <c r="B12" s="37" t="s">
        <v>136</v>
      </c>
      <c r="C12" s="128">
        <v>153847.91657</v>
      </c>
      <c r="D12" s="128">
        <v>151916.63034999999</v>
      </c>
      <c r="E12" s="128">
        <v>166350.26160999999</v>
      </c>
      <c r="F12" s="128">
        <v>137118.96799</v>
      </c>
      <c r="G12" s="128">
        <v>122522.30646000001</v>
      </c>
      <c r="H12" s="128">
        <v>112625.29244999999</v>
      </c>
      <c r="I12" s="128">
        <v>125698.64994</v>
      </c>
      <c r="J12" s="128">
        <v>98648.934389999995</v>
      </c>
      <c r="K12" s="128"/>
      <c r="L12" s="128"/>
      <c r="M12" s="128"/>
      <c r="N12" s="128"/>
      <c r="O12" s="129">
        <v>1068728.95976</v>
      </c>
    </row>
    <row r="13" spans="1:15" ht="15" x14ac:dyDescent="0.25">
      <c r="A13" s="36">
        <v>2016</v>
      </c>
      <c r="B13" s="37" t="s">
        <v>136</v>
      </c>
      <c r="C13" s="128">
        <v>178413.55434</v>
      </c>
      <c r="D13" s="128">
        <v>169593.44938000001</v>
      </c>
      <c r="E13" s="128">
        <v>138571.21487</v>
      </c>
      <c r="F13" s="128">
        <v>141600.09865</v>
      </c>
      <c r="G13" s="128">
        <v>140964.30918000001</v>
      </c>
      <c r="H13" s="128">
        <v>154724.56434000001</v>
      </c>
      <c r="I13" s="128">
        <v>112831.10505</v>
      </c>
      <c r="J13" s="128">
        <v>122766.21102</v>
      </c>
      <c r="K13" s="128">
        <v>137872.99599</v>
      </c>
      <c r="L13" s="128">
        <v>250831.77413000001</v>
      </c>
      <c r="M13" s="128">
        <v>231839.25833000001</v>
      </c>
      <c r="N13" s="128">
        <v>203852.04095</v>
      </c>
      <c r="O13" s="129">
        <v>1983860.57623</v>
      </c>
    </row>
    <row r="14" spans="1:15" s="64" customFormat="1" ht="15" x14ac:dyDescent="0.25">
      <c r="A14" s="34">
        <v>2017</v>
      </c>
      <c r="B14" s="37" t="s">
        <v>137</v>
      </c>
      <c r="C14" s="128">
        <v>25053.806250000001</v>
      </c>
      <c r="D14" s="128">
        <v>28959.574209999999</v>
      </c>
      <c r="E14" s="128">
        <v>31758.512920000001</v>
      </c>
      <c r="F14" s="128">
        <v>27550.555660000002</v>
      </c>
      <c r="G14" s="128">
        <v>25553.172859999999</v>
      </c>
      <c r="H14" s="128">
        <v>25930.344700000001</v>
      </c>
      <c r="I14" s="128">
        <v>17993.175630000002</v>
      </c>
      <c r="J14" s="128">
        <v>24056.734530000002</v>
      </c>
      <c r="K14" s="128"/>
      <c r="L14" s="128"/>
      <c r="M14" s="128"/>
      <c r="N14" s="128"/>
      <c r="O14" s="129">
        <v>206855.87676000001</v>
      </c>
    </row>
    <row r="15" spans="1:15" ht="15" x14ac:dyDescent="0.25">
      <c r="A15" s="36">
        <v>2016</v>
      </c>
      <c r="B15" s="37" t="s">
        <v>137</v>
      </c>
      <c r="C15" s="128">
        <v>10191.507659999999</v>
      </c>
      <c r="D15" s="128">
        <v>15895.20304</v>
      </c>
      <c r="E15" s="128">
        <v>18612.352360000001</v>
      </c>
      <c r="F15" s="128">
        <v>16074.062110000001</v>
      </c>
      <c r="G15" s="128">
        <v>13709.48552</v>
      </c>
      <c r="H15" s="128">
        <v>15906.68377</v>
      </c>
      <c r="I15" s="128">
        <v>7864.1694500000003</v>
      </c>
      <c r="J15" s="128">
        <v>14110.55587</v>
      </c>
      <c r="K15" s="128">
        <v>16903.757259999998</v>
      </c>
      <c r="L15" s="128">
        <v>16057.673000000001</v>
      </c>
      <c r="M15" s="128">
        <v>19860.462739999999</v>
      </c>
      <c r="N15" s="128">
        <v>25643.104299999999</v>
      </c>
      <c r="O15" s="129">
        <v>190829.01707999999</v>
      </c>
    </row>
    <row r="16" spans="1:15" ht="15" x14ac:dyDescent="0.25">
      <c r="A16" s="34">
        <v>2017</v>
      </c>
      <c r="B16" s="37" t="s">
        <v>138</v>
      </c>
      <c r="C16" s="128">
        <v>72553.879400000005</v>
      </c>
      <c r="D16" s="128">
        <v>56698.544040000001</v>
      </c>
      <c r="E16" s="128">
        <v>62550.802020000003</v>
      </c>
      <c r="F16" s="128">
        <v>54475.132640000003</v>
      </c>
      <c r="G16" s="128">
        <v>98506.515249999997</v>
      </c>
      <c r="H16" s="128">
        <v>72979.066900000005</v>
      </c>
      <c r="I16" s="128">
        <v>63649.258909999997</v>
      </c>
      <c r="J16" s="128">
        <v>83484.789269999994</v>
      </c>
      <c r="K16" s="128"/>
      <c r="L16" s="128"/>
      <c r="M16" s="128"/>
      <c r="N16" s="128"/>
      <c r="O16" s="129">
        <v>564897.98843000003</v>
      </c>
    </row>
    <row r="17" spans="1:15" ht="15" x14ac:dyDescent="0.25">
      <c r="A17" s="36">
        <v>2016</v>
      </c>
      <c r="B17" s="37" t="s">
        <v>138</v>
      </c>
      <c r="C17" s="128">
        <v>84511.730519999997</v>
      </c>
      <c r="D17" s="128">
        <v>95207.148939999999</v>
      </c>
      <c r="E17" s="128">
        <v>120666.01637</v>
      </c>
      <c r="F17" s="128">
        <v>106168.6369</v>
      </c>
      <c r="G17" s="128">
        <v>77918.443740000002</v>
      </c>
      <c r="H17" s="128">
        <v>73102.883369999996</v>
      </c>
      <c r="I17" s="128">
        <v>63427.968549999998</v>
      </c>
      <c r="J17" s="128">
        <v>105204.74516999999</v>
      </c>
      <c r="K17" s="128">
        <v>70332.889139999999</v>
      </c>
      <c r="L17" s="128">
        <v>74471.286319999999</v>
      </c>
      <c r="M17" s="128">
        <v>63456.790180000004</v>
      </c>
      <c r="N17" s="128">
        <v>75289.751940000002</v>
      </c>
      <c r="O17" s="129">
        <v>1009758.29114</v>
      </c>
    </row>
    <row r="18" spans="1:15" ht="15" x14ac:dyDescent="0.25">
      <c r="A18" s="34">
        <v>2017</v>
      </c>
      <c r="B18" s="37" t="s">
        <v>139</v>
      </c>
      <c r="C18" s="128">
        <v>7065.8872499999998</v>
      </c>
      <c r="D18" s="128">
        <v>8665.6867299999994</v>
      </c>
      <c r="E18" s="128">
        <v>14852.07654</v>
      </c>
      <c r="F18" s="128">
        <v>10092.47442</v>
      </c>
      <c r="G18" s="128">
        <v>6489.4700499999999</v>
      </c>
      <c r="H18" s="128">
        <v>3619.6122599999999</v>
      </c>
      <c r="I18" s="128">
        <v>3589.18777</v>
      </c>
      <c r="J18" s="128">
        <v>4815.2303599999996</v>
      </c>
      <c r="K18" s="128"/>
      <c r="L18" s="128"/>
      <c r="M18" s="128"/>
      <c r="N18" s="128"/>
      <c r="O18" s="129">
        <v>59189.625379999998</v>
      </c>
    </row>
    <row r="19" spans="1:15" ht="15" x14ac:dyDescent="0.25">
      <c r="A19" s="36">
        <v>2016</v>
      </c>
      <c r="B19" s="37" t="s">
        <v>139</v>
      </c>
      <c r="C19" s="128">
        <v>6380.1968100000004</v>
      </c>
      <c r="D19" s="128">
        <v>10943.8946</v>
      </c>
      <c r="E19" s="128">
        <v>11918.69154</v>
      </c>
      <c r="F19" s="128">
        <v>14289.86443</v>
      </c>
      <c r="G19" s="128">
        <v>5571.9104900000002</v>
      </c>
      <c r="H19" s="128">
        <v>3156.9027799999999</v>
      </c>
      <c r="I19" s="128">
        <v>3344.2157099999999</v>
      </c>
      <c r="J19" s="128">
        <v>4817.8857399999997</v>
      </c>
      <c r="K19" s="128">
        <v>5467.3721800000003</v>
      </c>
      <c r="L19" s="128">
        <v>3457.1936799999999</v>
      </c>
      <c r="M19" s="128">
        <v>5491.6414599999998</v>
      </c>
      <c r="N19" s="128">
        <v>6517.1455100000003</v>
      </c>
      <c r="O19" s="129">
        <v>81356.914929999999</v>
      </c>
    </row>
    <row r="20" spans="1:15" ht="15" x14ac:dyDescent="0.25">
      <c r="A20" s="34">
        <v>2017</v>
      </c>
      <c r="B20" s="37" t="s">
        <v>140</v>
      </c>
      <c r="C20" s="130">
        <v>170643.20071</v>
      </c>
      <c r="D20" s="130">
        <v>170754.34839</v>
      </c>
      <c r="E20" s="130">
        <v>185513.32574999999</v>
      </c>
      <c r="F20" s="130">
        <v>163420.06069000001</v>
      </c>
      <c r="G20" s="130">
        <v>172493.50797999999</v>
      </c>
      <c r="H20" s="128">
        <v>185745.50395000001</v>
      </c>
      <c r="I20" s="128">
        <v>183088.31645000001</v>
      </c>
      <c r="J20" s="128">
        <v>211297.68273</v>
      </c>
      <c r="K20" s="128"/>
      <c r="L20" s="128"/>
      <c r="M20" s="128"/>
      <c r="N20" s="128"/>
      <c r="O20" s="129">
        <v>1442955.9466500001</v>
      </c>
    </row>
    <row r="21" spans="1:15" ht="15" x14ac:dyDescent="0.25">
      <c r="A21" s="36">
        <v>2016</v>
      </c>
      <c r="B21" s="37" t="s">
        <v>140</v>
      </c>
      <c r="C21" s="128">
        <v>134162.91104000001</v>
      </c>
      <c r="D21" s="128">
        <v>143119.48126</v>
      </c>
      <c r="E21" s="128">
        <v>150086.95507</v>
      </c>
      <c r="F21" s="128">
        <v>144289.19433999999</v>
      </c>
      <c r="G21" s="128">
        <v>154677.59112</v>
      </c>
      <c r="H21" s="128">
        <v>155034.36575999999</v>
      </c>
      <c r="I21" s="128">
        <v>131760.60505000001</v>
      </c>
      <c r="J21" s="128">
        <v>174431.12315</v>
      </c>
      <c r="K21" s="128">
        <v>149466.84672</v>
      </c>
      <c r="L21" s="128">
        <v>166819.5215</v>
      </c>
      <c r="M21" s="128">
        <v>175058.29003</v>
      </c>
      <c r="N21" s="128">
        <v>211832.53851000001</v>
      </c>
      <c r="O21" s="129">
        <v>1890739.4235499999</v>
      </c>
    </row>
    <row r="22" spans="1:15" ht="15" x14ac:dyDescent="0.25">
      <c r="A22" s="34">
        <v>2017</v>
      </c>
      <c r="B22" s="37" t="s">
        <v>141</v>
      </c>
      <c r="C22" s="130">
        <v>311625.85595</v>
      </c>
      <c r="D22" s="130">
        <v>330203.14676999999</v>
      </c>
      <c r="E22" s="130">
        <v>390190.69977000001</v>
      </c>
      <c r="F22" s="130">
        <v>369992.24356999999</v>
      </c>
      <c r="G22" s="130">
        <v>382517.81595999998</v>
      </c>
      <c r="H22" s="128">
        <v>352805.39908</v>
      </c>
      <c r="I22" s="128">
        <v>349365.93709000002</v>
      </c>
      <c r="J22" s="128">
        <v>389691.46620999998</v>
      </c>
      <c r="K22" s="128"/>
      <c r="L22" s="128"/>
      <c r="M22" s="128"/>
      <c r="N22" s="128"/>
      <c r="O22" s="129">
        <v>2876392.5644</v>
      </c>
    </row>
    <row r="23" spans="1:15" ht="15" x14ac:dyDescent="0.25">
      <c r="A23" s="36">
        <v>2016</v>
      </c>
      <c r="B23" s="37" t="s">
        <v>141</v>
      </c>
      <c r="C23" s="128">
        <v>272169.44436000002</v>
      </c>
      <c r="D23" s="130">
        <v>345267.60492999997</v>
      </c>
      <c r="E23" s="128">
        <v>369383.47516999999</v>
      </c>
      <c r="F23" s="128">
        <v>344801.37011000002</v>
      </c>
      <c r="G23" s="128">
        <v>359460.56257000001</v>
      </c>
      <c r="H23" s="128">
        <v>379954.54584999999</v>
      </c>
      <c r="I23" s="128">
        <v>272883.78418000002</v>
      </c>
      <c r="J23" s="128">
        <v>366531.50695000001</v>
      </c>
      <c r="K23" s="128">
        <v>318536.95526000002</v>
      </c>
      <c r="L23" s="128">
        <v>348173.17676</v>
      </c>
      <c r="M23" s="128">
        <v>369972.77356</v>
      </c>
      <c r="N23" s="128">
        <v>353834.06511999998</v>
      </c>
      <c r="O23" s="129">
        <v>4100969.2648200002</v>
      </c>
    </row>
    <row r="24" spans="1:15" ht="15" x14ac:dyDescent="0.25">
      <c r="A24" s="34">
        <v>2017</v>
      </c>
      <c r="B24" s="35" t="s">
        <v>14</v>
      </c>
      <c r="C24" s="131">
        <f>C26+C28+C30+C32+C34+C36+C38+C40+C42+C44+C46+C48+C50+C52+C54+C56</f>
        <v>8506412.9097600002</v>
      </c>
      <c r="D24" s="131">
        <f t="shared" ref="D24:O24" si="2">D26+D28+D30+D32+D34+D36+D38+D40+D42+D44+D46+D48+D50+D52+D54+D56</f>
        <v>9255792.5248399992</v>
      </c>
      <c r="E24" s="131">
        <f t="shared" si="2"/>
        <v>11308254.567939997</v>
      </c>
      <c r="F24" s="131">
        <f t="shared" si="2"/>
        <v>9725316.2717300002</v>
      </c>
      <c r="G24" s="131">
        <f t="shared" si="2"/>
        <v>10323373.95084</v>
      </c>
      <c r="H24" s="131">
        <f t="shared" si="2"/>
        <v>10069474.500500003</v>
      </c>
      <c r="I24" s="131">
        <f t="shared" si="2"/>
        <v>9596948.3306800034</v>
      </c>
      <c r="J24" s="131">
        <f t="shared" si="2"/>
        <v>10324799.823340001</v>
      </c>
      <c r="K24" s="131"/>
      <c r="L24" s="131"/>
      <c r="M24" s="131"/>
      <c r="N24" s="131"/>
      <c r="O24" s="131">
        <f t="shared" si="2"/>
        <v>79110372.879629984</v>
      </c>
    </row>
    <row r="25" spans="1:15" ht="15" x14ac:dyDescent="0.25">
      <c r="A25" s="36">
        <v>2016</v>
      </c>
      <c r="B25" s="35" t="s">
        <v>14</v>
      </c>
      <c r="C25" s="131">
        <f>C27+C29+C31+C33+C35+C37+C39+C41+C43+C45+C47+C49+C51+C53+C55+C57</f>
        <v>7469176.3752699988</v>
      </c>
      <c r="D25" s="131">
        <f t="shared" ref="D25:O25" si="3">D27+D29+D31+D33+D35+D37+D39+D41+D43+D45+D47+D49+D51+D53+D55+D57</f>
        <v>8788262.330769999</v>
      </c>
      <c r="E25" s="131">
        <f t="shared" si="3"/>
        <v>9425026.7704399992</v>
      </c>
      <c r="F25" s="131">
        <f t="shared" si="3"/>
        <v>9435797.7794700023</v>
      </c>
      <c r="G25" s="131">
        <f t="shared" si="3"/>
        <v>8852506.3479199987</v>
      </c>
      <c r="H25" s="131">
        <f t="shared" si="3"/>
        <v>9788380.7435100004</v>
      </c>
      <c r="I25" s="131">
        <f t="shared" si="3"/>
        <v>7266062.84277</v>
      </c>
      <c r="J25" s="131">
        <f t="shared" si="3"/>
        <v>9145873.3996200003</v>
      </c>
      <c r="K25" s="131">
        <f t="shared" si="3"/>
        <v>8542545.6838999987</v>
      </c>
      <c r="L25" s="131">
        <f t="shared" si="3"/>
        <v>9411008.4851900004</v>
      </c>
      <c r="M25" s="131">
        <f t="shared" si="3"/>
        <v>9507187.4490899984</v>
      </c>
      <c r="N25" s="131">
        <f t="shared" si="3"/>
        <v>9969280.9654799998</v>
      </c>
      <c r="O25" s="131">
        <f t="shared" si="3"/>
        <v>107601109.17343003</v>
      </c>
    </row>
    <row r="26" spans="1:15" ht="15" x14ac:dyDescent="0.25">
      <c r="A26" s="34">
        <v>2017</v>
      </c>
      <c r="B26" s="37" t="s">
        <v>142</v>
      </c>
      <c r="C26" s="128">
        <v>613430.94420999999</v>
      </c>
      <c r="D26" s="128">
        <v>636077.66206</v>
      </c>
      <c r="E26" s="128">
        <v>755559.39237000002</v>
      </c>
      <c r="F26" s="128">
        <v>657912.00141000003</v>
      </c>
      <c r="G26" s="128">
        <v>671744.21640000003</v>
      </c>
      <c r="H26" s="128">
        <v>647491.44235999999</v>
      </c>
      <c r="I26" s="128">
        <v>604036.37485999998</v>
      </c>
      <c r="J26" s="128">
        <v>696941.84796000004</v>
      </c>
      <c r="K26" s="128"/>
      <c r="L26" s="128"/>
      <c r="M26" s="128"/>
      <c r="N26" s="128"/>
      <c r="O26" s="129">
        <v>5283193.8816299997</v>
      </c>
    </row>
    <row r="27" spans="1:15" ht="15" x14ac:dyDescent="0.25">
      <c r="A27" s="36">
        <v>2016</v>
      </c>
      <c r="B27" s="37" t="s">
        <v>142</v>
      </c>
      <c r="C27" s="128">
        <v>596350.63049000001</v>
      </c>
      <c r="D27" s="128">
        <v>632879.71793000004</v>
      </c>
      <c r="E27" s="128">
        <v>703183.34372</v>
      </c>
      <c r="F27" s="128">
        <v>689660.14344000001</v>
      </c>
      <c r="G27" s="128">
        <v>667568.44640000002</v>
      </c>
      <c r="H27" s="128">
        <v>713431.00700999994</v>
      </c>
      <c r="I27" s="128">
        <v>517401.23694999999</v>
      </c>
      <c r="J27" s="128">
        <v>661290.12170000002</v>
      </c>
      <c r="K27" s="128">
        <v>654843.02323000005</v>
      </c>
      <c r="L27" s="128">
        <v>691260.25052999996</v>
      </c>
      <c r="M27" s="128">
        <v>693770.64098999999</v>
      </c>
      <c r="N27" s="128">
        <v>645372.02147000004</v>
      </c>
      <c r="O27" s="129">
        <v>7867010.5838599997</v>
      </c>
    </row>
    <row r="28" spans="1:15" ht="15" x14ac:dyDescent="0.25">
      <c r="A28" s="34">
        <v>2017</v>
      </c>
      <c r="B28" s="37" t="s">
        <v>143</v>
      </c>
      <c r="C28" s="128">
        <v>90877.574959999998</v>
      </c>
      <c r="D28" s="128">
        <v>115906.98779</v>
      </c>
      <c r="E28" s="128">
        <v>158449.15804000001</v>
      </c>
      <c r="F28" s="128">
        <v>120212.61593</v>
      </c>
      <c r="G28" s="128">
        <v>130233.2341</v>
      </c>
      <c r="H28" s="128">
        <v>116514.99045</v>
      </c>
      <c r="I28" s="128">
        <v>126032.07849</v>
      </c>
      <c r="J28" s="128">
        <v>178890.74582000001</v>
      </c>
      <c r="K28" s="128"/>
      <c r="L28" s="128"/>
      <c r="M28" s="128"/>
      <c r="N28" s="128"/>
      <c r="O28" s="129">
        <v>1037117.38558</v>
      </c>
    </row>
    <row r="29" spans="1:15" ht="15" x14ac:dyDescent="0.25">
      <c r="A29" s="36">
        <v>2016</v>
      </c>
      <c r="B29" s="37" t="s">
        <v>143</v>
      </c>
      <c r="C29" s="128">
        <v>88262.647039999996</v>
      </c>
      <c r="D29" s="128">
        <v>108392.15519999999</v>
      </c>
      <c r="E29" s="128">
        <v>126075.64434</v>
      </c>
      <c r="F29" s="128">
        <v>132778.81531999999</v>
      </c>
      <c r="G29" s="128">
        <v>121029.34637</v>
      </c>
      <c r="H29" s="128">
        <v>124400.22552000001</v>
      </c>
      <c r="I29" s="128">
        <v>100638.91873</v>
      </c>
      <c r="J29" s="128">
        <v>143041.74457000001</v>
      </c>
      <c r="K29" s="128">
        <v>110375.66275</v>
      </c>
      <c r="L29" s="128">
        <v>119984.95053</v>
      </c>
      <c r="M29" s="128">
        <v>103171.46129000001</v>
      </c>
      <c r="N29" s="128">
        <v>115632.12231000001</v>
      </c>
      <c r="O29" s="129">
        <v>1393783.6939699999</v>
      </c>
    </row>
    <row r="30" spans="1:15" s="64" customFormat="1" ht="15" x14ac:dyDescent="0.25">
      <c r="A30" s="34">
        <v>2017</v>
      </c>
      <c r="B30" s="37" t="s">
        <v>144</v>
      </c>
      <c r="C30" s="128">
        <v>145552.8713</v>
      </c>
      <c r="D30" s="128">
        <v>155167.77798000001</v>
      </c>
      <c r="E30" s="128">
        <v>188983.32214</v>
      </c>
      <c r="F30" s="128">
        <v>176127.49333999999</v>
      </c>
      <c r="G30" s="128">
        <v>183438.17765</v>
      </c>
      <c r="H30" s="128">
        <v>163157.88868999999</v>
      </c>
      <c r="I30" s="128">
        <v>158217.49398999999</v>
      </c>
      <c r="J30" s="128">
        <v>202064.98641000001</v>
      </c>
      <c r="K30" s="128"/>
      <c r="L30" s="128"/>
      <c r="M30" s="128"/>
      <c r="N30" s="128"/>
      <c r="O30" s="129">
        <v>1372710.0115</v>
      </c>
    </row>
    <row r="31" spans="1:15" ht="15" x14ac:dyDescent="0.25">
      <c r="A31" s="36">
        <v>2016</v>
      </c>
      <c r="B31" s="37" t="s">
        <v>144</v>
      </c>
      <c r="C31" s="128">
        <v>129495.75634000001</v>
      </c>
      <c r="D31" s="128">
        <v>155035.06388</v>
      </c>
      <c r="E31" s="128">
        <v>178923.85326</v>
      </c>
      <c r="F31" s="128">
        <v>170894.06432999999</v>
      </c>
      <c r="G31" s="128">
        <v>164493.13253999999</v>
      </c>
      <c r="H31" s="128">
        <v>172579.00075000001</v>
      </c>
      <c r="I31" s="128">
        <v>103247.80958</v>
      </c>
      <c r="J31" s="128">
        <v>166134.79951000001</v>
      </c>
      <c r="K31" s="128">
        <v>155502.63203000001</v>
      </c>
      <c r="L31" s="128">
        <v>177825.40615</v>
      </c>
      <c r="M31" s="128">
        <v>176412.99838999999</v>
      </c>
      <c r="N31" s="128">
        <v>168412.97764999999</v>
      </c>
      <c r="O31" s="129">
        <v>1918957.49441</v>
      </c>
    </row>
    <row r="32" spans="1:15" ht="15" x14ac:dyDescent="0.25">
      <c r="A32" s="34">
        <v>2017</v>
      </c>
      <c r="B32" s="37" t="s">
        <v>145</v>
      </c>
      <c r="C32" s="130">
        <v>1230611.6969999999</v>
      </c>
      <c r="D32" s="130">
        <v>1343609.37001</v>
      </c>
      <c r="E32" s="130">
        <v>1521651.70043</v>
      </c>
      <c r="F32" s="130">
        <v>1216377.4984500001</v>
      </c>
      <c r="G32" s="130">
        <v>1320533.05378</v>
      </c>
      <c r="H32" s="130">
        <v>1280253.7958800001</v>
      </c>
      <c r="I32" s="130">
        <v>1187430.3102599999</v>
      </c>
      <c r="J32" s="130">
        <v>1461363.9082800001</v>
      </c>
      <c r="K32" s="130"/>
      <c r="L32" s="130"/>
      <c r="M32" s="130"/>
      <c r="N32" s="130"/>
      <c r="O32" s="129">
        <v>10561831.33409</v>
      </c>
    </row>
    <row r="33" spans="1:15" ht="15" x14ac:dyDescent="0.25">
      <c r="A33" s="36">
        <v>2016</v>
      </c>
      <c r="B33" s="37" t="s">
        <v>145</v>
      </c>
      <c r="C33" s="128">
        <v>997796.81114000001</v>
      </c>
      <c r="D33" s="128">
        <v>1136925.6484099999</v>
      </c>
      <c r="E33" s="128">
        <v>1189668.26416</v>
      </c>
      <c r="F33" s="130">
        <v>1231392.70747</v>
      </c>
      <c r="G33" s="130">
        <v>1126967.23529</v>
      </c>
      <c r="H33" s="130">
        <v>1316135.5207700001</v>
      </c>
      <c r="I33" s="130">
        <v>960854.42127000005</v>
      </c>
      <c r="J33" s="130">
        <v>1208479.22062</v>
      </c>
      <c r="K33" s="130">
        <v>1095817.0729199999</v>
      </c>
      <c r="L33" s="130">
        <v>1229141.9860499999</v>
      </c>
      <c r="M33" s="130">
        <v>1154578.3641900001</v>
      </c>
      <c r="N33" s="130">
        <v>1289640.5828</v>
      </c>
      <c r="O33" s="129">
        <v>13937397.83509</v>
      </c>
    </row>
    <row r="34" spans="1:15" ht="15" x14ac:dyDescent="0.25">
      <c r="A34" s="34">
        <v>2017</v>
      </c>
      <c r="B34" s="37" t="s">
        <v>146</v>
      </c>
      <c r="C34" s="128">
        <v>1245703.56507</v>
      </c>
      <c r="D34" s="128">
        <v>1281982.65698</v>
      </c>
      <c r="E34" s="128">
        <v>1530617.0638900001</v>
      </c>
      <c r="F34" s="128">
        <v>1346633.71266</v>
      </c>
      <c r="G34" s="128">
        <v>1400168.4724000001</v>
      </c>
      <c r="H34" s="128">
        <v>1391391.58718</v>
      </c>
      <c r="I34" s="128">
        <v>1481237.13854</v>
      </c>
      <c r="J34" s="128">
        <v>1679093.23388</v>
      </c>
      <c r="K34" s="128"/>
      <c r="L34" s="128"/>
      <c r="M34" s="128"/>
      <c r="N34" s="128"/>
      <c r="O34" s="129">
        <v>11356827.430600001</v>
      </c>
    </row>
    <row r="35" spans="1:15" ht="15" x14ac:dyDescent="0.25">
      <c r="A35" s="36">
        <v>2016</v>
      </c>
      <c r="B35" s="37" t="s">
        <v>146</v>
      </c>
      <c r="C35" s="128">
        <v>1317690.7571399999</v>
      </c>
      <c r="D35" s="128">
        <v>1417235.4312499999</v>
      </c>
      <c r="E35" s="128">
        <v>1509637.7562899999</v>
      </c>
      <c r="F35" s="128">
        <v>1522645.99538</v>
      </c>
      <c r="G35" s="128">
        <v>1417793.2821899999</v>
      </c>
      <c r="H35" s="128">
        <v>1526209.70297</v>
      </c>
      <c r="I35" s="128">
        <v>1246136.3417</v>
      </c>
      <c r="J35" s="128">
        <v>1605432.9395099999</v>
      </c>
      <c r="K35" s="128">
        <v>1318760.98752</v>
      </c>
      <c r="L35" s="128">
        <v>1424987.54382</v>
      </c>
      <c r="M35" s="128">
        <v>1312655.6449200001</v>
      </c>
      <c r="N35" s="128">
        <v>1337125.90548</v>
      </c>
      <c r="O35" s="129">
        <v>16956312.288169999</v>
      </c>
    </row>
    <row r="36" spans="1:15" ht="15" x14ac:dyDescent="0.25">
      <c r="A36" s="34">
        <v>2017</v>
      </c>
      <c r="B36" s="37" t="s">
        <v>147</v>
      </c>
      <c r="C36" s="128">
        <v>2064276.45245</v>
      </c>
      <c r="D36" s="128">
        <v>2227246.7045399998</v>
      </c>
      <c r="E36" s="128">
        <v>2708928.2927999999</v>
      </c>
      <c r="F36" s="128">
        <v>2293596.3223600001</v>
      </c>
      <c r="G36" s="128">
        <v>2564410.47168</v>
      </c>
      <c r="H36" s="128">
        <v>2497004.0975100002</v>
      </c>
      <c r="I36" s="128">
        <v>2432844.8575400002</v>
      </c>
      <c r="J36" s="128">
        <v>1836086.6128700001</v>
      </c>
      <c r="K36" s="128"/>
      <c r="L36" s="128"/>
      <c r="M36" s="128"/>
      <c r="N36" s="128"/>
      <c r="O36" s="129">
        <v>18624393.811749998</v>
      </c>
    </row>
    <row r="37" spans="1:15" ht="15" x14ac:dyDescent="0.25">
      <c r="A37" s="36">
        <v>2016</v>
      </c>
      <c r="B37" s="37" t="s">
        <v>147</v>
      </c>
      <c r="C37" s="128">
        <v>1512283.8370399999</v>
      </c>
      <c r="D37" s="128">
        <v>1983150.7717299999</v>
      </c>
      <c r="E37" s="128">
        <v>2046625.30602</v>
      </c>
      <c r="F37" s="128">
        <v>2045822.10357</v>
      </c>
      <c r="G37" s="128">
        <v>1998421.5523600001</v>
      </c>
      <c r="H37" s="128">
        <v>2147765.0719300001</v>
      </c>
      <c r="I37" s="128">
        <v>1724587.2621200001</v>
      </c>
      <c r="J37" s="128">
        <v>1677699.5741300001</v>
      </c>
      <c r="K37" s="128">
        <v>1940445.8130099999</v>
      </c>
      <c r="L37" s="128">
        <v>2210886.45426</v>
      </c>
      <c r="M37" s="128">
        <v>2253216.38552</v>
      </c>
      <c r="N37" s="128">
        <v>2346446.8982299999</v>
      </c>
      <c r="O37" s="129">
        <v>23887351.029920001</v>
      </c>
    </row>
    <row r="38" spans="1:15" ht="15" x14ac:dyDescent="0.25">
      <c r="A38" s="34">
        <v>2017</v>
      </c>
      <c r="B38" s="37" t="s">
        <v>148</v>
      </c>
      <c r="C38" s="128">
        <v>65125.639880000002</v>
      </c>
      <c r="D38" s="128">
        <v>84700.491330000004</v>
      </c>
      <c r="E38" s="128">
        <v>148505.58248000001</v>
      </c>
      <c r="F38" s="128">
        <v>72460.498909999995</v>
      </c>
      <c r="G38" s="128">
        <v>114131.60739</v>
      </c>
      <c r="H38" s="128">
        <v>158069.96716999999</v>
      </c>
      <c r="I38" s="128">
        <v>90804.685630000007</v>
      </c>
      <c r="J38" s="128">
        <v>170162.31594999999</v>
      </c>
      <c r="K38" s="128"/>
      <c r="L38" s="128"/>
      <c r="M38" s="128"/>
      <c r="N38" s="128"/>
      <c r="O38" s="129">
        <v>903960.78873999999</v>
      </c>
    </row>
    <row r="39" spans="1:15" ht="15" x14ac:dyDescent="0.25">
      <c r="A39" s="36">
        <v>2016</v>
      </c>
      <c r="B39" s="37" t="s">
        <v>148</v>
      </c>
      <c r="C39" s="128">
        <v>41417.644560000001</v>
      </c>
      <c r="D39" s="128">
        <v>60218.646050000003</v>
      </c>
      <c r="E39" s="128">
        <v>79474.406210000001</v>
      </c>
      <c r="F39" s="128">
        <v>93023.938320000001</v>
      </c>
      <c r="G39" s="128">
        <v>33871.65148</v>
      </c>
      <c r="H39" s="128">
        <v>58325.262360000001</v>
      </c>
      <c r="I39" s="128">
        <v>22687.391009999999</v>
      </c>
      <c r="J39" s="128">
        <v>60940.400569999998</v>
      </c>
      <c r="K39" s="128">
        <v>19930.44469</v>
      </c>
      <c r="L39" s="128">
        <v>74293.334279999995</v>
      </c>
      <c r="M39" s="128">
        <v>272260.00621999998</v>
      </c>
      <c r="N39" s="128">
        <v>156426.67077</v>
      </c>
      <c r="O39" s="129">
        <v>972869.79651999997</v>
      </c>
    </row>
    <row r="40" spans="1:15" ht="15" x14ac:dyDescent="0.25">
      <c r="A40" s="34">
        <v>2017</v>
      </c>
      <c r="B40" s="37" t="s">
        <v>149</v>
      </c>
      <c r="C40" s="128">
        <v>603354.68243000004</v>
      </c>
      <c r="D40" s="128">
        <v>695489.65228000004</v>
      </c>
      <c r="E40" s="128">
        <v>907691.46041000006</v>
      </c>
      <c r="F40" s="128">
        <v>787855.30718</v>
      </c>
      <c r="G40" s="128">
        <v>879393.55422000005</v>
      </c>
      <c r="H40" s="128">
        <v>873687.54413000005</v>
      </c>
      <c r="I40" s="128">
        <v>808406.52086000005</v>
      </c>
      <c r="J40" s="128">
        <v>971510.52471000003</v>
      </c>
      <c r="K40" s="128"/>
      <c r="L40" s="128"/>
      <c r="M40" s="128"/>
      <c r="N40" s="128"/>
      <c r="O40" s="129">
        <v>6527389.2462200001</v>
      </c>
    </row>
    <row r="41" spans="1:15" ht="15" x14ac:dyDescent="0.25">
      <c r="A41" s="36">
        <v>2016</v>
      </c>
      <c r="B41" s="37" t="s">
        <v>149</v>
      </c>
      <c r="C41" s="128">
        <v>626730.54361000005</v>
      </c>
      <c r="D41" s="128">
        <v>803524.47337000002</v>
      </c>
      <c r="E41" s="128">
        <v>897889.62286999996</v>
      </c>
      <c r="F41" s="128">
        <v>885217.74317999999</v>
      </c>
      <c r="G41" s="128">
        <v>806702.24841</v>
      </c>
      <c r="H41" s="128">
        <v>925586.92559</v>
      </c>
      <c r="I41" s="128">
        <v>627924.96225999994</v>
      </c>
      <c r="J41" s="128">
        <v>854764.48713999998</v>
      </c>
      <c r="K41" s="128">
        <v>803395.23647</v>
      </c>
      <c r="L41" s="128">
        <v>896013.89084999997</v>
      </c>
      <c r="M41" s="128">
        <v>898009.48987000005</v>
      </c>
      <c r="N41" s="128">
        <v>947128.27563000005</v>
      </c>
      <c r="O41" s="129">
        <v>9972887.8992500007</v>
      </c>
    </row>
    <row r="42" spans="1:15" ht="15" x14ac:dyDescent="0.25">
      <c r="A42" s="34">
        <v>2017</v>
      </c>
      <c r="B42" s="37" t="s">
        <v>150</v>
      </c>
      <c r="C42" s="128">
        <v>388792.40402000002</v>
      </c>
      <c r="D42" s="128">
        <v>432827.61440999998</v>
      </c>
      <c r="E42" s="128">
        <v>517166.02769999998</v>
      </c>
      <c r="F42" s="128">
        <v>484851.67601</v>
      </c>
      <c r="G42" s="128">
        <v>509904.02466</v>
      </c>
      <c r="H42" s="128">
        <v>506258.33899999998</v>
      </c>
      <c r="I42" s="128">
        <v>474516.03723999998</v>
      </c>
      <c r="J42" s="128">
        <v>565104.81004999997</v>
      </c>
      <c r="K42" s="128"/>
      <c r="L42" s="128"/>
      <c r="M42" s="128"/>
      <c r="N42" s="128"/>
      <c r="O42" s="129">
        <v>3879420.9330899999</v>
      </c>
    </row>
    <row r="43" spans="1:15" ht="15" x14ac:dyDescent="0.25">
      <c r="A43" s="36">
        <v>2016</v>
      </c>
      <c r="B43" s="37" t="s">
        <v>150</v>
      </c>
      <c r="C43" s="128">
        <v>375918.05167999998</v>
      </c>
      <c r="D43" s="128">
        <v>439468.14053999999</v>
      </c>
      <c r="E43" s="128">
        <v>469238.59591999999</v>
      </c>
      <c r="F43" s="128">
        <v>493246.72258</v>
      </c>
      <c r="G43" s="128">
        <v>455987.73937000002</v>
      </c>
      <c r="H43" s="128">
        <v>474822.42969000002</v>
      </c>
      <c r="I43" s="128">
        <v>351483.86956000002</v>
      </c>
      <c r="J43" s="128">
        <v>450412.00625999999</v>
      </c>
      <c r="K43" s="128">
        <v>403974.59703</v>
      </c>
      <c r="L43" s="128">
        <v>441761.31595999998</v>
      </c>
      <c r="M43" s="128">
        <v>454992.13793000003</v>
      </c>
      <c r="N43" s="128">
        <v>491264.01088000002</v>
      </c>
      <c r="O43" s="129">
        <v>5302569.6173999999</v>
      </c>
    </row>
    <row r="44" spans="1:15" ht="15" x14ac:dyDescent="0.25">
      <c r="A44" s="34">
        <v>2017</v>
      </c>
      <c r="B44" s="37" t="s">
        <v>151</v>
      </c>
      <c r="C44" s="128">
        <v>465082.09409999999</v>
      </c>
      <c r="D44" s="128">
        <v>500591.97363000002</v>
      </c>
      <c r="E44" s="128">
        <v>611767.14228999999</v>
      </c>
      <c r="F44" s="128">
        <v>546721.20710999996</v>
      </c>
      <c r="G44" s="128">
        <v>570365.75988999999</v>
      </c>
      <c r="H44" s="128">
        <v>560798.39543000003</v>
      </c>
      <c r="I44" s="128">
        <v>532582.12444000004</v>
      </c>
      <c r="J44" s="128">
        <v>608709.34314000001</v>
      </c>
      <c r="K44" s="128"/>
      <c r="L44" s="128"/>
      <c r="M44" s="128"/>
      <c r="N44" s="128"/>
      <c r="O44" s="129">
        <v>4396618.0400299998</v>
      </c>
    </row>
    <row r="45" spans="1:15" ht="15" x14ac:dyDescent="0.25">
      <c r="A45" s="36">
        <v>2016</v>
      </c>
      <c r="B45" s="37" t="s">
        <v>151</v>
      </c>
      <c r="C45" s="128">
        <v>423834.37780999998</v>
      </c>
      <c r="D45" s="128">
        <v>502325.66833999997</v>
      </c>
      <c r="E45" s="128">
        <v>536208.23216999997</v>
      </c>
      <c r="F45" s="128">
        <v>515692.98424000002</v>
      </c>
      <c r="G45" s="128">
        <v>503328.08214999997</v>
      </c>
      <c r="H45" s="128">
        <v>538464.43365000002</v>
      </c>
      <c r="I45" s="128">
        <v>408611.73881000001</v>
      </c>
      <c r="J45" s="128">
        <v>517496.73577999999</v>
      </c>
      <c r="K45" s="128">
        <v>483422.27635</v>
      </c>
      <c r="L45" s="128">
        <v>507972.78295999998</v>
      </c>
      <c r="M45" s="128">
        <v>517721.38851000002</v>
      </c>
      <c r="N45" s="128">
        <v>490788.52825999999</v>
      </c>
      <c r="O45" s="129">
        <v>5945867.22903</v>
      </c>
    </row>
    <row r="46" spans="1:15" ht="15" x14ac:dyDescent="0.25">
      <c r="A46" s="34">
        <v>2017</v>
      </c>
      <c r="B46" s="37" t="s">
        <v>152</v>
      </c>
      <c r="C46" s="128">
        <v>850633.10140000004</v>
      </c>
      <c r="D46" s="128">
        <v>928853.38199999998</v>
      </c>
      <c r="E46" s="128">
        <v>1169654.9850000001</v>
      </c>
      <c r="F46" s="128">
        <v>995779.74875999999</v>
      </c>
      <c r="G46" s="128">
        <v>965348.45067000005</v>
      </c>
      <c r="H46" s="128">
        <v>901651.98279000004</v>
      </c>
      <c r="I46" s="128">
        <v>794102.92416000005</v>
      </c>
      <c r="J46" s="128">
        <v>855628.41159000003</v>
      </c>
      <c r="K46" s="128"/>
      <c r="L46" s="128"/>
      <c r="M46" s="128"/>
      <c r="N46" s="128"/>
      <c r="O46" s="129">
        <v>7461652.9863700001</v>
      </c>
    </row>
    <row r="47" spans="1:15" ht="15" x14ac:dyDescent="0.25">
      <c r="A47" s="36">
        <v>2016</v>
      </c>
      <c r="B47" s="37" t="s">
        <v>152</v>
      </c>
      <c r="C47" s="128">
        <v>626923.53431999998</v>
      </c>
      <c r="D47" s="128">
        <v>744873.26393999998</v>
      </c>
      <c r="E47" s="128">
        <v>731676.11054999998</v>
      </c>
      <c r="F47" s="128">
        <v>695900.64414999995</v>
      </c>
      <c r="G47" s="128">
        <v>748294.69905000005</v>
      </c>
      <c r="H47" s="128">
        <v>903306.15466999996</v>
      </c>
      <c r="I47" s="128">
        <v>603972.51031000004</v>
      </c>
      <c r="J47" s="128">
        <v>880299.90758</v>
      </c>
      <c r="K47" s="128">
        <v>716701.93223000003</v>
      </c>
      <c r="L47" s="128">
        <v>757712.05691000004</v>
      </c>
      <c r="M47" s="128">
        <v>739255.74702000001</v>
      </c>
      <c r="N47" s="128">
        <v>924330.98190000001</v>
      </c>
      <c r="O47" s="129">
        <v>9073247.54263</v>
      </c>
    </row>
    <row r="48" spans="1:15" ht="15" x14ac:dyDescent="0.25">
      <c r="A48" s="34">
        <v>2017</v>
      </c>
      <c r="B48" s="37" t="s">
        <v>153</v>
      </c>
      <c r="C48" s="128">
        <v>180947.00404</v>
      </c>
      <c r="D48" s="128">
        <v>202320.78313</v>
      </c>
      <c r="E48" s="128">
        <v>256892.72396</v>
      </c>
      <c r="F48" s="128">
        <v>222388.65734000001</v>
      </c>
      <c r="G48" s="128">
        <v>240016.89191000001</v>
      </c>
      <c r="H48" s="128">
        <v>231450.00176000001</v>
      </c>
      <c r="I48" s="128">
        <v>217999.45532000001</v>
      </c>
      <c r="J48" s="128">
        <v>246166.12341</v>
      </c>
      <c r="K48" s="128"/>
      <c r="L48" s="128"/>
      <c r="M48" s="128"/>
      <c r="N48" s="128"/>
      <c r="O48" s="129">
        <v>1798181.64087</v>
      </c>
    </row>
    <row r="49" spans="1:15" ht="15" x14ac:dyDescent="0.25">
      <c r="A49" s="36">
        <v>2016</v>
      </c>
      <c r="B49" s="37" t="s">
        <v>153</v>
      </c>
      <c r="C49" s="128">
        <v>184458.32011999999</v>
      </c>
      <c r="D49" s="128">
        <v>224268.11603999999</v>
      </c>
      <c r="E49" s="128">
        <v>273740.46263000002</v>
      </c>
      <c r="F49" s="128">
        <v>251577.99100000001</v>
      </c>
      <c r="G49" s="128">
        <v>233936.51415999999</v>
      </c>
      <c r="H49" s="128">
        <v>239411.14504</v>
      </c>
      <c r="I49" s="128">
        <v>180023.77429</v>
      </c>
      <c r="J49" s="128">
        <v>226448.7561</v>
      </c>
      <c r="K49" s="128">
        <v>215706.09072000001</v>
      </c>
      <c r="L49" s="128">
        <v>206936.04796</v>
      </c>
      <c r="M49" s="128">
        <v>212186.10467999999</v>
      </c>
      <c r="N49" s="128">
        <v>202294.28679000001</v>
      </c>
      <c r="O49" s="129">
        <v>2650987.60953</v>
      </c>
    </row>
    <row r="50" spans="1:15" ht="15" x14ac:dyDescent="0.25">
      <c r="A50" s="34">
        <v>2017</v>
      </c>
      <c r="B50" s="37" t="s">
        <v>154</v>
      </c>
      <c r="C50" s="128">
        <v>198534.20027</v>
      </c>
      <c r="D50" s="128">
        <v>252178.04141999999</v>
      </c>
      <c r="E50" s="128">
        <v>341232.77179000003</v>
      </c>
      <c r="F50" s="128">
        <v>346680.80557000003</v>
      </c>
      <c r="G50" s="128">
        <v>302931.09289999999</v>
      </c>
      <c r="H50" s="128">
        <v>252784.96157000001</v>
      </c>
      <c r="I50" s="128">
        <v>265566.63008999999</v>
      </c>
      <c r="J50" s="128">
        <v>324545.13724000001</v>
      </c>
      <c r="K50" s="128"/>
      <c r="L50" s="128"/>
      <c r="M50" s="128"/>
      <c r="N50" s="128"/>
      <c r="O50" s="129">
        <v>2284453.6408500001</v>
      </c>
    </row>
    <row r="51" spans="1:15" ht="15" x14ac:dyDescent="0.25">
      <c r="A51" s="36">
        <v>2016</v>
      </c>
      <c r="B51" s="37" t="s">
        <v>154</v>
      </c>
      <c r="C51" s="128">
        <v>170447.06148999999</v>
      </c>
      <c r="D51" s="128">
        <v>155557.12719999999</v>
      </c>
      <c r="E51" s="128">
        <v>194886.80061999999</v>
      </c>
      <c r="F51" s="128">
        <v>247962.09906000001</v>
      </c>
      <c r="G51" s="128">
        <v>172098.34568</v>
      </c>
      <c r="H51" s="128">
        <v>156340.49991000001</v>
      </c>
      <c r="I51" s="128">
        <v>90793.000419999997</v>
      </c>
      <c r="J51" s="128">
        <v>232009.07131999999</v>
      </c>
      <c r="K51" s="128">
        <v>195280.35784000001</v>
      </c>
      <c r="L51" s="128">
        <v>226982.83412000001</v>
      </c>
      <c r="M51" s="128">
        <v>254790.54058</v>
      </c>
      <c r="N51" s="128">
        <v>344032.96642000001</v>
      </c>
      <c r="O51" s="129">
        <v>2441180.7046599998</v>
      </c>
    </row>
    <row r="52" spans="1:15" ht="15" x14ac:dyDescent="0.25">
      <c r="A52" s="34">
        <v>2017</v>
      </c>
      <c r="B52" s="37" t="s">
        <v>155</v>
      </c>
      <c r="C52" s="128">
        <v>99964.754350000003</v>
      </c>
      <c r="D52" s="128">
        <v>122117.96556</v>
      </c>
      <c r="E52" s="128">
        <v>147396.47138</v>
      </c>
      <c r="F52" s="128">
        <v>137743.37059000001</v>
      </c>
      <c r="G52" s="128">
        <v>131960.78599</v>
      </c>
      <c r="H52" s="128">
        <v>156546.92847000001</v>
      </c>
      <c r="I52" s="128">
        <v>111522.02957</v>
      </c>
      <c r="J52" s="128">
        <v>159381.22627000001</v>
      </c>
      <c r="K52" s="128"/>
      <c r="L52" s="128"/>
      <c r="M52" s="128"/>
      <c r="N52" s="128"/>
      <c r="O52" s="129">
        <v>1066633.5321800001</v>
      </c>
    </row>
    <row r="53" spans="1:15" ht="15" x14ac:dyDescent="0.25">
      <c r="A53" s="36">
        <v>2016</v>
      </c>
      <c r="B53" s="37" t="s">
        <v>155</v>
      </c>
      <c r="C53" s="128">
        <v>118636.14177</v>
      </c>
      <c r="D53" s="128">
        <v>136586.82457999999</v>
      </c>
      <c r="E53" s="128">
        <v>164167.68768999999</v>
      </c>
      <c r="F53" s="128">
        <v>146799.34344</v>
      </c>
      <c r="G53" s="128">
        <v>106338.51489999999</v>
      </c>
      <c r="H53" s="128">
        <v>143121.23869999999</v>
      </c>
      <c r="I53" s="128">
        <v>97285.00662</v>
      </c>
      <c r="J53" s="128">
        <v>151570.55338999999</v>
      </c>
      <c r="K53" s="128">
        <v>140241.91118</v>
      </c>
      <c r="L53" s="128">
        <v>124349.49412</v>
      </c>
      <c r="M53" s="128">
        <v>135521.15710000001</v>
      </c>
      <c r="N53" s="128">
        <v>212501.04013000001</v>
      </c>
      <c r="O53" s="129">
        <v>1677118.91362</v>
      </c>
    </row>
    <row r="54" spans="1:15" ht="15" x14ac:dyDescent="0.25">
      <c r="A54" s="34">
        <v>2017</v>
      </c>
      <c r="B54" s="37" t="s">
        <v>156</v>
      </c>
      <c r="C54" s="128">
        <v>257701.44957999999</v>
      </c>
      <c r="D54" s="128">
        <v>269349.10970999999</v>
      </c>
      <c r="E54" s="128">
        <v>329547.59876999998</v>
      </c>
      <c r="F54" s="128">
        <v>309951.29204999999</v>
      </c>
      <c r="G54" s="128">
        <v>327888.66181999998</v>
      </c>
      <c r="H54" s="128">
        <v>324251.31565</v>
      </c>
      <c r="I54" s="128">
        <v>304263.67751000001</v>
      </c>
      <c r="J54" s="128">
        <v>361502.11414999998</v>
      </c>
      <c r="K54" s="128"/>
      <c r="L54" s="128"/>
      <c r="M54" s="128"/>
      <c r="N54" s="128"/>
      <c r="O54" s="129">
        <v>2484455.21924</v>
      </c>
    </row>
    <row r="55" spans="1:15" ht="15" x14ac:dyDescent="0.25">
      <c r="A55" s="36">
        <v>2016</v>
      </c>
      <c r="B55" s="37" t="s">
        <v>156</v>
      </c>
      <c r="C55" s="128">
        <v>254117.76933000001</v>
      </c>
      <c r="D55" s="128">
        <v>280094.70999</v>
      </c>
      <c r="E55" s="128">
        <v>314644.74862999999</v>
      </c>
      <c r="F55" s="128">
        <v>303604.24443000002</v>
      </c>
      <c r="G55" s="128">
        <v>286639.18878999999</v>
      </c>
      <c r="H55" s="128">
        <v>335506.22450999997</v>
      </c>
      <c r="I55" s="128">
        <v>225691.47210000001</v>
      </c>
      <c r="J55" s="128">
        <v>302024.43125999998</v>
      </c>
      <c r="K55" s="128">
        <v>281829.04858</v>
      </c>
      <c r="L55" s="128">
        <v>313788.01591999998</v>
      </c>
      <c r="M55" s="128">
        <v>320435.09463000001</v>
      </c>
      <c r="N55" s="128">
        <v>289508.50641999999</v>
      </c>
      <c r="O55" s="129">
        <v>3507883.4545900002</v>
      </c>
    </row>
    <row r="56" spans="1:15" ht="15" x14ac:dyDescent="0.25">
      <c r="A56" s="34">
        <v>2017</v>
      </c>
      <c r="B56" s="37" t="s">
        <v>157</v>
      </c>
      <c r="C56" s="128">
        <v>5824.4746999999998</v>
      </c>
      <c r="D56" s="128">
        <v>7372.3520099999996</v>
      </c>
      <c r="E56" s="128">
        <v>14210.87449</v>
      </c>
      <c r="F56" s="128">
        <v>10024.064060000001</v>
      </c>
      <c r="G56" s="128">
        <v>10905.49538</v>
      </c>
      <c r="H56" s="128">
        <v>8161.2624599999999</v>
      </c>
      <c r="I56" s="128">
        <v>7385.9921800000002</v>
      </c>
      <c r="J56" s="128">
        <v>7648.4816099999998</v>
      </c>
      <c r="K56" s="128"/>
      <c r="L56" s="128"/>
      <c r="M56" s="128"/>
      <c r="N56" s="128"/>
      <c r="O56" s="129">
        <v>71532.996889999995</v>
      </c>
    </row>
    <row r="57" spans="1:15" ht="15" x14ac:dyDescent="0.25">
      <c r="A57" s="36">
        <v>2016</v>
      </c>
      <c r="B57" s="37" t="s">
        <v>157</v>
      </c>
      <c r="C57" s="128">
        <v>4812.4913900000001</v>
      </c>
      <c r="D57" s="128">
        <v>7726.5723200000002</v>
      </c>
      <c r="E57" s="128">
        <v>8985.9353599999995</v>
      </c>
      <c r="F57" s="128">
        <v>9578.23956</v>
      </c>
      <c r="G57" s="128">
        <v>9036.3687800000007</v>
      </c>
      <c r="H57" s="128">
        <v>12975.900439999999</v>
      </c>
      <c r="I57" s="128">
        <v>4723.1270400000003</v>
      </c>
      <c r="J57" s="128">
        <v>7828.6501799999996</v>
      </c>
      <c r="K57" s="128">
        <v>6318.59735</v>
      </c>
      <c r="L57" s="128">
        <v>7112.1207700000004</v>
      </c>
      <c r="M57" s="128">
        <v>8210.2872499999994</v>
      </c>
      <c r="N57" s="128">
        <v>8375.1903399999992</v>
      </c>
      <c r="O57" s="129">
        <v>95683.480779999998</v>
      </c>
    </row>
    <row r="58" spans="1:15" ht="15" x14ac:dyDescent="0.25">
      <c r="A58" s="34">
        <v>2017</v>
      </c>
      <c r="B58" s="35" t="s">
        <v>31</v>
      </c>
      <c r="C58" s="131">
        <f>C60</f>
        <v>327636.03240000003</v>
      </c>
      <c r="D58" s="131">
        <f t="shared" ref="D58:O58" si="4">D60</f>
        <v>309155.17703999998</v>
      </c>
      <c r="E58" s="131">
        <f t="shared" si="4"/>
        <v>382568.91473999998</v>
      </c>
      <c r="F58" s="131">
        <f t="shared" si="4"/>
        <v>447146.94410000002</v>
      </c>
      <c r="G58" s="131">
        <f t="shared" si="4"/>
        <v>444811.94290000002</v>
      </c>
      <c r="H58" s="131">
        <f t="shared" si="4"/>
        <v>366992.755</v>
      </c>
      <c r="I58" s="131">
        <f t="shared" si="4"/>
        <v>385944.99609999999</v>
      </c>
      <c r="J58" s="131">
        <f t="shared" si="4"/>
        <v>444899.95396999997</v>
      </c>
      <c r="K58" s="131"/>
      <c r="L58" s="131"/>
      <c r="M58" s="131"/>
      <c r="N58" s="131"/>
      <c r="O58" s="131">
        <f t="shared" si="4"/>
        <v>3109156.7162500001</v>
      </c>
    </row>
    <row r="59" spans="1:15" ht="15" x14ac:dyDescent="0.25">
      <c r="A59" s="36">
        <v>2016</v>
      </c>
      <c r="B59" s="35" t="s">
        <v>31</v>
      </c>
      <c r="C59" s="131">
        <f>C61</f>
        <v>236204.63557000001</v>
      </c>
      <c r="D59" s="131">
        <f t="shared" ref="D59:O59" si="5">D61</f>
        <v>244178.06928</v>
      </c>
      <c r="E59" s="131">
        <f t="shared" si="5"/>
        <v>265568.22891000001</v>
      </c>
      <c r="F59" s="131">
        <f t="shared" si="5"/>
        <v>337034.79820000002</v>
      </c>
      <c r="G59" s="131">
        <f t="shared" si="5"/>
        <v>315280.87226999999</v>
      </c>
      <c r="H59" s="131">
        <f t="shared" si="5"/>
        <v>361234.93433999998</v>
      </c>
      <c r="I59" s="131">
        <f t="shared" si="5"/>
        <v>271362.79934000003</v>
      </c>
      <c r="J59" s="131">
        <f t="shared" si="5"/>
        <v>344705.85963999998</v>
      </c>
      <c r="K59" s="131">
        <f t="shared" si="5"/>
        <v>322012.03495</v>
      </c>
      <c r="L59" s="131">
        <f t="shared" si="5"/>
        <v>351089.66720000003</v>
      </c>
      <c r="M59" s="131">
        <f t="shared" si="5"/>
        <v>384469.13858999999</v>
      </c>
      <c r="N59" s="131">
        <f t="shared" si="5"/>
        <v>354103.23116000002</v>
      </c>
      <c r="O59" s="131">
        <f t="shared" si="5"/>
        <v>3787244.26945</v>
      </c>
    </row>
    <row r="60" spans="1:15" ht="15" x14ac:dyDescent="0.25">
      <c r="A60" s="34">
        <v>2017</v>
      </c>
      <c r="B60" s="37" t="s">
        <v>158</v>
      </c>
      <c r="C60" s="128">
        <v>327636.03240000003</v>
      </c>
      <c r="D60" s="128">
        <v>309155.17703999998</v>
      </c>
      <c r="E60" s="128">
        <v>382568.91473999998</v>
      </c>
      <c r="F60" s="128">
        <v>447146.94410000002</v>
      </c>
      <c r="G60" s="128">
        <v>444811.94290000002</v>
      </c>
      <c r="H60" s="128">
        <v>366992.755</v>
      </c>
      <c r="I60" s="128">
        <v>385944.99609999999</v>
      </c>
      <c r="J60" s="128">
        <v>444899.95396999997</v>
      </c>
      <c r="K60" s="128"/>
      <c r="L60" s="128"/>
      <c r="M60" s="128"/>
      <c r="N60" s="128"/>
      <c r="O60" s="129">
        <v>3109156.7162500001</v>
      </c>
    </row>
    <row r="61" spans="1:15" ht="15.75" thickBot="1" x14ac:dyDescent="0.3">
      <c r="A61" s="36">
        <v>2016</v>
      </c>
      <c r="B61" s="37" t="s">
        <v>158</v>
      </c>
      <c r="C61" s="128">
        <v>236204.63557000001</v>
      </c>
      <c r="D61" s="128">
        <v>244178.06928</v>
      </c>
      <c r="E61" s="128">
        <v>265568.22891000001</v>
      </c>
      <c r="F61" s="128">
        <v>337034.79820000002</v>
      </c>
      <c r="G61" s="128">
        <v>315280.87226999999</v>
      </c>
      <c r="H61" s="128">
        <v>361234.93433999998</v>
      </c>
      <c r="I61" s="128">
        <v>271362.79934000003</v>
      </c>
      <c r="J61" s="128">
        <v>344705.85963999998</v>
      </c>
      <c r="K61" s="128">
        <v>322012.03495</v>
      </c>
      <c r="L61" s="128">
        <v>351089.66720000003</v>
      </c>
      <c r="M61" s="128">
        <v>384469.13858999999</v>
      </c>
      <c r="N61" s="128">
        <v>354103.23116000002</v>
      </c>
      <c r="O61" s="129">
        <v>3787244.26945</v>
      </c>
    </row>
    <row r="62" spans="1:15" s="40" customFormat="1" ht="16.5" customHeight="1" thickBot="1" x14ac:dyDescent="0.25">
      <c r="A62" s="38">
        <v>2002</v>
      </c>
      <c r="B62" s="39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40" customFormat="1" ht="16.5" customHeight="1" thickBot="1" x14ac:dyDescent="0.25">
      <c r="A63" s="38">
        <v>2003</v>
      </c>
      <c r="B63" s="39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 t="shared" ref="O63:O77" si="6">SUM(C63:N63)</f>
        <v>47252836.302000001</v>
      </c>
    </row>
    <row r="64" spans="1:15" s="40" customFormat="1" ht="16.5" customHeight="1" thickBot="1" x14ac:dyDescent="0.25">
      <c r="A64" s="38">
        <v>2004</v>
      </c>
      <c r="B64" s="39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si="6"/>
        <v>63167152.819999993</v>
      </c>
    </row>
    <row r="65" spans="1:15" s="40" customFormat="1" ht="16.5" customHeight="1" thickBot="1" x14ac:dyDescent="0.25">
      <c r="A65" s="38">
        <v>2005</v>
      </c>
      <c r="B65" s="39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40" customFormat="1" ht="16.5" customHeight="1" thickBot="1" x14ac:dyDescent="0.25">
      <c r="A66" s="38">
        <v>2006</v>
      </c>
      <c r="B66" s="39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si="6"/>
        <v>85534675.517999992</v>
      </c>
    </row>
    <row r="67" spans="1:15" s="40" customFormat="1" ht="16.5" customHeight="1" thickBot="1" x14ac:dyDescent="0.25">
      <c r="A67" s="38">
        <v>2007</v>
      </c>
      <c r="B67" s="39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6"/>
        <v>107271749.90399998</v>
      </c>
    </row>
    <row r="68" spans="1:15" s="40" customFormat="1" ht="16.5" customHeight="1" thickBot="1" x14ac:dyDescent="0.25">
      <c r="A68" s="38">
        <v>2008</v>
      </c>
      <c r="B68" s="39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6"/>
        <v>132027195.626</v>
      </c>
    </row>
    <row r="69" spans="1:15" s="40" customFormat="1" ht="16.5" customHeight="1" thickBot="1" x14ac:dyDescent="0.25">
      <c r="A69" s="38">
        <v>2009</v>
      </c>
      <c r="B69" s="39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6"/>
        <v>102142612.603</v>
      </c>
    </row>
    <row r="70" spans="1:15" s="40" customFormat="1" ht="16.5" customHeight="1" thickBot="1" x14ac:dyDescent="0.25">
      <c r="A70" s="38">
        <v>2010</v>
      </c>
      <c r="B70" s="39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6"/>
        <v>113883219.18399999</v>
      </c>
    </row>
    <row r="71" spans="1:15" s="40" customFormat="1" ht="16.5" customHeight="1" thickBot="1" x14ac:dyDescent="0.25">
      <c r="A71" s="38">
        <v>2011</v>
      </c>
      <c r="B71" s="39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6"/>
        <v>134906868.83000001</v>
      </c>
    </row>
    <row r="72" spans="1:15" ht="16.5" customHeight="1" thickBot="1" x14ac:dyDescent="0.25">
      <c r="A72" s="38">
        <v>2012</v>
      </c>
      <c r="B72" s="39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6"/>
        <v>152461736.55599999</v>
      </c>
    </row>
    <row r="73" spans="1:15" ht="16.5" customHeight="1" thickBot="1" x14ac:dyDescent="0.25">
      <c r="A73" s="38">
        <v>2013</v>
      </c>
      <c r="B73" s="39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6"/>
        <v>151802637.08700001</v>
      </c>
    </row>
    <row r="74" spans="1:15" ht="16.5" customHeight="1" thickBot="1" x14ac:dyDescent="0.25">
      <c r="A74" s="38">
        <v>2014</v>
      </c>
      <c r="B74" s="39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6"/>
        <v>157610157.69</v>
      </c>
    </row>
    <row r="75" spans="1:15" ht="16.5" customHeight="1" thickBot="1" x14ac:dyDescent="0.25">
      <c r="A75" s="38">
        <v>2015</v>
      </c>
      <c r="B75" s="39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6"/>
        <v>143838871.428</v>
      </c>
    </row>
    <row r="76" spans="1:15" ht="16.5" customHeight="1" thickBot="1" x14ac:dyDescent="0.25">
      <c r="A76" s="38">
        <v>2016</v>
      </c>
      <c r="B76" s="39" t="s">
        <v>40</v>
      </c>
      <c r="C76" s="132">
        <v>9546115.4000000004</v>
      </c>
      <c r="D76" s="132">
        <v>12366388.057</v>
      </c>
      <c r="E76" s="132">
        <v>12757672.093</v>
      </c>
      <c r="F76" s="132">
        <v>11950497.685000001</v>
      </c>
      <c r="G76" s="132">
        <v>12098611.067</v>
      </c>
      <c r="H76" s="132">
        <v>12864154.060000001</v>
      </c>
      <c r="I76" s="132">
        <v>9850124.8719999995</v>
      </c>
      <c r="J76" s="132">
        <v>11830762.82</v>
      </c>
      <c r="K76" s="132">
        <v>10901638.452</v>
      </c>
      <c r="L76" s="132">
        <v>12796159.91</v>
      </c>
      <c r="M76" s="132">
        <v>12786936.247</v>
      </c>
      <c r="N76" s="132">
        <v>12780523.145</v>
      </c>
      <c r="O76" s="133">
        <f t="shared" si="6"/>
        <v>142529583.80799997</v>
      </c>
    </row>
    <row r="77" spans="1:15" ht="16.5" customHeight="1" thickBot="1" x14ac:dyDescent="0.25">
      <c r="A77" s="38">
        <v>2017</v>
      </c>
      <c r="B77" s="39" t="s">
        <v>40</v>
      </c>
      <c r="C77" s="132">
        <v>11251522.470000001</v>
      </c>
      <c r="D77" s="132">
        <v>12093937.927999999</v>
      </c>
      <c r="E77" s="132">
        <v>14476568.912</v>
      </c>
      <c r="F77" s="132">
        <v>12866261.739</v>
      </c>
      <c r="G77" s="132">
        <v>13591681.816</v>
      </c>
      <c r="H77" s="132">
        <v>13140404.357000001</v>
      </c>
      <c r="I77" s="132">
        <v>12640602.368000001</v>
      </c>
      <c r="J77" s="150">
        <v>12439487.148240002</v>
      </c>
      <c r="K77" s="132"/>
      <c r="L77" s="132"/>
      <c r="M77" s="132"/>
      <c r="N77" s="132"/>
      <c r="O77" s="133">
        <f t="shared" si="6"/>
        <v>102500466.73824</v>
      </c>
    </row>
    <row r="78" spans="1:15" x14ac:dyDescent="0.2">
      <c r="B78" s="41" t="s">
        <v>62</v>
      </c>
    </row>
    <row r="80" spans="1:15" x14ac:dyDescent="0.2">
      <c r="C80" s="4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2" sqref="A92"/>
    </sheetView>
  </sheetViews>
  <sheetFormatPr defaultColWidth="9.140625" defaultRowHeight="12.75" x14ac:dyDescent="0.2"/>
  <cols>
    <col min="1" max="1" width="51.85546875" bestFit="1" customWidth="1"/>
    <col min="2" max="3" width="20.85546875" style="62" bestFit="1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5" spans="1:4" x14ac:dyDescent="0.2">
      <c r="A5" s="56" t="s">
        <v>65</v>
      </c>
      <c r="B5" s="57" t="s">
        <v>159</v>
      </c>
      <c r="C5" s="57" t="s">
        <v>160</v>
      </c>
      <c r="D5" s="58" t="s">
        <v>66</v>
      </c>
    </row>
    <row r="6" spans="1:4" x14ac:dyDescent="0.2">
      <c r="A6" s="59" t="s">
        <v>161</v>
      </c>
      <c r="B6" s="134">
        <v>9701.6224399999992</v>
      </c>
      <c r="C6" s="134">
        <v>57385.14458</v>
      </c>
      <c r="D6" s="146">
        <v>491.50049318967308</v>
      </c>
    </row>
    <row r="7" spans="1:4" x14ac:dyDescent="0.2">
      <c r="A7" s="59" t="s">
        <v>162</v>
      </c>
      <c r="B7" s="134">
        <v>30571.453369999999</v>
      </c>
      <c r="C7" s="134">
        <v>112626.05895999999</v>
      </c>
      <c r="D7" s="146">
        <v>268.40269776156867</v>
      </c>
    </row>
    <row r="8" spans="1:4" x14ac:dyDescent="0.2">
      <c r="A8" s="59" t="s">
        <v>163</v>
      </c>
      <c r="B8" s="134">
        <v>8763.2332100000003</v>
      </c>
      <c r="C8" s="134">
        <v>17124.710319999998</v>
      </c>
      <c r="D8" s="146">
        <v>95.415435258055851</v>
      </c>
    </row>
    <row r="9" spans="1:4" x14ac:dyDescent="0.2">
      <c r="A9" s="59" t="s">
        <v>164</v>
      </c>
      <c r="B9" s="134">
        <v>7889.0452500000001</v>
      </c>
      <c r="C9" s="134">
        <v>14237.80838</v>
      </c>
      <c r="D9" s="146">
        <v>80.475684050614362</v>
      </c>
    </row>
    <row r="10" spans="1:4" x14ac:dyDescent="0.2">
      <c r="A10" s="59" t="s">
        <v>165</v>
      </c>
      <c r="B10" s="134">
        <v>36008.960050000002</v>
      </c>
      <c r="C10" s="134">
        <v>63301.461089999997</v>
      </c>
      <c r="D10" s="146">
        <v>75.793638589126644</v>
      </c>
    </row>
    <row r="11" spans="1:4" x14ac:dyDescent="0.2">
      <c r="A11" s="59" t="s">
        <v>166</v>
      </c>
      <c r="B11" s="134">
        <v>20265.795419999999</v>
      </c>
      <c r="C11" s="134">
        <v>32981.215660000002</v>
      </c>
      <c r="D11" s="146">
        <v>62.74325767372224</v>
      </c>
    </row>
    <row r="12" spans="1:4" x14ac:dyDescent="0.2">
      <c r="A12" s="59" t="s">
        <v>167</v>
      </c>
      <c r="B12" s="134">
        <v>149261.18685</v>
      </c>
      <c r="C12" s="134">
        <v>237292.78862000001</v>
      </c>
      <c r="D12" s="146">
        <v>58.978227111692021</v>
      </c>
    </row>
    <row r="13" spans="1:4" x14ac:dyDescent="0.2">
      <c r="A13" s="59" t="s">
        <v>168</v>
      </c>
      <c r="B13" s="134">
        <v>44070.501539999997</v>
      </c>
      <c r="C13" s="134">
        <v>69747.104269999996</v>
      </c>
      <c r="D13" s="146">
        <v>58.26256074416348</v>
      </c>
    </row>
    <row r="14" spans="1:4" x14ac:dyDescent="0.2">
      <c r="A14" s="59" t="s">
        <v>169</v>
      </c>
      <c r="B14" s="134">
        <v>19498.805049999999</v>
      </c>
      <c r="C14" s="134">
        <v>30733.467550000001</v>
      </c>
      <c r="D14" s="146">
        <v>57.617184597678715</v>
      </c>
    </row>
    <row r="15" spans="1:4" x14ac:dyDescent="0.2">
      <c r="A15" s="59" t="s">
        <v>170</v>
      </c>
      <c r="B15" s="134">
        <v>8849.6137400000007</v>
      </c>
      <c r="C15" s="134">
        <v>13546.009120000001</v>
      </c>
      <c r="D15" s="146">
        <v>53.06893066724966</v>
      </c>
    </row>
    <row r="16" spans="1:4" x14ac:dyDescent="0.2">
      <c r="A16" s="61" t="s">
        <v>67</v>
      </c>
      <c r="D16" s="109"/>
    </row>
    <row r="17" spans="1:4" x14ac:dyDescent="0.2">
      <c r="A17" s="63"/>
    </row>
    <row r="18" spans="1:4" ht="19.5" x14ac:dyDescent="0.3">
      <c r="A18" s="157" t="s">
        <v>68</v>
      </c>
      <c r="B18" s="157"/>
      <c r="C18" s="157"/>
      <c r="D18" s="157"/>
    </row>
    <row r="19" spans="1:4" ht="15.75" x14ac:dyDescent="0.25">
      <c r="A19" s="156" t="s">
        <v>69</v>
      </c>
      <c r="B19" s="156"/>
      <c r="C19" s="156"/>
      <c r="D19" s="156"/>
    </row>
    <row r="20" spans="1:4" x14ac:dyDescent="0.2">
      <c r="A20" s="28"/>
    </row>
    <row r="21" spans="1:4" x14ac:dyDescent="0.2">
      <c r="A21" s="56" t="s">
        <v>65</v>
      </c>
      <c r="B21" s="57" t="s">
        <v>159</v>
      </c>
      <c r="C21" s="57" t="s">
        <v>160</v>
      </c>
      <c r="D21" s="58" t="s">
        <v>66</v>
      </c>
    </row>
    <row r="22" spans="1:4" x14ac:dyDescent="0.2">
      <c r="A22" s="59" t="s">
        <v>171</v>
      </c>
      <c r="B22" s="134">
        <v>1177386.1797199999</v>
      </c>
      <c r="C22" s="134">
        <v>1310468.33785</v>
      </c>
      <c r="D22" s="146">
        <f>(C22-B22)/B22*100</f>
        <v>11.303186704777616</v>
      </c>
    </row>
    <row r="23" spans="1:4" x14ac:dyDescent="0.2">
      <c r="A23" s="59" t="s">
        <v>172</v>
      </c>
      <c r="B23" s="134">
        <v>652578.76910999999</v>
      </c>
      <c r="C23" s="134">
        <v>773271.59065000003</v>
      </c>
      <c r="D23" s="146">
        <f t="shared" ref="D23:D31" si="0">(C23-B23)/B23*100</f>
        <v>18.494751477220646</v>
      </c>
    </row>
    <row r="24" spans="1:4" x14ac:dyDescent="0.2">
      <c r="A24" s="59" t="s">
        <v>173</v>
      </c>
      <c r="B24" s="134">
        <v>692296.29015999998</v>
      </c>
      <c r="C24" s="134">
        <v>762450.71771</v>
      </c>
      <c r="D24" s="146">
        <f t="shared" si="0"/>
        <v>10.133584210567745</v>
      </c>
    </row>
    <row r="25" spans="1:4" x14ac:dyDescent="0.2">
      <c r="A25" s="59" t="s">
        <v>174</v>
      </c>
      <c r="B25" s="134">
        <v>603331.66414999997</v>
      </c>
      <c r="C25" s="134">
        <v>740489.33574000001</v>
      </c>
      <c r="D25" s="146">
        <f t="shared" si="0"/>
        <v>22.733378627364729</v>
      </c>
    </row>
    <row r="26" spans="1:4" x14ac:dyDescent="0.2">
      <c r="A26" s="59" t="s">
        <v>175</v>
      </c>
      <c r="B26" s="134">
        <v>440303.70541</v>
      </c>
      <c r="C26" s="134">
        <v>558489.77894999995</v>
      </c>
      <c r="D26" s="146">
        <f t="shared" si="0"/>
        <v>26.841943887332949</v>
      </c>
    </row>
    <row r="27" spans="1:4" x14ac:dyDescent="0.2">
      <c r="A27" s="59" t="s">
        <v>176</v>
      </c>
      <c r="B27" s="134">
        <v>490503.86488000001</v>
      </c>
      <c r="C27" s="134">
        <v>515832.48603999999</v>
      </c>
      <c r="D27" s="146">
        <f t="shared" si="0"/>
        <v>5.1637964496358322</v>
      </c>
    </row>
    <row r="28" spans="1:4" x14ac:dyDescent="0.2">
      <c r="A28" s="59" t="s">
        <v>177</v>
      </c>
      <c r="B28" s="134">
        <v>498811.22710000002</v>
      </c>
      <c r="C28" s="134">
        <v>478710.21597000002</v>
      </c>
      <c r="D28" s="146">
        <f t="shared" si="0"/>
        <v>-4.0297832201700254</v>
      </c>
    </row>
    <row r="29" spans="1:4" x14ac:dyDescent="0.2">
      <c r="A29" s="59" t="s">
        <v>178</v>
      </c>
      <c r="B29" s="134">
        <v>282626.90578999999</v>
      </c>
      <c r="C29" s="134">
        <v>321543.48608</v>
      </c>
      <c r="D29" s="146">
        <f t="shared" si="0"/>
        <v>13.769595000596357</v>
      </c>
    </row>
    <row r="30" spans="1:4" x14ac:dyDescent="0.2">
      <c r="A30" s="59" t="s">
        <v>179</v>
      </c>
      <c r="B30" s="134">
        <v>264292.30839000002</v>
      </c>
      <c r="C30" s="134">
        <v>310400.79758000001</v>
      </c>
      <c r="D30" s="146">
        <f t="shared" si="0"/>
        <v>17.446020079388958</v>
      </c>
    </row>
    <row r="31" spans="1:4" x14ac:dyDescent="0.2">
      <c r="A31" s="59" t="s">
        <v>180</v>
      </c>
      <c r="B31" s="134">
        <v>215198.37129000001</v>
      </c>
      <c r="C31" s="134">
        <v>307835.41521000001</v>
      </c>
      <c r="D31" s="146">
        <f t="shared" si="0"/>
        <v>43.047279291516048</v>
      </c>
    </row>
    <row r="33" spans="1:4" ht="19.5" x14ac:dyDescent="0.3">
      <c r="A33" s="157" t="s">
        <v>70</v>
      </c>
      <c r="B33" s="157"/>
      <c r="C33" s="157"/>
      <c r="D33" s="157"/>
    </row>
    <row r="34" spans="1:4" ht="15.75" x14ac:dyDescent="0.25">
      <c r="A34" s="156" t="s">
        <v>74</v>
      </c>
      <c r="B34" s="156"/>
      <c r="C34" s="156"/>
      <c r="D34" s="156"/>
    </row>
    <row r="36" spans="1:4" x14ac:dyDescent="0.2">
      <c r="A36" s="56" t="s">
        <v>72</v>
      </c>
      <c r="B36" s="57" t="s">
        <v>159</v>
      </c>
      <c r="C36" s="57" t="s">
        <v>160</v>
      </c>
      <c r="D36" s="58" t="s">
        <v>66</v>
      </c>
    </row>
    <row r="37" spans="1:4" x14ac:dyDescent="0.2">
      <c r="A37" s="59" t="s">
        <v>148</v>
      </c>
      <c r="B37" s="134">
        <v>60904.21574</v>
      </c>
      <c r="C37" s="134">
        <v>170162.31594999999</v>
      </c>
      <c r="D37" s="146">
        <v>179.39332915216025</v>
      </c>
    </row>
    <row r="38" spans="1:4" x14ac:dyDescent="0.2">
      <c r="A38" s="59" t="s">
        <v>137</v>
      </c>
      <c r="B38" s="134">
        <v>14110.55587</v>
      </c>
      <c r="C38" s="134">
        <v>24056.734530000002</v>
      </c>
      <c r="D38" s="146">
        <v>70.487504189301646</v>
      </c>
    </row>
    <row r="39" spans="1:4" x14ac:dyDescent="0.2">
      <c r="A39" s="59" t="s">
        <v>154</v>
      </c>
      <c r="B39" s="134">
        <v>232009.07131999999</v>
      </c>
      <c r="C39" s="134">
        <v>324545.13724000001</v>
      </c>
      <c r="D39" s="146">
        <v>39.884675798891081</v>
      </c>
    </row>
    <row r="40" spans="1:4" x14ac:dyDescent="0.2">
      <c r="A40" s="59" t="s">
        <v>158</v>
      </c>
      <c r="B40" s="134">
        <v>344705.85963999998</v>
      </c>
      <c r="C40" s="134">
        <v>444899.95396999997</v>
      </c>
      <c r="D40" s="146">
        <v>29.066548051907088</v>
      </c>
    </row>
    <row r="41" spans="1:4" x14ac:dyDescent="0.2">
      <c r="A41" s="59" t="s">
        <v>150</v>
      </c>
      <c r="B41" s="134">
        <v>450226.81299000001</v>
      </c>
      <c r="C41" s="134">
        <v>565104.81004999997</v>
      </c>
      <c r="D41" s="146">
        <v>25.515583200628157</v>
      </c>
    </row>
    <row r="42" spans="1:4" x14ac:dyDescent="0.2">
      <c r="A42" s="59" t="s">
        <v>143</v>
      </c>
      <c r="B42" s="134">
        <v>143041.74457000001</v>
      </c>
      <c r="C42" s="134">
        <v>178890.74582000001</v>
      </c>
      <c r="D42" s="146">
        <v>25.061915567211678</v>
      </c>
    </row>
    <row r="43" spans="1:4" x14ac:dyDescent="0.2">
      <c r="A43" s="61" t="s">
        <v>144</v>
      </c>
      <c r="B43" s="134">
        <v>166134.79951000001</v>
      </c>
      <c r="C43" s="134">
        <v>202064.98641000001</v>
      </c>
      <c r="D43" s="146">
        <v>21.627128696680604</v>
      </c>
    </row>
    <row r="44" spans="1:4" x14ac:dyDescent="0.2">
      <c r="A44" s="59" t="s">
        <v>140</v>
      </c>
      <c r="B44" s="134">
        <v>174431.12315</v>
      </c>
      <c r="C44" s="134">
        <v>211297.68273</v>
      </c>
      <c r="D44" s="146">
        <v>21.135310553665949</v>
      </c>
    </row>
    <row r="45" spans="1:4" x14ac:dyDescent="0.2">
      <c r="A45" s="59" t="s">
        <v>145</v>
      </c>
      <c r="B45" s="134">
        <v>1208479.22062</v>
      </c>
      <c r="C45" s="134">
        <v>1461363.9082800001</v>
      </c>
      <c r="D45" s="146">
        <v>20.925861474908906</v>
      </c>
    </row>
    <row r="46" spans="1:4" x14ac:dyDescent="0.2">
      <c r="A46" s="59" t="s">
        <v>156</v>
      </c>
      <c r="B46" s="134">
        <v>302024.43125999998</v>
      </c>
      <c r="C46" s="134">
        <v>361502.11414999998</v>
      </c>
      <c r="D46" s="146">
        <v>19.693003854644523</v>
      </c>
    </row>
    <row r="48" spans="1:4" ht="19.5" x14ac:dyDescent="0.3">
      <c r="A48" s="157" t="s">
        <v>73</v>
      </c>
      <c r="B48" s="157"/>
      <c r="C48" s="157"/>
      <c r="D48" s="157"/>
    </row>
    <row r="49" spans="1:4" ht="15.75" x14ac:dyDescent="0.25">
      <c r="A49" s="156" t="s">
        <v>71</v>
      </c>
      <c r="B49" s="156"/>
      <c r="C49" s="156"/>
      <c r="D49" s="156"/>
    </row>
    <row r="51" spans="1:4" x14ac:dyDescent="0.2">
      <c r="A51" s="56" t="s">
        <v>72</v>
      </c>
      <c r="B51" s="57" t="s">
        <v>159</v>
      </c>
      <c r="C51" s="57" t="s">
        <v>160</v>
      </c>
      <c r="D51" s="58" t="s">
        <v>66</v>
      </c>
    </row>
    <row r="52" spans="1:4" x14ac:dyDescent="0.2">
      <c r="A52" s="59" t="s">
        <v>147</v>
      </c>
      <c r="B52" s="134">
        <v>1677699.5741300001</v>
      </c>
      <c r="C52" s="134">
        <v>1836086.6128700001</v>
      </c>
      <c r="D52" s="146">
        <v>9.4407271231581689</v>
      </c>
    </row>
    <row r="53" spans="1:4" x14ac:dyDescent="0.2">
      <c r="A53" s="59" t="s">
        <v>146</v>
      </c>
      <c r="B53" s="134">
        <v>1605432.9395099999</v>
      </c>
      <c r="C53" s="134">
        <v>1679093.23388</v>
      </c>
      <c r="D53" s="146">
        <v>4.5881888029830833</v>
      </c>
    </row>
    <row r="54" spans="1:4" x14ac:dyDescent="0.2">
      <c r="A54" s="59" t="s">
        <v>145</v>
      </c>
      <c r="B54" s="134">
        <v>1208479.22062</v>
      </c>
      <c r="C54" s="134">
        <v>1461363.9082800001</v>
      </c>
      <c r="D54" s="146">
        <v>20.925861474908906</v>
      </c>
    </row>
    <row r="55" spans="1:4" x14ac:dyDescent="0.2">
      <c r="A55" s="59" t="s">
        <v>149</v>
      </c>
      <c r="B55" s="134">
        <v>854985.86523999996</v>
      </c>
      <c r="C55" s="134">
        <v>971510.52471000003</v>
      </c>
      <c r="D55" s="146">
        <v>13.628840453086413</v>
      </c>
    </row>
    <row r="56" spans="1:4" x14ac:dyDescent="0.2">
      <c r="A56" s="59" t="s">
        <v>152</v>
      </c>
      <c r="B56" s="134">
        <v>880299.90758</v>
      </c>
      <c r="C56" s="134">
        <v>855628.41159000003</v>
      </c>
      <c r="D56" s="146">
        <v>-2.8026239441309837</v>
      </c>
    </row>
    <row r="57" spans="1:4" x14ac:dyDescent="0.2">
      <c r="A57" s="59" t="s">
        <v>142</v>
      </c>
      <c r="B57" s="134">
        <v>661290.12170000002</v>
      </c>
      <c r="C57" s="134">
        <v>696941.84796000004</v>
      </c>
      <c r="D57" s="146">
        <v>5.3912382916516197</v>
      </c>
    </row>
    <row r="58" spans="1:4" x14ac:dyDescent="0.2">
      <c r="A58" s="59" t="s">
        <v>151</v>
      </c>
      <c r="B58" s="134">
        <v>517496.73577999999</v>
      </c>
      <c r="C58" s="134">
        <v>608709.34314000001</v>
      </c>
      <c r="D58" s="146">
        <v>17.625735787979274</v>
      </c>
    </row>
    <row r="59" spans="1:4" x14ac:dyDescent="0.2">
      <c r="A59" s="59" t="s">
        <v>150</v>
      </c>
      <c r="B59" s="134">
        <v>450226.81299000001</v>
      </c>
      <c r="C59" s="134">
        <v>565104.81004999997</v>
      </c>
      <c r="D59" s="146">
        <v>25.515583200628157</v>
      </c>
    </row>
    <row r="60" spans="1:4" x14ac:dyDescent="0.2">
      <c r="A60" s="59" t="s">
        <v>132</v>
      </c>
      <c r="B60" s="134">
        <v>540411.59606000001</v>
      </c>
      <c r="C60" s="134">
        <v>542495.52605999995</v>
      </c>
      <c r="D60" s="146">
        <v>0.38561903837619144</v>
      </c>
    </row>
    <row r="61" spans="1:4" x14ac:dyDescent="0.2">
      <c r="A61" s="59" t="s">
        <v>158</v>
      </c>
      <c r="B61" s="134">
        <v>344705.85963999998</v>
      </c>
      <c r="C61" s="134">
        <v>444899.95396999997</v>
      </c>
      <c r="D61" s="146">
        <v>29.066548051907088</v>
      </c>
    </row>
    <row r="63" spans="1:4" ht="19.5" x14ac:dyDescent="0.3">
      <c r="A63" s="157" t="s">
        <v>75</v>
      </c>
      <c r="B63" s="157"/>
      <c r="C63" s="157"/>
      <c r="D63" s="157"/>
    </row>
    <row r="64" spans="1:4" ht="15.75" x14ac:dyDescent="0.25">
      <c r="A64" s="156" t="s">
        <v>76</v>
      </c>
      <c r="B64" s="156"/>
      <c r="C64" s="156"/>
      <c r="D64" s="156"/>
    </row>
    <row r="66" spans="1:4" x14ac:dyDescent="0.2">
      <c r="A66" s="56" t="s">
        <v>77</v>
      </c>
      <c r="B66" s="57" t="s">
        <v>159</v>
      </c>
      <c r="C66" s="57" t="s">
        <v>160</v>
      </c>
      <c r="D66" s="58" t="s">
        <v>66</v>
      </c>
    </row>
    <row r="67" spans="1:4" x14ac:dyDescent="0.2">
      <c r="A67" s="59" t="s">
        <v>181</v>
      </c>
      <c r="B67" s="60">
        <v>5112648.5417900002</v>
      </c>
      <c r="C67" s="60">
        <v>5739491.0644899998</v>
      </c>
      <c r="D67" s="135">
        <f>(C67-B67)/B67</f>
        <v>0.12260622211291967</v>
      </c>
    </row>
    <row r="68" spans="1:4" x14ac:dyDescent="0.2">
      <c r="A68" s="59" t="s">
        <v>182</v>
      </c>
      <c r="B68" s="60">
        <v>949581.51077000005</v>
      </c>
      <c r="C68" s="60">
        <v>1003805.34804</v>
      </c>
      <c r="D68" s="135">
        <f t="shared" ref="D68:D76" si="1">(C68-B68)/B68</f>
        <v>5.7102878115255933E-2</v>
      </c>
    </row>
    <row r="69" spans="1:4" x14ac:dyDescent="0.2">
      <c r="A69" s="59" t="s">
        <v>183</v>
      </c>
      <c r="B69" s="60">
        <v>744490.04009999998</v>
      </c>
      <c r="C69" s="60">
        <v>841413.02867000003</v>
      </c>
      <c r="D69" s="135">
        <f t="shared" si="1"/>
        <v>0.13018708558811792</v>
      </c>
    </row>
    <row r="70" spans="1:4" x14ac:dyDescent="0.2">
      <c r="A70" s="59" t="s">
        <v>184</v>
      </c>
      <c r="B70" s="60">
        <v>694694.59175000002</v>
      </c>
      <c r="C70" s="60">
        <v>781450.83698000002</v>
      </c>
      <c r="D70" s="135">
        <f t="shared" si="1"/>
        <v>0.12488400839778094</v>
      </c>
    </row>
    <row r="71" spans="1:4" x14ac:dyDescent="0.2">
      <c r="A71" s="59" t="s">
        <v>185</v>
      </c>
      <c r="B71" s="60">
        <v>573555.93759999995</v>
      </c>
      <c r="C71" s="60">
        <v>604905.02497000003</v>
      </c>
      <c r="D71" s="135">
        <f t="shared" si="1"/>
        <v>5.4657419294058554E-2</v>
      </c>
    </row>
    <row r="72" spans="1:4" x14ac:dyDescent="0.2">
      <c r="A72" s="59" t="s">
        <v>186</v>
      </c>
      <c r="B72" s="60">
        <v>482259.02908000001</v>
      </c>
      <c r="C72" s="60">
        <v>590933.59505</v>
      </c>
      <c r="D72" s="135">
        <f t="shared" si="1"/>
        <v>0.22534480313892144</v>
      </c>
    </row>
    <row r="73" spans="1:4" x14ac:dyDescent="0.2">
      <c r="A73" s="59" t="s">
        <v>187</v>
      </c>
      <c r="B73" s="60">
        <v>307745.66590999998</v>
      </c>
      <c r="C73" s="60">
        <v>356261.99122999999</v>
      </c>
      <c r="D73" s="135">
        <f t="shared" si="1"/>
        <v>0.15765071841560419</v>
      </c>
    </row>
    <row r="74" spans="1:4" x14ac:dyDescent="0.2">
      <c r="A74" s="59" t="s">
        <v>188</v>
      </c>
      <c r="B74" s="60">
        <v>265046.98421999998</v>
      </c>
      <c r="C74" s="60">
        <v>283761.83652000001</v>
      </c>
      <c r="D74" s="135">
        <f t="shared" si="1"/>
        <v>7.0609565149648806E-2</v>
      </c>
    </row>
    <row r="75" spans="1:4" x14ac:dyDescent="0.2">
      <c r="A75" s="59" t="s">
        <v>189</v>
      </c>
      <c r="B75" s="60">
        <v>185572.61614</v>
      </c>
      <c r="C75" s="60">
        <v>275121.86465</v>
      </c>
      <c r="D75" s="135">
        <f t="shared" si="1"/>
        <v>0.48255637266245205</v>
      </c>
    </row>
    <row r="76" spans="1:4" x14ac:dyDescent="0.2">
      <c r="A76" s="59" t="s">
        <v>190</v>
      </c>
      <c r="B76" s="60">
        <v>135550.08392</v>
      </c>
      <c r="C76" s="60">
        <v>171526.36636000001</v>
      </c>
      <c r="D76" s="135">
        <f t="shared" si="1"/>
        <v>0.26540951801426232</v>
      </c>
    </row>
    <row r="78" spans="1:4" ht="19.5" x14ac:dyDescent="0.3">
      <c r="A78" s="157" t="s">
        <v>78</v>
      </c>
      <c r="B78" s="157"/>
      <c r="C78" s="157"/>
      <c r="D78" s="157"/>
    </row>
    <row r="79" spans="1:4" ht="15.75" x14ac:dyDescent="0.25">
      <c r="A79" s="156" t="s">
        <v>79</v>
      </c>
      <c r="B79" s="156"/>
      <c r="C79" s="156"/>
      <c r="D79" s="156"/>
    </row>
    <row r="81" spans="1:4" x14ac:dyDescent="0.2">
      <c r="A81" s="56" t="s">
        <v>77</v>
      </c>
      <c r="B81" s="57" t="s">
        <v>159</v>
      </c>
      <c r="C81" s="57" t="s">
        <v>160</v>
      </c>
      <c r="D81" s="58" t="s">
        <v>66</v>
      </c>
    </row>
    <row r="82" spans="1:4" x14ac:dyDescent="0.2">
      <c r="A82" s="59" t="s">
        <v>191</v>
      </c>
      <c r="B82" s="60">
        <v>28.954999999999998</v>
      </c>
      <c r="C82" s="60">
        <v>2340.89428</v>
      </c>
      <c r="D82" s="146">
        <v>7984.5943015023313</v>
      </c>
    </row>
    <row r="83" spans="1:4" x14ac:dyDescent="0.2">
      <c r="A83" s="59" t="s">
        <v>192</v>
      </c>
      <c r="B83" s="60">
        <v>10.826000000000001</v>
      </c>
      <c r="C83" s="60">
        <v>293.84784999999999</v>
      </c>
      <c r="D83" s="146">
        <v>2614.2790504341397</v>
      </c>
    </row>
    <row r="84" spans="1:4" x14ac:dyDescent="0.2">
      <c r="A84" s="59" t="s">
        <v>193</v>
      </c>
      <c r="B84" s="60">
        <v>2187.8195900000001</v>
      </c>
      <c r="C84" s="60">
        <v>51471.513980000003</v>
      </c>
      <c r="D84" s="146">
        <v>2252.6397795898702</v>
      </c>
    </row>
    <row r="85" spans="1:4" x14ac:dyDescent="0.2">
      <c r="A85" s="59" t="s">
        <v>194</v>
      </c>
      <c r="B85" s="60">
        <v>12.849399999999999</v>
      </c>
      <c r="C85" s="60">
        <v>127.09260999999999</v>
      </c>
      <c r="D85" s="146">
        <v>889.0937320030506</v>
      </c>
    </row>
    <row r="86" spans="1:4" x14ac:dyDescent="0.2">
      <c r="A86" s="59" t="s">
        <v>195</v>
      </c>
      <c r="B86" s="60">
        <v>1273.14021</v>
      </c>
      <c r="C86" s="60">
        <v>3817.1259</v>
      </c>
      <c r="D86" s="146">
        <v>199.81975826527386</v>
      </c>
    </row>
    <row r="87" spans="1:4" x14ac:dyDescent="0.2">
      <c r="A87" s="59" t="s">
        <v>196</v>
      </c>
      <c r="B87" s="60">
        <v>2200.5002899999999</v>
      </c>
      <c r="C87" s="60">
        <v>3560.0655900000002</v>
      </c>
      <c r="D87" s="146">
        <v>61.784372680087216</v>
      </c>
    </row>
    <row r="88" spans="1:4" x14ac:dyDescent="0.2">
      <c r="A88" s="59" t="s">
        <v>197</v>
      </c>
      <c r="B88" s="60">
        <v>4356.4865300000001</v>
      </c>
      <c r="C88" s="60">
        <v>6780.15798</v>
      </c>
      <c r="D88" s="146">
        <v>55.633626623424909</v>
      </c>
    </row>
    <row r="89" spans="1:4" x14ac:dyDescent="0.2">
      <c r="A89" s="59" t="s">
        <v>189</v>
      </c>
      <c r="B89" s="60">
        <v>185572.61614</v>
      </c>
      <c r="C89" s="60">
        <v>275121.86465</v>
      </c>
      <c r="D89" s="146">
        <v>48.255637266245202</v>
      </c>
    </row>
    <row r="90" spans="1:4" x14ac:dyDescent="0.2">
      <c r="A90" s="59" t="s">
        <v>198</v>
      </c>
      <c r="B90" s="60">
        <v>14624.958140000001</v>
      </c>
      <c r="C90" s="60">
        <v>21453.267400000001</v>
      </c>
      <c r="D90" s="146">
        <v>46.689427720987645</v>
      </c>
    </row>
    <row r="91" spans="1:4" x14ac:dyDescent="0.2">
      <c r="A91" s="59" t="s">
        <v>199</v>
      </c>
      <c r="B91" s="60">
        <v>10769.441919999999</v>
      </c>
      <c r="C91" s="60">
        <v>15449.65682</v>
      </c>
      <c r="D91" s="146">
        <v>43.458286276732153</v>
      </c>
    </row>
    <row r="92" spans="1:4" x14ac:dyDescent="0.2">
      <c r="A92" s="64" t="s">
        <v>120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7" sqref="B7:M7"/>
    </sheetView>
  </sheetViews>
  <sheetFormatPr defaultColWidth="9.140625" defaultRowHeight="12.75" x14ac:dyDescent="0.2"/>
  <cols>
    <col min="1" max="1" width="44.7109375" style="16" customWidth="1"/>
    <col min="2" max="2" width="16" style="18" customWidth="1"/>
    <col min="3" max="3" width="16" style="16" customWidth="1"/>
    <col min="4" max="4" width="10.28515625" style="16" customWidth="1"/>
    <col min="5" max="5" width="13.85546875" style="16" bestFit="1" customWidth="1"/>
    <col min="6" max="7" width="14.85546875" style="16" bestFit="1" customWidth="1"/>
    <col min="8" max="8" width="9.5703125" style="16" bestFit="1" customWidth="1"/>
    <col min="9" max="9" width="13.85546875" style="16" bestFit="1" customWidth="1"/>
    <col min="10" max="11" width="14.140625" style="16" bestFit="1" customWidth="1"/>
    <col min="12" max="12" width="9.5703125" style="16" bestFit="1" customWidth="1"/>
    <col min="13" max="13" width="10.5703125" style="16" bestFit="1" customWidth="1"/>
    <col min="14" max="16384" width="9.140625" style="16"/>
  </cols>
  <sheetData>
    <row r="1" spans="1:13" ht="26.25" x14ac:dyDescent="0.4">
      <c r="B1" s="155" t="s">
        <v>121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17"/>
    </row>
    <row r="3" spans="1:13" x14ac:dyDescent="0.2">
      <c r="D3" s="17"/>
    </row>
    <row r="4" spans="1:13" x14ac:dyDescent="0.2">
      <c r="B4" s="19"/>
      <c r="C4" s="17"/>
      <c r="D4" s="17"/>
      <c r="E4" s="17"/>
      <c r="F4" s="17"/>
      <c r="G4" s="17"/>
      <c r="H4" s="17"/>
      <c r="I4" s="17"/>
    </row>
    <row r="5" spans="1:13" ht="26.25" x14ac:dyDescent="0.2">
      <c r="A5" s="158" t="s">
        <v>115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8" x14ac:dyDescent="0.2">
      <c r="A6" s="67"/>
      <c r="B6" s="151" t="str">
        <f>SEKTOR_USD!B6</f>
        <v>1 - 31 AĞUSTOS</v>
      </c>
      <c r="C6" s="151"/>
      <c r="D6" s="151"/>
      <c r="E6" s="151"/>
      <c r="F6" s="151" t="str">
        <f>SEKTOR_USD!F6</f>
        <v>1 OCAK  -  31 AĞUSTOS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68" t="s">
        <v>1</v>
      </c>
      <c r="B7" s="115">
        <v>2016</v>
      </c>
      <c r="C7" s="116">
        <v>2017</v>
      </c>
      <c r="D7" s="117" t="s">
        <v>123</v>
      </c>
      <c r="E7" s="117" t="s">
        <v>124</v>
      </c>
      <c r="F7" s="115">
        <v>2016</v>
      </c>
      <c r="G7" s="116">
        <v>2017</v>
      </c>
      <c r="H7" s="117" t="s">
        <v>123</v>
      </c>
      <c r="I7" s="117" t="s">
        <v>124</v>
      </c>
      <c r="J7" s="115" t="s">
        <v>130</v>
      </c>
      <c r="K7" s="115" t="s">
        <v>131</v>
      </c>
      <c r="L7" s="117" t="s">
        <v>123</v>
      </c>
      <c r="M7" s="117" t="s">
        <v>124</v>
      </c>
    </row>
    <row r="8" spans="1:13" ht="16.5" x14ac:dyDescent="0.25">
      <c r="A8" s="69" t="s">
        <v>2</v>
      </c>
      <c r="B8" s="70">
        <f>SEKTOR_USD!B8*$B$53</f>
        <v>4818771.7703457605</v>
      </c>
      <c r="C8" s="70">
        <f>SEKTOR_USD!C8*$C$53</f>
        <v>5862957.4168094154</v>
      </c>
      <c r="D8" s="71">
        <f t="shared" ref="D8:D43" si="0">(C8-B8)/B8*100</f>
        <v>21.66912433764697</v>
      </c>
      <c r="E8" s="71">
        <f>C8/C$44*100</f>
        <v>13.423281450684641</v>
      </c>
      <c r="F8" s="70">
        <f>SEKTOR_USD!F8*$B$54</f>
        <v>37192310.042356402</v>
      </c>
      <c r="G8" s="70">
        <f>SEKTOR_USD!G8*$C$54</f>
        <v>47555977.713676535</v>
      </c>
      <c r="H8" s="71">
        <f t="shared" ref="H8:H43" si="1">(G8-F8)/F8*100</f>
        <v>27.865081947094673</v>
      </c>
      <c r="I8" s="71">
        <f>G8/G$44*100</f>
        <v>13.838364349289078</v>
      </c>
      <c r="J8" s="70">
        <f>SEKTOR_USD!J8*$B$55</f>
        <v>59612083.682759687</v>
      </c>
      <c r="K8" s="70">
        <f>SEKTOR_USD!K8*$C$55</f>
        <v>71926890.185685217</v>
      </c>
      <c r="L8" s="71">
        <f t="shared" ref="L8:L43" si="2">(K8-J8)/J8*100</f>
        <v>20.658238635746724</v>
      </c>
      <c r="M8" s="71">
        <f>K8/K$44*100</f>
        <v>14.620447914952809</v>
      </c>
    </row>
    <row r="9" spans="1:13" s="20" customFormat="1" ht="15.75" x14ac:dyDescent="0.25">
      <c r="A9" s="72" t="s">
        <v>3</v>
      </c>
      <c r="B9" s="73">
        <f>SEKTOR_USD!B9*$B$53</f>
        <v>3216656.8450416005</v>
      </c>
      <c r="C9" s="73">
        <f>SEKTOR_USD!C9*$C$53</f>
        <v>3752764.3170512873</v>
      </c>
      <c r="D9" s="74">
        <f t="shared" si="0"/>
        <v>16.666604423038894</v>
      </c>
      <c r="E9" s="74">
        <f t="shared" ref="E9:E44" si="3">C9/C$44*100</f>
        <v>8.5919797918776624</v>
      </c>
      <c r="F9" s="73">
        <f>SEKTOR_USD!F9*$B$54</f>
        <v>25764500.871404551</v>
      </c>
      <c r="G9" s="73">
        <f>SEKTOR_USD!G9*$C$54</f>
        <v>32000707.920832165</v>
      </c>
      <c r="H9" s="74">
        <f t="shared" si="1"/>
        <v>24.204649182041955</v>
      </c>
      <c r="I9" s="74">
        <f t="shared" ref="I9:I44" si="4">G9/G$44*100</f>
        <v>9.3119199085733797</v>
      </c>
      <c r="J9" s="73">
        <f>SEKTOR_USD!J9*$B$55</f>
        <v>42402458.156683892</v>
      </c>
      <c r="K9" s="73">
        <f>SEKTOR_USD!K9*$C$55</f>
        <v>49676197.30832693</v>
      </c>
      <c r="L9" s="74">
        <f t="shared" si="2"/>
        <v>17.154050656132728</v>
      </c>
      <c r="M9" s="74">
        <f t="shared" ref="M9:M44" si="5">K9/K$44*100</f>
        <v>10.09759011524535</v>
      </c>
    </row>
    <row r="10" spans="1:13" ht="14.25" x14ac:dyDescent="0.2">
      <c r="A10" s="11" t="str">
        <f>SEKTOR_USD!A10</f>
        <v xml:space="preserve"> Hububat, Bakliyat, Yağlı Tohumlar ve Mamulleri </v>
      </c>
      <c r="B10" s="75">
        <f>SEKTOR_USD!B10*$B$53</f>
        <v>1600482.9828912958</v>
      </c>
      <c r="C10" s="75">
        <f>SEKTOR_USD!C10*$C$53</f>
        <v>1904810.2911018718</v>
      </c>
      <c r="D10" s="76">
        <f t="shared" si="0"/>
        <v>19.014716898820396</v>
      </c>
      <c r="E10" s="76">
        <f t="shared" si="3"/>
        <v>4.3610763015801242</v>
      </c>
      <c r="F10" s="75">
        <f>SEKTOR_USD!F10*$B$54</f>
        <v>12006028.527534265</v>
      </c>
      <c r="G10" s="75">
        <f>SEKTOR_USD!G10*$C$54</f>
        <v>15099837.981640419</v>
      </c>
      <c r="H10" s="76">
        <f t="shared" si="1"/>
        <v>25.76879979096255</v>
      </c>
      <c r="I10" s="76">
        <f t="shared" si="4"/>
        <v>4.3939178553589144</v>
      </c>
      <c r="J10" s="75">
        <f>SEKTOR_USD!J10*$B$55</f>
        <v>18393422.14060219</v>
      </c>
      <c r="K10" s="75">
        <f>SEKTOR_USD!K10*$C$55</f>
        <v>22401889.117522359</v>
      </c>
      <c r="L10" s="76">
        <f t="shared" si="2"/>
        <v>21.792937422295982</v>
      </c>
      <c r="M10" s="76">
        <f t="shared" si="5"/>
        <v>4.5535911839612311</v>
      </c>
    </row>
    <row r="11" spans="1:13" ht="14.25" x14ac:dyDescent="0.2">
      <c r="A11" s="11" t="str">
        <f>SEKTOR_USD!A11</f>
        <v xml:space="preserve"> Yaş Meyve ve Sebze  </v>
      </c>
      <c r="B11" s="75">
        <f>SEKTOR_USD!B11*$B$53</f>
        <v>251547.059426736</v>
      </c>
      <c r="C11" s="75">
        <f>SEKTOR_USD!C11*$C$53</f>
        <v>355371.94294140005</v>
      </c>
      <c r="D11" s="76">
        <f t="shared" si="0"/>
        <v>41.274536761143665</v>
      </c>
      <c r="E11" s="76">
        <f t="shared" si="3"/>
        <v>0.81362651485451176</v>
      </c>
      <c r="F11" s="75">
        <f>SEKTOR_USD!F11*$B$54</f>
        <v>3114164.7436371311</v>
      </c>
      <c r="G11" s="75">
        <f>SEKTOR_USD!G11*$C$54</f>
        <v>4236289.9941327367</v>
      </c>
      <c r="H11" s="76">
        <f t="shared" si="1"/>
        <v>36.032944396674409</v>
      </c>
      <c r="I11" s="76">
        <f t="shared" si="4"/>
        <v>1.2327225145283287</v>
      </c>
      <c r="J11" s="75">
        <f>SEKTOR_USD!J11*$B$55</f>
        <v>5827695.8430706915</v>
      </c>
      <c r="K11" s="75">
        <f>SEKTOR_USD!K11*$C$55</f>
        <v>7258789.8581223199</v>
      </c>
      <c r="L11" s="76">
        <f t="shared" si="2"/>
        <v>24.556772583683191</v>
      </c>
      <c r="M11" s="76">
        <f t="shared" si="5"/>
        <v>1.4754809887135405</v>
      </c>
    </row>
    <row r="12" spans="1:13" ht="14.25" x14ac:dyDescent="0.2">
      <c r="A12" s="11" t="str">
        <f>SEKTOR_USD!A12</f>
        <v xml:space="preserve"> Meyve Sebze Mamulleri </v>
      </c>
      <c r="B12" s="75">
        <f>SEKTOR_USD!B12*$B$53</f>
        <v>371525.82986721594</v>
      </c>
      <c r="C12" s="75">
        <f>SEKTOR_USD!C12*$C$53</f>
        <v>459172.75623911998</v>
      </c>
      <c r="D12" s="76">
        <f t="shared" si="0"/>
        <v>23.591072094026199</v>
      </c>
      <c r="E12" s="76">
        <f t="shared" si="3"/>
        <v>1.0512791929569418</v>
      </c>
      <c r="F12" s="75">
        <f>SEKTOR_USD!F12*$B$54</f>
        <v>2444908.4282713314</v>
      </c>
      <c r="G12" s="75">
        <f>SEKTOR_USD!G12*$C$54</f>
        <v>3240554.5148537066</v>
      </c>
      <c r="H12" s="76">
        <f t="shared" si="1"/>
        <v>32.54298105327959</v>
      </c>
      <c r="I12" s="76">
        <f t="shared" si="4"/>
        <v>0.94297239224634222</v>
      </c>
      <c r="J12" s="75">
        <f>SEKTOR_USD!J12*$B$55</f>
        <v>3880459.3599471897</v>
      </c>
      <c r="K12" s="75">
        <f>SEKTOR_USD!K12*$C$55</f>
        <v>4809773.4486314952</v>
      </c>
      <c r="L12" s="76">
        <f t="shared" si="2"/>
        <v>23.948558726741901</v>
      </c>
      <c r="M12" s="76">
        <f t="shared" si="5"/>
        <v>0.9776738853424658</v>
      </c>
    </row>
    <row r="13" spans="1:13" ht="14.25" x14ac:dyDescent="0.2">
      <c r="A13" s="11" t="str">
        <f>SEKTOR_USD!A13</f>
        <v xml:space="preserve"> Kuru Meyve ve Mamulleri  </v>
      </c>
      <c r="B13" s="75">
        <f>SEKTOR_USD!B13*$B$53</f>
        <v>261883.71633187198</v>
      </c>
      <c r="C13" s="75">
        <f>SEKTOR_USD!C13*$C$53</f>
        <v>292526.15313213598</v>
      </c>
      <c r="D13" s="76">
        <f t="shared" si="0"/>
        <v>11.700779731349309</v>
      </c>
      <c r="E13" s="76">
        <f t="shared" si="3"/>
        <v>0.6697406455521554</v>
      </c>
      <c r="F13" s="75">
        <f>SEKTOR_USD!F13*$B$54</f>
        <v>2164612.9800848649</v>
      </c>
      <c r="G13" s="75">
        <f>SEKTOR_USD!G13*$C$54</f>
        <v>2582735.0348318717</v>
      </c>
      <c r="H13" s="76">
        <f t="shared" si="1"/>
        <v>19.316249999139067</v>
      </c>
      <c r="I13" s="76">
        <f t="shared" si="4"/>
        <v>0.7515528046729365</v>
      </c>
      <c r="J13" s="75">
        <f>SEKTOR_USD!J13*$B$55</f>
        <v>3915702.9082680536</v>
      </c>
      <c r="K13" s="75">
        <f>SEKTOR_USD!K13*$C$55</f>
        <v>4425636.6626689276</v>
      </c>
      <c r="L13" s="76">
        <f t="shared" si="2"/>
        <v>13.022789684175038</v>
      </c>
      <c r="M13" s="76">
        <f t="shared" si="5"/>
        <v>0.89959110076934867</v>
      </c>
    </row>
    <row r="14" spans="1:13" ht="14.25" x14ac:dyDescent="0.2">
      <c r="A14" s="11" t="str">
        <f>SEKTOR_USD!A14</f>
        <v xml:space="preserve"> Fındık ve Mamulleri </v>
      </c>
      <c r="B14" s="75">
        <f>SEKTOR_USD!B14*$B$53</f>
        <v>363584.41055683198</v>
      </c>
      <c r="C14" s="75">
        <f>SEKTOR_USD!C14*$C$53</f>
        <v>346376.13843016798</v>
      </c>
      <c r="D14" s="76">
        <f t="shared" si="0"/>
        <v>-4.7329510361319986</v>
      </c>
      <c r="E14" s="76">
        <f t="shared" si="3"/>
        <v>0.79303055836958125</v>
      </c>
      <c r="F14" s="75">
        <f>SEKTOR_USD!F14*$B$54</f>
        <v>3399202.0946735116</v>
      </c>
      <c r="G14" s="75">
        <f>SEKTOR_USD!G14*$C$54</f>
        <v>3848813.6027836883</v>
      </c>
      <c r="H14" s="76">
        <f t="shared" si="1"/>
        <v>13.22697196541241</v>
      </c>
      <c r="I14" s="76">
        <f t="shared" si="4"/>
        <v>1.1199703488065043</v>
      </c>
      <c r="J14" s="75">
        <f>SEKTOR_USD!J14*$B$55</f>
        <v>6617474.2750392416</v>
      </c>
      <c r="K14" s="75">
        <f>SEKTOR_USD!K14*$C$55</f>
        <v>6568386.601173535</v>
      </c>
      <c r="L14" s="76">
        <f t="shared" si="2"/>
        <v>-0.74178866173855385</v>
      </c>
      <c r="M14" s="76">
        <f t="shared" si="5"/>
        <v>1.3351439766103481</v>
      </c>
    </row>
    <row r="15" spans="1:13" ht="14.25" x14ac:dyDescent="0.2">
      <c r="A15" s="11" t="str">
        <f>SEKTOR_USD!A15</f>
        <v xml:space="preserve"> Zeytin ve Zeytinyağı </v>
      </c>
      <c r="B15" s="75">
        <f>SEKTOR_USD!B15*$B$53</f>
        <v>41789.822264591996</v>
      </c>
      <c r="C15" s="75">
        <f>SEKTOR_USD!C15*$C$53</f>
        <v>84468.006281736001</v>
      </c>
      <c r="D15" s="76">
        <f t="shared" si="0"/>
        <v>102.1257849505254</v>
      </c>
      <c r="E15" s="76">
        <f t="shared" si="3"/>
        <v>0.19339008307431438</v>
      </c>
      <c r="F15" s="75">
        <f>SEKTOR_USD!F15*$B$54</f>
        <v>329417.59678902605</v>
      </c>
      <c r="G15" s="75">
        <f>SEKTOR_USD!G15*$C$54</f>
        <v>744950.06897578808</v>
      </c>
      <c r="H15" s="76">
        <f t="shared" si="1"/>
        <v>126.1415529216212</v>
      </c>
      <c r="I15" s="76">
        <f t="shared" si="4"/>
        <v>0.21677380998414991</v>
      </c>
      <c r="J15" s="75">
        <f>SEKTOR_USD!J15*$B$55</f>
        <v>499531.59317540395</v>
      </c>
      <c r="K15" s="75">
        <f>SEKTOR_USD!K15*$C$55</f>
        <v>989949.304638576</v>
      </c>
      <c r="L15" s="76">
        <f t="shared" si="2"/>
        <v>98.175514454591934</v>
      </c>
      <c r="M15" s="76">
        <f t="shared" si="5"/>
        <v>0.20122519143462911</v>
      </c>
    </row>
    <row r="16" spans="1:13" ht="14.25" x14ac:dyDescent="0.2">
      <c r="A16" s="11" t="str">
        <f>SEKTOR_USD!A16</f>
        <v xml:space="preserve"> Tütün </v>
      </c>
      <c r="B16" s="75">
        <f>SEKTOR_USD!B16*$B$53</f>
        <v>311574.37329547195</v>
      </c>
      <c r="C16" s="75">
        <f>SEKTOR_USD!C16*$C$53</f>
        <v>293131.792084824</v>
      </c>
      <c r="D16" s="76">
        <f t="shared" si="0"/>
        <v>-5.9191585673698812</v>
      </c>
      <c r="E16" s="76">
        <f t="shared" si="3"/>
        <v>0.67112726011226131</v>
      </c>
      <c r="F16" s="75">
        <f>SEKTOR_USD!F16*$B$54</f>
        <v>2129022.7434058525</v>
      </c>
      <c r="G16" s="75">
        <f>SEKTOR_USD!G16*$C$54</f>
        <v>2034367.1257329592</v>
      </c>
      <c r="H16" s="76">
        <f t="shared" si="1"/>
        <v>-4.4459655476235165</v>
      </c>
      <c r="I16" s="76">
        <f t="shared" si="4"/>
        <v>0.59198264570664905</v>
      </c>
      <c r="J16" s="75">
        <f>SEKTOR_USD!J16*$B$55</f>
        <v>3023715.6215091115</v>
      </c>
      <c r="K16" s="75">
        <f>SEKTOR_USD!K16*$C$55</f>
        <v>2943777.6303722956</v>
      </c>
      <c r="L16" s="76">
        <f t="shared" si="2"/>
        <v>-2.6437007028101234</v>
      </c>
      <c r="M16" s="76">
        <f t="shared" si="5"/>
        <v>0.59837631526890311</v>
      </c>
    </row>
    <row r="17" spans="1:13" ht="14.25" x14ac:dyDescent="0.2">
      <c r="A17" s="11" t="str">
        <f>SEKTOR_USD!A17</f>
        <v xml:space="preserve"> Süs Bitkileri ve Mam.</v>
      </c>
      <c r="B17" s="75">
        <f>SEKTOR_USD!B17*$B$53</f>
        <v>14268.650407583998</v>
      </c>
      <c r="C17" s="75">
        <f>SEKTOR_USD!C17*$C$53</f>
        <v>16907.236840031997</v>
      </c>
      <c r="D17" s="76">
        <f t="shared" si="0"/>
        <v>18.49219342458311</v>
      </c>
      <c r="E17" s="76">
        <f t="shared" si="3"/>
        <v>3.8709235377772634E-2</v>
      </c>
      <c r="F17" s="75">
        <f>SEKTOR_USD!F17*$B$54</f>
        <v>177143.75700857001</v>
      </c>
      <c r="G17" s="75">
        <f>SEKTOR_USD!G17*$C$54</f>
        <v>213159.597880994</v>
      </c>
      <c r="H17" s="76">
        <f t="shared" si="1"/>
        <v>20.331419791825674</v>
      </c>
      <c r="I17" s="76">
        <f t="shared" si="4"/>
        <v>6.2027537269553838E-2</v>
      </c>
      <c r="J17" s="75">
        <f>SEKTOR_USD!J17*$B$55</f>
        <v>244456.41507201598</v>
      </c>
      <c r="K17" s="75">
        <f>SEKTOR_USD!K17*$C$55</f>
        <v>277994.68519741599</v>
      </c>
      <c r="L17" s="76">
        <f t="shared" si="2"/>
        <v>13.719529559295779</v>
      </c>
      <c r="M17" s="76">
        <f t="shared" si="5"/>
        <v>5.6507473144882546E-2</v>
      </c>
    </row>
    <row r="18" spans="1:13" s="20" customFormat="1" ht="15.75" x14ac:dyDescent="0.25">
      <c r="A18" s="72" t="s">
        <v>12</v>
      </c>
      <c r="B18" s="73">
        <f>SEKTOR_USD!B18*$B$53</f>
        <v>516595.21432103997</v>
      </c>
      <c r="C18" s="73">
        <f>SEKTOR_USD!C18*$C$53</f>
        <v>741908.42360157601</v>
      </c>
      <c r="D18" s="74">
        <f t="shared" si="0"/>
        <v>43.615039983803321</v>
      </c>
      <c r="E18" s="74">
        <f t="shared" si="3"/>
        <v>1.6986044538009382</v>
      </c>
      <c r="F18" s="73">
        <f>SEKTOR_USD!F18*$B$54</f>
        <v>3481576.180280243</v>
      </c>
      <c r="G18" s="73">
        <f>SEKTOR_USD!G18*$C$54</f>
        <v>5196517.2506706454</v>
      </c>
      <c r="H18" s="74">
        <f t="shared" si="1"/>
        <v>49.257605796589559</v>
      </c>
      <c r="I18" s="74">
        <f t="shared" si="4"/>
        <v>1.5121400614473228</v>
      </c>
      <c r="J18" s="73">
        <f>SEKTOR_USD!J18*$B$55</f>
        <v>5245169.0250057122</v>
      </c>
      <c r="K18" s="73">
        <f>SEKTOR_USD!K18*$C$55</f>
        <v>7446223.5543753356</v>
      </c>
      <c r="L18" s="74">
        <f t="shared" si="2"/>
        <v>41.963462357006243</v>
      </c>
      <c r="M18" s="74">
        <f t="shared" si="5"/>
        <v>1.5135802946407093</v>
      </c>
    </row>
    <row r="19" spans="1:13" ht="14.25" x14ac:dyDescent="0.2">
      <c r="A19" s="11" t="str">
        <f>SEKTOR_USD!A19</f>
        <v xml:space="preserve"> Su Ürünleri ve Hayvansal Mamuller</v>
      </c>
      <c r="B19" s="75">
        <f>SEKTOR_USD!B19*$B$53</f>
        <v>516595.21432103997</v>
      </c>
      <c r="C19" s="75">
        <f>SEKTOR_USD!C19*$C$53</f>
        <v>741908.42360157601</v>
      </c>
      <c r="D19" s="76">
        <f t="shared" si="0"/>
        <v>43.615039983803321</v>
      </c>
      <c r="E19" s="76">
        <f t="shared" si="3"/>
        <v>1.6986044538009382</v>
      </c>
      <c r="F19" s="75">
        <f>SEKTOR_USD!F19*$B$54</f>
        <v>3481576.180280243</v>
      </c>
      <c r="G19" s="75">
        <f>SEKTOR_USD!G19*$C$54</f>
        <v>5196517.2506706454</v>
      </c>
      <c r="H19" s="76">
        <f t="shared" si="1"/>
        <v>49.257605796589559</v>
      </c>
      <c r="I19" s="76">
        <f t="shared" si="4"/>
        <v>1.5121400614473228</v>
      </c>
      <c r="J19" s="75">
        <f>SEKTOR_USD!J19*$B$55</f>
        <v>5245169.0250057122</v>
      </c>
      <c r="K19" s="75">
        <f>SEKTOR_USD!K19*$C$55</f>
        <v>7446223.5543753356</v>
      </c>
      <c r="L19" s="76">
        <f t="shared" si="2"/>
        <v>41.963462357006243</v>
      </c>
      <c r="M19" s="76">
        <f t="shared" si="5"/>
        <v>1.5135802946407093</v>
      </c>
    </row>
    <row r="20" spans="1:13" s="20" customFormat="1" ht="15.75" x14ac:dyDescent="0.25">
      <c r="A20" s="72" t="s">
        <v>113</v>
      </c>
      <c r="B20" s="73">
        <f>SEKTOR_USD!B20*$B$53</f>
        <v>1085519.7109831199</v>
      </c>
      <c r="C20" s="73">
        <f>SEKTOR_USD!C20*$C$53</f>
        <v>1368284.676156552</v>
      </c>
      <c r="D20" s="74">
        <f t="shared" si="0"/>
        <v>26.048809829288231</v>
      </c>
      <c r="E20" s="74">
        <f t="shared" si="3"/>
        <v>3.1326972050060395</v>
      </c>
      <c r="F20" s="73">
        <f>SEKTOR_USD!F20*$B$54</f>
        <v>7946232.9906716049</v>
      </c>
      <c r="G20" s="73">
        <f>SEKTOR_USD!G20*$C$54</f>
        <v>10358752.542173721</v>
      </c>
      <c r="H20" s="74">
        <f t="shared" si="1"/>
        <v>30.360543849321651</v>
      </c>
      <c r="I20" s="74">
        <f t="shared" si="4"/>
        <v>3.014304379268375</v>
      </c>
      <c r="J20" s="73">
        <f>SEKTOR_USD!J20*$B$55</f>
        <v>11964456.501070086</v>
      </c>
      <c r="K20" s="73">
        <f>SEKTOR_USD!K20*$C$55</f>
        <v>14804469.322982959</v>
      </c>
      <c r="L20" s="74">
        <f t="shared" si="2"/>
        <v>23.737081760954762</v>
      </c>
      <c r="M20" s="74">
        <f t="shared" si="5"/>
        <v>3.009277505066752</v>
      </c>
    </row>
    <row r="21" spans="1:13" ht="14.25" x14ac:dyDescent="0.2">
      <c r="A21" s="11" t="str">
        <f>SEKTOR_USD!A21</f>
        <v xml:space="preserve"> Mobilya,Kağıt ve Orman Ürünleri</v>
      </c>
      <c r="B21" s="75">
        <f>SEKTOR_USD!B21*$B$53</f>
        <v>1085519.7109831199</v>
      </c>
      <c r="C21" s="75">
        <f>SEKTOR_USD!C21*$C$53</f>
        <v>1368284.676156552</v>
      </c>
      <c r="D21" s="76">
        <f t="shared" si="0"/>
        <v>26.048809829288231</v>
      </c>
      <c r="E21" s="76">
        <f t="shared" si="3"/>
        <v>3.1326972050060395</v>
      </c>
      <c r="F21" s="75">
        <f>SEKTOR_USD!F21*$B$54</f>
        <v>7946232.9906716049</v>
      </c>
      <c r="G21" s="75">
        <f>SEKTOR_USD!G21*$C$54</f>
        <v>10358752.542173721</v>
      </c>
      <c r="H21" s="76">
        <f t="shared" si="1"/>
        <v>30.360543849321651</v>
      </c>
      <c r="I21" s="76">
        <f t="shared" si="4"/>
        <v>3.014304379268375</v>
      </c>
      <c r="J21" s="75">
        <f>SEKTOR_USD!J21*$B$55</f>
        <v>11964456.501070086</v>
      </c>
      <c r="K21" s="75">
        <f>SEKTOR_USD!K21*$C$55</f>
        <v>14804469.322982959</v>
      </c>
      <c r="L21" s="76">
        <f t="shared" si="2"/>
        <v>23.737081760954762</v>
      </c>
      <c r="M21" s="76">
        <f t="shared" si="5"/>
        <v>3.009277505066752</v>
      </c>
    </row>
    <row r="22" spans="1:13" ht="16.5" x14ac:dyDescent="0.25">
      <c r="A22" s="69" t="s">
        <v>14</v>
      </c>
      <c r="B22" s="70">
        <f>SEKTOR_USD!B22*$B$53</f>
        <v>27086418.66031459</v>
      </c>
      <c r="C22" s="70">
        <f>SEKTOR_USD!C22*$C$53</f>
        <v>36252437.139711417</v>
      </c>
      <c r="D22" s="77">
        <f t="shared" si="0"/>
        <v>33.839905505212961</v>
      </c>
      <c r="E22" s="77">
        <f t="shared" si="3"/>
        <v>83.000204914402801</v>
      </c>
      <c r="F22" s="70">
        <f>SEKTOR_USD!F22*$B$54</f>
        <v>205720574.55522874</v>
      </c>
      <c r="G22" s="70">
        <f>SEKTOR_USD!G22*$C$54</f>
        <v>284900185.85141152</v>
      </c>
      <c r="H22" s="77">
        <f t="shared" si="1"/>
        <v>38.488912189444541</v>
      </c>
      <c r="I22" s="77">
        <f t="shared" si="4"/>
        <v>82.903406985536009</v>
      </c>
      <c r="J22" s="70">
        <f>SEKTOR_USD!J22*$B$55</f>
        <v>313995267.15136766</v>
      </c>
      <c r="K22" s="70">
        <f>SEKTOR_USD!K22*$C$55</f>
        <v>404348556.09943098</v>
      </c>
      <c r="L22" s="77">
        <f t="shared" si="2"/>
        <v>28.775366510383328</v>
      </c>
      <c r="M22" s="77">
        <f t="shared" si="5"/>
        <v>82.191194262346329</v>
      </c>
    </row>
    <row r="23" spans="1:13" s="20" customFormat="1" ht="15.75" x14ac:dyDescent="0.25">
      <c r="A23" s="72" t="s">
        <v>15</v>
      </c>
      <c r="B23" s="73">
        <f>SEKTOR_USD!B23*$B$53</f>
        <v>2874134.0773740481</v>
      </c>
      <c r="C23" s="73">
        <f>SEKTOR_USD!C23*$C$53</f>
        <v>3784713.9835631284</v>
      </c>
      <c r="D23" s="74">
        <f t="shared" si="0"/>
        <v>31.681886845760214</v>
      </c>
      <c r="E23" s="74">
        <f t="shared" si="3"/>
        <v>8.6651287737574147</v>
      </c>
      <c r="F23" s="73">
        <f>SEKTOR_USD!F23*$B$54</f>
        <v>21598383.959977962</v>
      </c>
      <c r="G23" s="73">
        <f>SEKTOR_USD!G23*$C$54</f>
        <v>27704877.53101832</v>
      </c>
      <c r="H23" s="74">
        <f t="shared" si="1"/>
        <v>28.27291885520582</v>
      </c>
      <c r="I23" s="74">
        <f t="shared" si="4"/>
        <v>8.0618716712117031</v>
      </c>
      <c r="J23" s="73">
        <f>SEKTOR_USD!J23*$B$55</f>
        <v>32931175.780283671</v>
      </c>
      <c r="K23" s="73">
        <f>SEKTOR_USD!K23*$C$55</f>
        <v>39919779.194153689</v>
      </c>
      <c r="L23" s="74">
        <f t="shared" si="2"/>
        <v>21.221846011505569</v>
      </c>
      <c r="M23" s="74">
        <f t="shared" si="5"/>
        <v>8.1144207816828011</v>
      </c>
    </row>
    <row r="24" spans="1:13" ht="14.25" x14ac:dyDescent="0.2">
      <c r="A24" s="11" t="str">
        <f>SEKTOR_USD!A24</f>
        <v xml:space="preserve"> Tekstil ve Hammaddeleri</v>
      </c>
      <c r="B24" s="75">
        <f>SEKTOR_USD!B24*$B$53</f>
        <v>1958476.8244267199</v>
      </c>
      <c r="C24" s="75">
        <f>SEKTOR_USD!C24*$C$53</f>
        <v>2447102.2165571521</v>
      </c>
      <c r="D24" s="76">
        <f t="shared" si="0"/>
        <v>24.949255770410321</v>
      </c>
      <c r="E24" s="76">
        <f t="shared" si="3"/>
        <v>5.6026574058449556</v>
      </c>
      <c r="F24" s="75">
        <f>SEKTOR_USD!F24*$B$54</f>
        <v>15191379.417486189</v>
      </c>
      <c r="G24" s="75">
        <f>SEKTOR_USD!G24*$C$54</f>
        <v>19026366.125914119</v>
      </c>
      <c r="H24" s="76">
        <f t="shared" si="1"/>
        <v>25.244492965619898</v>
      </c>
      <c r="I24" s="76">
        <f t="shared" si="4"/>
        <v>5.5365024409465802</v>
      </c>
      <c r="J24" s="75">
        <f>SEKTOR_USD!J24*$B$55</f>
        <v>23085199.681297217</v>
      </c>
      <c r="K24" s="75">
        <f>SEKTOR_USD!K24*$C$55</f>
        <v>27647298.79201236</v>
      </c>
      <c r="L24" s="76">
        <f t="shared" si="2"/>
        <v>19.762008445658751</v>
      </c>
      <c r="M24" s="76">
        <f t="shared" si="5"/>
        <v>5.6198160511908366</v>
      </c>
    </row>
    <row r="25" spans="1:13" ht="14.25" x14ac:dyDescent="0.2">
      <c r="A25" s="11" t="str">
        <f>SEKTOR_USD!A25</f>
        <v xml:space="preserve"> Deri ve Deri Mamulleri </v>
      </c>
      <c r="B25" s="75">
        <f>SEKTOR_USD!B25*$B$53</f>
        <v>423632.43071851198</v>
      </c>
      <c r="C25" s="75">
        <f>SEKTOR_USD!C25*$C$53</f>
        <v>628121.18672318407</v>
      </c>
      <c r="D25" s="76">
        <f t="shared" si="0"/>
        <v>48.270326154644017</v>
      </c>
      <c r="E25" s="76">
        <f t="shared" si="3"/>
        <v>1.4380877900204296</v>
      </c>
      <c r="F25" s="75">
        <f>SEKTOR_USD!F25*$B$54</f>
        <v>2769340.9796187528</v>
      </c>
      <c r="G25" s="75">
        <f>SEKTOR_USD!G25*$C$54</f>
        <v>3734970.840689254</v>
      </c>
      <c r="H25" s="76">
        <f t="shared" si="1"/>
        <v>34.868579498774352</v>
      </c>
      <c r="I25" s="76">
        <f t="shared" si="4"/>
        <v>1.0868431228271054</v>
      </c>
      <c r="J25" s="75">
        <f>SEKTOR_USD!J25*$B$55</f>
        <v>4146733.1643590275</v>
      </c>
      <c r="K25" s="75">
        <f>SEKTOR_USD!K25*$C$55</f>
        <v>5156802.5785032157</v>
      </c>
      <c r="L25" s="76">
        <f t="shared" si="2"/>
        <v>24.358196539523842</v>
      </c>
      <c r="M25" s="76">
        <f t="shared" si="5"/>
        <v>1.0482138642733307</v>
      </c>
    </row>
    <row r="26" spans="1:13" ht="14.25" x14ac:dyDescent="0.2">
      <c r="A26" s="11" t="str">
        <f>SEKTOR_USD!A26</f>
        <v xml:space="preserve"> Halı </v>
      </c>
      <c r="B26" s="75">
        <f>SEKTOR_USD!B26*$B$53</f>
        <v>492024.82222881599</v>
      </c>
      <c r="C26" s="75">
        <f>SEKTOR_USD!C26*$C$53</f>
        <v>709490.5802827921</v>
      </c>
      <c r="D26" s="76">
        <f t="shared" si="0"/>
        <v>44.198127458058153</v>
      </c>
      <c r="E26" s="76">
        <f t="shared" si="3"/>
        <v>1.6243835778920288</v>
      </c>
      <c r="F26" s="75">
        <f>SEKTOR_USD!F26*$B$54</f>
        <v>3637663.5628730236</v>
      </c>
      <c r="G26" s="75">
        <f>SEKTOR_USD!G26*$C$54</f>
        <v>4943540.5644149501</v>
      </c>
      <c r="H26" s="76">
        <f t="shared" si="1"/>
        <v>35.898784452472732</v>
      </c>
      <c r="I26" s="76">
        <f t="shared" si="4"/>
        <v>1.4385261074380182</v>
      </c>
      <c r="J26" s="75">
        <f>SEKTOR_USD!J26*$B$55</f>
        <v>5699242.9346274231</v>
      </c>
      <c r="K26" s="75">
        <f>SEKTOR_USD!K26*$C$55</f>
        <v>7115677.8236381114</v>
      </c>
      <c r="L26" s="76">
        <f t="shared" si="2"/>
        <v>24.853035837527162</v>
      </c>
      <c r="M26" s="76">
        <f t="shared" si="5"/>
        <v>1.4463908662186336</v>
      </c>
    </row>
    <row r="27" spans="1:13" s="20" customFormat="1" ht="15.75" x14ac:dyDescent="0.25">
      <c r="A27" s="72" t="s">
        <v>19</v>
      </c>
      <c r="B27" s="73">
        <f>SEKTOR_USD!B27*$B$53</f>
        <v>3579032.0597881917</v>
      </c>
      <c r="C27" s="73">
        <f>SEKTOR_USD!C27*$C$53</f>
        <v>5131140.9547527367</v>
      </c>
      <c r="D27" s="74">
        <f t="shared" si="0"/>
        <v>43.366722315876636</v>
      </c>
      <c r="E27" s="74">
        <f t="shared" si="3"/>
        <v>11.747782612458915</v>
      </c>
      <c r="F27" s="73">
        <f>SEKTOR_USD!F27*$B$54</f>
        <v>26878470.073060423</v>
      </c>
      <c r="G27" s="73">
        <f>SEKTOR_USD!G27*$C$54</f>
        <v>38036323.183458321</v>
      </c>
      <c r="H27" s="74">
        <f t="shared" si="1"/>
        <v>41.512232951015754</v>
      </c>
      <c r="I27" s="74">
        <f t="shared" si="4"/>
        <v>11.068229989699743</v>
      </c>
      <c r="J27" s="73">
        <f>SEKTOR_USD!J27*$B$55</f>
        <v>41418774.790053174</v>
      </c>
      <c r="K27" s="73">
        <f>SEKTOR_USD!K27*$C$55</f>
        <v>53192470.006237477</v>
      </c>
      <c r="L27" s="74">
        <f t="shared" si="2"/>
        <v>28.425986224517164</v>
      </c>
      <c r="M27" s="74">
        <f t="shared" si="5"/>
        <v>10.812336459788453</v>
      </c>
    </row>
    <row r="28" spans="1:13" ht="14.25" x14ac:dyDescent="0.2">
      <c r="A28" s="11" t="str">
        <f>SEKTOR_USD!A28</f>
        <v xml:space="preserve"> Kimyevi Maddeler ve Mamulleri  </v>
      </c>
      <c r="B28" s="75">
        <f>SEKTOR_USD!B28*$B$53</f>
        <v>3579032.0597881917</v>
      </c>
      <c r="C28" s="75">
        <f>SEKTOR_USD!C28*$C$53</f>
        <v>5131140.9547527367</v>
      </c>
      <c r="D28" s="76">
        <f t="shared" si="0"/>
        <v>43.366722315876636</v>
      </c>
      <c r="E28" s="76">
        <f t="shared" si="3"/>
        <v>11.747782612458915</v>
      </c>
      <c r="F28" s="75">
        <f>SEKTOR_USD!F28*$B$54</f>
        <v>26878470.073060423</v>
      </c>
      <c r="G28" s="75">
        <f>SEKTOR_USD!G28*$C$54</f>
        <v>38036323.183458321</v>
      </c>
      <c r="H28" s="76">
        <f t="shared" si="1"/>
        <v>41.512232951015754</v>
      </c>
      <c r="I28" s="76">
        <f t="shared" si="4"/>
        <v>11.068229989699743</v>
      </c>
      <c r="J28" s="75">
        <f>SEKTOR_USD!J28*$B$55</f>
        <v>41418774.790053174</v>
      </c>
      <c r="K28" s="75">
        <f>SEKTOR_USD!K28*$C$55</f>
        <v>53192470.006237477</v>
      </c>
      <c r="L28" s="76">
        <f t="shared" si="2"/>
        <v>28.425986224517164</v>
      </c>
      <c r="M28" s="76">
        <f t="shared" si="5"/>
        <v>10.812336459788453</v>
      </c>
    </row>
    <row r="29" spans="1:13" s="20" customFormat="1" ht="15.75" x14ac:dyDescent="0.25">
      <c r="A29" s="72" t="s">
        <v>21</v>
      </c>
      <c r="B29" s="73">
        <f>SEKTOR_USD!B29*$B$53</f>
        <v>20633252.523152348</v>
      </c>
      <c r="C29" s="73">
        <f>SEKTOR_USD!C29*$C$53</f>
        <v>27336582.201395549</v>
      </c>
      <c r="D29" s="74">
        <f t="shared" si="0"/>
        <v>32.487993207670328</v>
      </c>
      <c r="E29" s="74">
        <f t="shared" si="3"/>
        <v>62.587293528186464</v>
      </c>
      <c r="F29" s="73">
        <f>SEKTOR_USD!F29*$B$54</f>
        <v>157243720.52219033</v>
      </c>
      <c r="G29" s="73">
        <f>SEKTOR_USD!G29*$C$54</f>
        <v>219158985.13693488</v>
      </c>
      <c r="H29" s="74">
        <f t="shared" si="1"/>
        <v>39.375349558717048</v>
      </c>
      <c r="I29" s="74">
        <f t="shared" si="4"/>
        <v>63.773305324624552</v>
      </c>
      <c r="J29" s="73">
        <f>SEKTOR_USD!J29*$B$55</f>
        <v>239645316.58103085</v>
      </c>
      <c r="K29" s="73">
        <f>SEKTOR_USD!K29*$C$55</f>
        <v>311236306.8990398</v>
      </c>
      <c r="L29" s="74">
        <f t="shared" si="2"/>
        <v>29.873728115943386</v>
      </c>
      <c r="M29" s="74">
        <f t="shared" si="5"/>
        <v>63.264437020875064</v>
      </c>
    </row>
    <row r="30" spans="1:13" ht="14.25" x14ac:dyDescent="0.2">
      <c r="A30" s="11" t="str">
        <f>SEKTOR_USD!A30</f>
        <v xml:space="preserve"> Hazırgiyim ve Konfeksiyon </v>
      </c>
      <c r="B30" s="75">
        <f>SEKTOR_USD!B30*$B$53</f>
        <v>4754650.1936528152</v>
      </c>
      <c r="C30" s="75">
        <f>SEKTOR_USD!C30*$C$53</f>
        <v>5895632.1627994562</v>
      </c>
      <c r="D30" s="76">
        <f t="shared" si="0"/>
        <v>23.997180080035886</v>
      </c>
      <c r="E30" s="76">
        <f t="shared" si="3"/>
        <v>13.498090507031604</v>
      </c>
      <c r="F30" s="75">
        <f>SEKTOR_USD!F30*$B$54</f>
        <v>33898608.594590828</v>
      </c>
      <c r="G30" s="75">
        <f>SEKTOR_USD!G30*$C$54</f>
        <v>40899342.625819787</v>
      </c>
      <c r="H30" s="76">
        <f t="shared" si="1"/>
        <v>20.651980483783223</v>
      </c>
      <c r="I30" s="76">
        <f t="shared" si="4"/>
        <v>11.901343051133077</v>
      </c>
      <c r="J30" s="75">
        <f>SEKTOR_USD!J30*$B$55</f>
        <v>50837949.047178209</v>
      </c>
      <c r="K30" s="75">
        <f>SEKTOR_USD!K30*$C$55</f>
        <v>58117040.424814858</v>
      </c>
      <c r="L30" s="76">
        <f t="shared" si="2"/>
        <v>14.318223913560256</v>
      </c>
      <c r="M30" s="76">
        <f t="shared" si="5"/>
        <v>11.813344916048074</v>
      </c>
    </row>
    <row r="31" spans="1:13" ht="14.25" x14ac:dyDescent="0.2">
      <c r="A31" s="11" t="str">
        <f>SEKTOR_USD!A31</f>
        <v xml:space="preserve"> Otomotiv Endüstrisi</v>
      </c>
      <c r="B31" s="75">
        <f>SEKTOR_USD!B31*$B$53</f>
        <v>4968675.0587434079</v>
      </c>
      <c r="C31" s="75">
        <f>SEKTOR_USD!C31*$C$53</f>
        <v>6446867.315109144</v>
      </c>
      <c r="D31" s="76">
        <f t="shared" si="0"/>
        <v>29.750229968541653</v>
      </c>
      <c r="E31" s="76">
        <f t="shared" si="3"/>
        <v>14.760147190873365</v>
      </c>
      <c r="F31" s="75">
        <f>SEKTOR_USD!F31*$B$54</f>
        <v>44375253.357491136</v>
      </c>
      <c r="G31" s="75">
        <f>SEKTOR_USD!G31*$C$54</f>
        <v>67072029.434255272</v>
      </c>
      <c r="H31" s="76">
        <f t="shared" si="1"/>
        <v>51.147372374230329</v>
      </c>
      <c r="I31" s="76">
        <f t="shared" si="4"/>
        <v>19.517360920339904</v>
      </c>
      <c r="J31" s="75">
        <f>SEKTOR_USD!J31*$B$55</f>
        <v>66873552.592230663</v>
      </c>
      <c r="K31" s="75">
        <f>SEKTOR_USD!K31*$C$55</f>
        <v>94981650.933066785</v>
      </c>
      <c r="L31" s="76">
        <f t="shared" si="2"/>
        <v>42.031710969848653</v>
      </c>
      <c r="M31" s="76">
        <f t="shared" si="5"/>
        <v>19.306747125562559</v>
      </c>
    </row>
    <row r="32" spans="1:13" ht="14.25" x14ac:dyDescent="0.2">
      <c r="A32" s="11" t="str">
        <f>SEKTOR_USD!A32</f>
        <v xml:space="preserve"> Gemi ve Yat</v>
      </c>
      <c r="B32" s="75">
        <f>SEKTOR_USD!B32*$B$53</f>
        <v>180373.92533558398</v>
      </c>
      <c r="C32" s="75">
        <f>SEKTOR_USD!C32*$C$53</f>
        <v>597473.92376363999</v>
      </c>
      <c r="D32" s="76">
        <f t="shared" si="0"/>
        <v>231.24184809530837</v>
      </c>
      <c r="E32" s="76">
        <f t="shared" si="3"/>
        <v>1.3679206700581332</v>
      </c>
      <c r="F32" s="75">
        <f>SEKTOR_USD!F32*$B$54</f>
        <v>1317604.6931534321</v>
      </c>
      <c r="G32" s="75">
        <f>SEKTOR_USD!G32*$C$54</f>
        <v>3255433.9884893619</v>
      </c>
      <c r="H32" s="76">
        <f t="shared" si="1"/>
        <v>147.07213061742442</v>
      </c>
      <c r="I32" s="76">
        <f t="shared" si="4"/>
        <v>0.947302186047146</v>
      </c>
      <c r="J32" s="75">
        <f>SEKTOR_USD!J32*$B$55</f>
        <v>2241628.4313402059</v>
      </c>
      <c r="K32" s="75">
        <f>SEKTOR_USD!K32*$C$55</f>
        <v>4950088.5561873997</v>
      </c>
      <c r="L32" s="76">
        <f t="shared" si="2"/>
        <v>120.82556087263232</v>
      </c>
      <c r="M32" s="76">
        <f t="shared" si="5"/>
        <v>1.0061954815967464</v>
      </c>
    </row>
    <row r="33" spans="1:13" ht="14.25" x14ac:dyDescent="0.2">
      <c r="A33" s="11" t="str">
        <f>SEKTOR_USD!A33</f>
        <v xml:space="preserve"> Elektrik Elektronik ve Hizmet</v>
      </c>
      <c r="B33" s="75">
        <f>SEKTOR_USD!B33*$B$53</f>
        <v>2532126.1384947835</v>
      </c>
      <c r="C33" s="75">
        <f>SEKTOR_USD!C33*$C$53</f>
        <v>3411167.7543617524</v>
      </c>
      <c r="D33" s="76">
        <f t="shared" si="0"/>
        <v>34.715553956941228</v>
      </c>
      <c r="E33" s="76">
        <f t="shared" si="3"/>
        <v>7.8098921051375818</v>
      </c>
      <c r="F33" s="75">
        <f>SEKTOR_USD!F33*$B$54</f>
        <v>18853008.653889839</v>
      </c>
      <c r="G33" s="75">
        <f>SEKTOR_USD!G33*$C$54</f>
        <v>23507086.892412089</v>
      </c>
      <c r="H33" s="76">
        <f t="shared" si="1"/>
        <v>24.686130070608119</v>
      </c>
      <c r="I33" s="76">
        <f t="shared" si="4"/>
        <v>6.8403521249452455</v>
      </c>
      <c r="J33" s="75">
        <f>SEKTOR_USD!J33*$B$55</f>
        <v>29878111.613803994</v>
      </c>
      <c r="K33" s="75">
        <f>SEKTOR_USD!K33*$C$55</f>
        <v>34948887.37008588</v>
      </c>
      <c r="L33" s="76">
        <f t="shared" si="2"/>
        <v>16.971540309592843</v>
      </c>
      <c r="M33" s="76">
        <f t="shared" si="5"/>
        <v>7.1039966577282234</v>
      </c>
    </row>
    <row r="34" spans="1:13" ht="14.25" x14ac:dyDescent="0.2">
      <c r="A34" s="11" t="str">
        <f>SEKTOR_USD!A34</f>
        <v xml:space="preserve"> Makine ve Aksamları</v>
      </c>
      <c r="B34" s="75">
        <f>SEKTOR_USD!B34*$B$53</f>
        <v>1333391.7293511839</v>
      </c>
      <c r="C34" s="75">
        <f>SEKTOR_USD!C34*$C$53</f>
        <v>1984196.0090475599</v>
      </c>
      <c r="D34" s="76">
        <f t="shared" si="0"/>
        <v>48.808183324569697</v>
      </c>
      <c r="E34" s="76">
        <f t="shared" si="3"/>
        <v>4.5428304504495083</v>
      </c>
      <c r="F34" s="75">
        <f>SEKTOR_USD!F34*$B$54</f>
        <v>10286459.999979835</v>
      </c>
      <c r="G34" s="75">
        <f>SEKTOR_USD!G34*$C$54</f>
        <v>13970958.606337018</v>
      </c>
      <c r="H34" s="76">
        <f t="shared" si="1"/>
        <v>35.818917357034451</v>
      </c>
      <c r="I34" s="76">
        <f t="shared" si="4"/>
        <v>4.0654240496821226</v>
      </c>
      <c r="J34" s="75">
        <f>SEKTOR_USD!J34*$B$55</f>
        <v>15818036.988539692</v>
      </c>
      <c r="K34" s="75">
        <f>SEKTOR_USD!K34*$C$55</f>
        <v>19674820.699421365</v>
      </c>
      <c r="L34" s="76">
        <f t="shared" si="2"/>
        <v>24.382189229143584</v>
      </c>
      <c r="M34" s="76">
        <f t="shared" si="5"/>
        <v>3.9992649554196085</v>
      </c>
    </row>
    <row r="35" spans="1:13" ht="14.25" x14ac:dyDescent="0.2">
      <c r="A35" s="11" t="str">
        <f>SEKTOR_USD!A35</f>
        <v xml:space="preserve"> Demir ve Demir Dışı Metaller </v>
      </c>
      <c r="B35" s="75">
        <f>SEKTOR_USD!B35*$B$53</f>
        <v>1532618.3326860478</v>
      </c>
      <c r="C35" s="75">
        <f>SEKTOR_USD!C35*$C$53</f>
        <v>2137300.2456331681</v>
      </c>
      <c r="D35" s="76">
        <f t="shared" si="0"/>
        <v>39.454174601145638</v>
      </c>
      <c r="E35" s="76">
        <f t="shared" si="3"/>
        <v>4.8933636562832348</v>
      </c>
      <c r="F35" s="75">
        <f>SEKTOR_USD!F35*$B$54</f>
        <v>11568377.536973516</v>
      </c>
      <c r="G35" s="75">
        <f>SEKTOR_USD!G35*$C$54</f>
        <v>15833540.54756004</v>
      </c>
      <c r="H35" s="76">
        <f t="shared" si="1"/>
        <v>36.869154701726337</v>
      </c>
      <c r="I35" s="76">
        <f t="shared" si="4"/>
        <v>4.6074187425099327</v>
      </c>
      <c r="J35" s="75">
        <f>SEKTOR_USD!J35*$B$55</f>
        <v>17621623.145186581</v>
      </c>
      <c r="K35" s="75">
        <f>SEKTOR_USD!K35*$C$55</f>
        <v>22193376.256695256</v>
      </c>
      <c r="L35" s="76">
        <f t="shared" si="2"/>
        <v>25.943995475567007</v>
      </c>
      <c r="M35" s="76">
        <f t="shared" si="5"/>
        <v>4.511207154657999</v>
      </c>
    </row>
    <row r="36" spans="1:13" ht="14.25" x14ac:dyDescent="0.2">
      <c r="A36" s="11" t="str">
        <f>SEKTOR_USD!A36</f>
        <v xml:space="preserve"> Çelik</v>
      </c>
      <c r="B36" s="75">
        <f>SEKTOR_USD!B36*$B$53</f>
        <v>2607096.2062889277</v>
      </c>
      <c r="C36" s="75">
        <f>SEKTOR_USD!C36*$C$53</f>
        <v>3004282.4787748083</v>
      </c>
      <c r="D36" s="76">
        <f t="shared" si="0"/>
        <v>15.234814562185091</v>
      </c>
      <c r="E36" s="76">
        <f t="shared" si="3"/>
        <v>6.8783254598326309</v>
      </c>
      <c r="F36" s="75">
        <f>SEKTOR_USD!F36*$B$54</f>
        <v>17400363.115591872</v>
      </c>
      <c r="G36" s="75">
        <f>SEKTOR_USD!G36*$C$54</f>
        <v>26871650.899814282</v>
      </c>
      <c r="H36" s="76">
        <f t="shared" si="1"/>
        <v>54.4315524986689</v>
      </c>
      <c r="I36" s="76">
        <f t="shared" si="4"/>
        <v>7.8194101708393502</v>
      </c>
      <c r="J36" s="75">
        <f>SEKTOR_USD!J36*$B$55</f>
        <v>26058332.995471895</v>
      </c>
      <c r="K36" s="75">
        <f>SEKTOR_USD!K36*$C$55</f>
        <v>36776558.492890328</v>
      </c>
      <c r="L36" s="76">
        <f t="shared" si="2"/>
        <v>41.131662179928846</v>
      </c>
      <c r="M36" s="76">
        <f t="shared" si="5"/>
        <v>7.4755040367855168</v>
      </c>
    </row>
    <row r="37" spans="1:13" ht="14.25" x14ac:dyDescent="0.2">
      <c r="A37" s="11" t="str">
        <f>SEKTOR_USD!A37</f>
        <v xml:space="preserve"> Çimento Cam Seramik ve Toprak Ürünleri</v>
      </c>
      <c r="B37" s="75">
        <f>SEKTOR_USD!B37*$B$53</f>
        <v>670650.63606575993</v>
      </c>
      <c r="C37" s="75">
        <f>SEKTOR_USD!C37*$C$53</f>
        <v>864338.49251719203</v>
      </c>
      <c r="D37" s="76">
        <f t="shared" si="0"/>
        <v>28.880589391171508</v>
      </c>
      <c r="E37" s="76">
        <f t="shared" si="3"/>
        <v>1.9789089411521983</v>
      </c>
      <c r="F37" s="75">
        <f>SEKTOR_USD!F37*$B$54</f>
        <v>5317708.2532183463</v>
      </c>
      <c r="G37" s="75">
        <f>SEKTOR_USD!G37*$C$54</f>
        <v>6475791.5432651313</v>
      </c>
      <c r="H37" s="76">
        <f t="shared" si="1"/>
        <v>21.777864352484887</v>
      </c>
      <c r="I37" s="76">
        <f t="shared" si="4"/>
        <v>1.8843974434779809</v>
      </c>
      <c r="J37" s="75">
        <f>SEKTOR_USD!J37*$B$55</f>
        <v>7925026.0104167638</v>
      </c>
      <c r="K37" s="75">
        <f>SEKTOR_USD!K37*$C$55</f>
        <v>9143451.3517709915</v>
      </c>
      <c r="L37" s="76">
        <f t="shared" si="2"/>
        <v>15.374401796949467</v>
      </c>
      <c r="M37" s="76">
        <f t="shared" si="5"/>
        <v>1.8585726966140641</v>
      </c>
    </row>
    <row r="38" spans="1:13" ht="14.25" x14ac:dyDescent="0.2">
      <c r="A38" s="11" t="str">
        <f>SEKTOR_USD!A38</f>
        <v xml:space="preserve"> Mücevher</v>
      </c>
      <c r="B38" s="75">
        <f>SEKTOR_USD!B38*$B$53</f>
        <v>687118.06562131189</v>
      </c>
      <c r="C38" s="75">
        <f>SEKTOR_USD!C38*$C$53</f>
        <v>1139542.8858770882</v>
      </c>
      <c r="D38" s="76">
        <f t="shared" si="0"/>
        <v>65.843825521699941</v>
      </c>
      <c r="E38" s="76">
        <f t="shared" si="3"/>
        <v>2.6089912982137551</v>
      </c>
      <c r="F38" s="75">
        <f>SEKTOR_USD!F38*$B$54</f>
        <v>4163289.5965106906</v>
      </c>
      <c r="G38" s="75">
        <f>SEKTOR_USD!G38*$C$54</f>
        <v>8227002.8967931056</v>
      </c>
      <c r="H38" s="76">
        <f t="shared" si="1"/>
        <v>97.608230368799425</v>
      </c>
      <c r="I38" s="76">
        <f t="shared" si="4"/>
        <v>2.3939842909745974</v>
      </c>
      <c r="J38" s="75">
        <f>SEKTOR_USD!J38*$B$55</f>
        <v>6614569.6964862589</v>
      </c>
      <c r="K38" s="75">
        <f>SEKTOR_USD!K38*$C$55</f>
        <v>11468902.763004774</v>
      </c>
      <c r="L38" s="76">
        <f t="shared" si="2"/>
        <v>73.388493723139646</v>
      </c>
      <c r="M38" s="76">
        <f t="shared" si="5"/>
        <v>2.3312629679288035</v>
      </c>
    </row>
    <row r="39" spans="1:13" ht="14.25" x14ac:dyDescent="0.2">
      <c r="A39" s="11" t="str">
        <f>SEKTOR_USD!A39</f>
        <v xml:space="preserve"> Savunma ve Havacılık Sanayii</v>
      </c>
      <c r="B39" s="75">
        <f>SEKTOR_USD!B39*$B$53</f>
        <v>448891.35091982392</v>
      </c>
      <c r="C39" s="75">
        <f>SEKTOR_USD!C39*$C$53</f>
        <v>559619.36167922406</v>
      </c>
      <c r="D39" s="76">
        <f t="shared" si="0"/>
        <v>24.666995818143349</v>
      </c>
      <c r="E39" s="76">
        <f t="shared" si="3"/>
        <v>1.2812523890307652</v>
      </c>
      <c r="F39" s="75">
        <f>SEKTOR_USD!F39*$B$54</f>
        <v>3120810.2205225532</v>
      </c>
      <c r="G39" s="75">
        <f>SEKTOR_USD!G39*$C$54</f>
        <v>3841267.3394398345</v>
      </c>
      <c r="H39" s="76">
        <f t="shared" si="1"/>
        <v>23.085579321021541</v>
      </c>
      <c r="I39" s="76">
        <f t="shared" si="4"/>
        <v>1.1177744536394092</v>
      </c>
      <c r="J39" s="75">
        <f>SEKTOR_USD!J39*$B$55</f>
        <v>5124009.9789362755</v>
      </c>
      <c r="K39" s="75">
        <f>SEKTOR_USD!K39*$C$55</f>
        <v>5826315.858589815</v>
      </c>
      <c r="L39" s="76">
        <f t="shared" si="2"/>
        <v>13.706177047674984</v>
      </c>
      <c r="M39" s="76">
        <f t="shared" si="5"/>
        <v>1.1843046088419518</v>
      </c>
    </row>
    <row r="40" spans="1:13" ht="14.25" x14ac:dyDescent="0.2">
      <c r="A40" s="11" t="str">
        <f>SEKTOR_USD!A40</f>
        <v xml:space="preserve"> İklimlendirme Sanayii</v>
      </c>
      <c r="B40" s="75">
        <f>SEKTOR_USD!B40*$B$53</f>
        <v>894475.55561961583</v>
      </c>
      <c r="C40" s="75">
        <f>SEKTOR_USD!C40*$C$53</f>
        <v>1269306.22320348</v>
      </c>
      <c r="D40" s="76">
        <f t="shared" si="0"/>
        <v>41.905076693148274</v>
      </c>
      <c r="E40" s="76">
        <f t="shared" si="3"/>
        <v>2.9060853541791474</v>
      </c>
      <c r="F40" s="75">
        <f>SEKTOR_USD!F40*$B$54</f>
        <v>6749719.7206285689</v>
      </c>
      <c r="G40" s="75">
        <f>SEKTOR_USD!G40*$C$54</f>
        <v>8947268.581049012</v>
      </c>
      <c r="H40" s="76">
        <f t="shared" si="1"/>
        <v>32.55763129992301</v>
      </c>
      <c r="I40" s="76">
        <f t="shared" si="4"/>
        <v>2.6035751656914212</v>
      </c>
      <c r="J40" s="75">
        <f>SEKTOR_USD!J40*$B$55</f>
        <v>10362976.421604078</v>
      </c>
      <c r="K40" s="75">
        <f>SEKTOR_USD!K40*$C$55</f>
        <v>12802879.113867383</v>
      </c>
      <c r="L40" s="76">
        <f t="shared" si="2"/>
        <v>23.544419990927995</v>
      </c>
      <c r="M40" s="76">
        <f t="shared" si="5"/>
        <v>2.6024179102211247</v>
      </c>
    </row>
    <row r="41" spans="1:13" ht="14.25" x14ac:dyDescent="0.2">
      <c r="A41" s="11" t="str">
        <f>SEKTOR_USD!A41</f>
        <v xml:space="preserve"> Diğer Sanayi Ürünleri</v>
      </c>
      <c r="B41" s="75">
        <f>SEKTOR_USD!B41*$B$53</f>
        <v>23185.330373087996</v>
      </c>
      <c r="C41" s="75">
        <f>SEKTOR_USD!C41*$C$53</f>
        <v>26855.348629032</v>
      </c>
      <c r="D41" s="76">
        <f t="shared" si="0"/>
        <v>15.829053099040241</v>
      </c>
      <c r="E41" s="76">
        <f t="shared" si="3"/>
        <v>6.1485505944528777E-2</v>
      </c>
      <c r="F41" s="75">
        <f>SEKTOR_USD!F41*$B$54</f>
        <v>192516.779639719</v>
      </c>
      <c r="G41" s="75">
        <f>SEKTOR_USD!G41*$C$54</f>
        <v>257611.78169995701</v>
      </c>
      <c r="H41" s="76">
        <f t="shared" si="1"/>
        <v>33.812638140975828</v>
      </c>
      <c r="I41" s="76">
        <f t="shared" si="4"/>
        <v>7.4962725344374426E-2</v>
      </c>
      <c r="J41" s="75">
        <f>SEKTOR_USD!J41*$B$55</f>
        <v>289499.65983619198</v>
      </c>
      <c r="K41" s="75">
        <f>SEKTOR_USD!K41*$C$55</f>
        <v>352335.07864495995</v>
      </c>
      <c r="L41" s="76">
        <f t="shared" si="2"/>
        <v>21.704833381953623</v>
      </c>
      <c r="M41" s="76">
        <f t="shared" si="5"/>
        <v>7.1618509470393346E-2</v>
      </c>
    </row>
    <row r="42" spans="1:13" ht="16.5" x14ac:dyDescent="0.25">
      <c r="A42" s="69" t="s">
        <v>31</v>
      </c>
      <c r="B42" s="70">
        <f>SEKTOR_USD!B42*$B$53</f>
        <v>1020880.8739098238</v>
      </c>
      <c r="C42" s="70">
        <f>SEKTOR_USD!C42*$C$53</f>
        <v>1562132.718379464</v>
      </c>
      <c r="D42" s="77">
        <f t="shared" si="0"/>
        <v>53.018119773047076</v>
      </c>
      <c r="E42" s="77">
        <f t="shared" si="3"/>
        <v>3.5765136349125664</v>
      </c>
      <c r="F42" s="70">
        <f>SEKTOR_USD!F42*$B$54</f>
        <v>6964459.1481573358</v>
      </c>
      <c r="G42" s="70">
        <f>SEKTOR_USD!G42*$C$54</f>
        <v>11197006.082231125</v>
      </c>
      <c r="H42" s="77">
        <f t="shared" si="1"/>
        <v>60.773519436805671</v>
      </c>
      <c r="I42" s="77">
        <f t="shared" si="4"/>
        <v>3.2582286651749124</v>
      </c>
      <c r="J42" s="70">
        <f>SEKTOR_USD!J42*$B$55</f>
        <v>10494354.887485109</v>
      </c>
      <c r="K42" s="70">
        <f>SEKTOR_USD!K42*$C$55</f>
        <v>15685474.50256524</v>
      </c>
      <c r="L42" s="77">
        <f t="shared" si="2"/>
        <v>49.465828731127871</v>
      </c>
      <c r="M42" s="77">
        <f t="shared" si="5"/>
        <v>3.1883578227008638</v>
      </c>
    </row>
    <row r="43" spans="1:13" ht="14.25" x14ac:dyDescent="0.2">
      <c r="A43" s="11" t="str">
        <f>SEKTOR_USD!A43</f>
        <v xml:space="preserve"> Madencilik Ürünleri</v>
      </c>
      <c r="B43" s="75">
        <f>SEKTOR_USD!B43*$B$53</f>
        <v>1020880.8739098238</v>
      </c>
      <c r="C43" s="75">
        <f>SEKTOR_USD!C43*$C$53</f>
        <v>1562132.718379464</v>
      </c>
      <c r="D43" s="76">
        <f t="shared" si="0"/>
        <v>53.018119773047076</v>
      </c>
      <c r="E43" s="76">
        <f t="shared" si="3"/>
        <v>3.5765136349125664</v>
      </c>
      <c r="F43" s="75">
        <f>SEKTOR_USD!F43*$B$54</f>
        <v>6964459.1481573358</v>
      </c>
      <c r="G43" s="75">
        <f>SEKTOR_USD!G43*$C$54</f>
        <v>11197006.082231125</v>
      </c>
      <c r="H43" s="76">
        <f t="shared" si="1"/>
        <v>60.773519436805671</v>
      </c>
      <c r="I43" s="76">
        <f t="shared" si="4"/>
        <v>3.2582286651749124</v>
      </c>
      <c r="J43" s="75">
        <f>SEKTOR_USD!J43*$B$55</f>
        <v>10494354.887485109</v>
      </c>
      <c r="K43" s="75">
        <f>SEKTOR_USD!K43*$C$55</f>
        <v>15685474.50256524</v>
      </c>
      <c r="L43" s="76">
        <f t="shared" si="2"/>
        <v>49.465828731127871</v>
      </c>
      <c r="M43" s="76">
        <f t="shared" si="5"/>
        <v>3.1883578227008638</v>
      </c>
    </row>
    <row r="44" spans="1:13" ht="18" x14ac:dyDescent="0.25">
      <c r="A44" s="78" t="s">
        <v>33</v>
      </c>
      <c r="B44" s="139">
        <f>SEKTOR_USD!B44*$B$53</f>
        <v>32926071.304570176</v>
      </c>
      <c r="C44" s="139">
        <f>SEKTOR_USD!C44*$C$53</f>
        <v>43677527.274900295</v>
      </c>
      <c r="D44" s="140">
        <f>(C44-B44)/B44*100</f>
        <v>32.653321651641463</v>
      </c>
      <c r="E44" s="141">
        <f t="shared" si="3"/>
        <v>100</v>
      </c>
      <c r="F44" s="139">
        <f>SEKTOR_USD!F44*$B$54</f>
        <v>249877343.74574247</v>
      </c>
      <c r="G44" s="139">
        <f>SEKTOR_USD!G44*$C$54</f>
        <v>343653169.6473192</v>
      </c>
      <c r="H44" s="140">
        <f>(G44-F44)/F44*100</f>
        <v>37.528742900755489</v>
      </c>
      <c r="I44" s="140">
        <f t="shared" si="4"/>
        <v>100</v>
      </c>
      <c r="J44" s="139">
        <f>SEKTOR_USD!J44*$B$55</f>
        <v>384101705.72161251</v>
      </c>
      <c r="K44" s="139">
        <f>SEKTOR_USD!K44*$C$55</f>
        <v>491960920.78768146</v>
      </c>
      <c r="L44" s="140">
        <f>(K44-J44)/J44*100</f>
        <v>28.080899787579348</v>
      </c>
      <c r="M44" s="140">
        <f t="shared" si="5"/>
        <v>100</v>
      </c>
    </row>
    <row r="45" spans="1:13" ht="14.25" hidden="1" x14ac:dyDescent="0.2">
      <c r="A45" s="79" t="s">
        <v>34</v>
      </c>
      <c r="B45" s="75">
        <f>SEKTOR_USD!B45*2.1157</f>
        <v>0</v>
      </c>
      <c r="C45" s="75">
        <f>SEKTOR_USD!C45*2.7012</f>
        <v>0</v>
      </c>
      <c r="D45" s="76"/>
      <c r="E45" s="76"/>
      <c r="F45" s="75">
        <f>SEKTOR_USD!F45*2.1642</f>
        <v>15838284.535088439</v>
      </c>
      <c r="G45" s="75">
        <f>SEKTOR_USD!G45*2.5613</f>
        <v>18123020.855071761</v>
      </c>
      <c r="H45" s="76">
        <f>(G45-F45)/F45*100</f>
        <v>14.425402668588719</v>
      </c>
      <c r="I45" s="76">
        <f t="shared" ref="I45:I46" si="6">G45/G$46*100</f>
        <v>6.9031021142953106</v>
      </c>
      <c r="J45" s="75">
        <f>SEKTOR_USD!J45*2.0809</f>
        <v>20528057.15029889</v>
      </c>
      <c r="K45" s="75">
        <f>SEKTOR_USD!K45*2.3856</f>
        <v>23793731.350563221</v>
      </c>
      <c r="L45" s="76">
        <f>(K45-J45)/J45*100</f>
        <v>15.908345228943318</v>
      </c>
      <c r="M45" s="76">
        <f t="shared" ref="M45:M46" si="7">K45/K$46*100</f>
        <v>6.5719042632844156</v>
      </c>
    </row>
    <row r="46" spans="1:13" s="21" customFormat="1" ht="18" hidden="1" x14ac:dyDescent="0.25">
      <c r="A46" s="80" t="s">
        <v>35</v>
      </c>
      <c r="B46" s="81">
        <f>SEKTOR_USD!B46*2.1157</f>
        <v>0</v>
      </c>
      <c r="C46" s="81">
        <f>SEKTOR_USD!C46*2.7012</f>
        <v>0</v>
      </c>
      <c r="D46" s="82" t="e">
        <f>(C46-B46)/B46*100</f>
        <v>#DIV/0!</v>
      </c>
      <c r="E46" s="83" t="e">
        <f>C46/C$46*100</f>
        <v>#DIV/0!</v>
      </c>
      <c r="F46" s="81">
        <f>SEKTOR_USD!F46*2.1642</f>
        <v>200299364.22759992</v>
      </c>
      <c r="G46" s="81">
        <f>SEKTOR_USD!G46*2.5613</f>
        <v>262534445.45665413</v>
      </c>
      <c r="H46" s="82">
        <f>(G46-F46)/F46*100</f>
        <v>31.071032835799002</v>
      </c>
      <c r="I46" s="83">
        <f t="shared" si="6"/>
        <v>100</v>
      </c>
      <c r="J46" s="81">
        <f>SEKTOR_USD!J46*2.0809</f>
        <v>293002741.62432343</v>
      </c>
      <c r="K46" s="81">
        <f>SEKTOR_USD!K46*2.3856</f>
        <v>362052312.34868777</v>
      </c>
      <c r="L46" s="82">
        <f>(K46-J46)/J46*100</f>
        <v>23.566185879890838</v>
      </c>
      <c r="M46" s="83">
        <f t="shared" si="7"/>
        <v>100</v>
      </c>
    </row>
    <row r="47" spans="1:13" s="21" customFormat="1" ht="18" hidden="1" x14ac:dyDescent="0.25">
      <c r="A47" s="22"/>
      <c r="B47" s="23"/>
      <c r="C47" s="23"/>
      <c r="D47" s="24"/>
      <c r="E47" s="25"/>
      <c r="F47" s="25"/>
      <c r="G47" s="25"/>
      <c r="H47" s="25"/>
      <c r="I47" s="25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6" t="s">
        <v>119</v>
      </c>
    </row>
    <row r="52" spans="1:3" x14ac:dyDescent="0.2">
      <c r="A52" s="136"/>
      <c r="B52" s="137">
        <v>2016</v>
      </c>
      <c r="C52" s="137">
        <v>2017</v>
      </c>
    </row>
    <row r="53" spans="1:3" x14ac:dyDescent="0.2">
      <c r="A53" s="147" t="s">
        <v>225</v>
      </c>
      <c r="B53" s="138">
        <v>2.9615999999999998</v>
      </c>
      <c r="C53" s="138">
        <v>3.5112000000000001</v>
      </c>
    </row>
    <row r="54" spans="1:3" x14ac:dyDescent="0.2">
      <c r="A54" s="137" t="s">
        <v>226</v>
      </c>
      <c r="B54" s="138">
        <v>2.9317000000000002</v>
      </c>
      <c r="C54" s="138">
        <v>3.6013000000000002</v>
      </c>
    </row>
    <row r="55" spans="1:3" x14ac:dyDescent="0.2">
      <c r="A55" s="137" t="s">
        <v>227</v>
      </c>
      <c r="B55" s="138">
        <v>2.9333999999999998</v>
      </c>
      <c r="C55" s="138">
        <v>3.4695999999999998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F6" sqref="F6:G6"/>
    </sheetView>
  </sheetViews>
  <sheetFormatPr defaultColWidth="9.140625" defaultRowHeight="12.75" x14ac:dyDescent="0.2"/>
  <cols>
    <col min="1" max="1" width="51" style="16" customWidth="1"/>
    <col min="2" max="2" width="14.42578125" style="16" customWidth="1"/>
    <col min="3" max="3" width="17.85546875" style="16" bestFit="1" customWidth="1"/>
    <col min="4" max="4" width="14.42578125" style="16" customWidth="1"/>
    <col min="5" max="5" width="17.85546875" style="16" bestFit="1" customWidth="1"/>
    <col min="6" max="6" width="19.85546875" style="16" bestFit="1" customWidth="1"/>
    <col min="7" max="7" width="19.85546875" style="16" customWidth="1"/>
    <col min="8" max="16384" width="9.140625" style="16"/>
  </cols>
  <sheetData>
    <row r="1" spans="1:7" x14ac:dyDescent="0.2">
      <c r="B1" s="17"/>
    </row>
    <row r="2" spans="1:7" x14ac:dyDescent="0.2">
      <c r="B2" s="17"/>
    </row>
    <row r="3" spans="1:7" x14ac:dyDescent="0.2">
      <c r="B3" s="17"/>
    </row>
    <row r="4" spans="1:7" x14ac:dyDescent="0.2">
      <c r="B4" s="17"/>
      <c r="C4" s="17"/>
    </row>
    <row r="5" spans="1:7" ht="26.25" x14ac:dyDescent="0.2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">
      <c r="A6" s="67"/>
      <c r="B6" s="161" t="s">
        <v>222</v>
      </c>
      <c r="C6" s="161"/>
      <c r="D6" s="161" t="s">
        <v>223</v>
      </c>
      <c r="E6" s="161"/>
      <c r="F6" s="161" t="s">
        <v>122</v>
      </c>
      <c r="G6" s="161"/>
    </row>
    <row r="7" spans="1:7" ht="30" x14ac:dyDescent="0.25">
      <c r="A7" s="68" t="s">
        <v>1</v>
      </c>
      <c r="B7" s="84" t="s">
        <v>38</v>
      </c>
      <c r="C7" s="84" t="s">
        <v>39</v>
      </c>
      <c r="D7" s="84" t="s">
        <v>38</v>
      </c>
      <c r="E7" s="84" t="s">
        <v>39</v>
      </c>
      <c r="F7" s="84" t="s">
        <v>38</v>
      </c>
      <c r="G7" s="84" t="s">
        <v>39</v>
      </c>
    </row>
    <row r="8" spans="1:7" ht="16.5" x14ac:dyDescent="0.25">
      <c r="A8" s="69" t="s">
        <v>2</v>
      </c>
      <c r="B8" s="142">
        <f>SEKTOR_USD!D8</f>
        <v>2.6245382314807459</v>
      </c>
      <c r="C8" s="142">
        <f>SEKTOR_TL!D8</f>
        <v>21.66912433764697</v>
      </c>
      <c r="D8" s="142">
        <f>SEKTOR_USD!H8</f>
        <v>4.0907618760718192</v>
      </c>
      <c r="E8" s="142">
        <f>SEKTOR_TL!H8</f>
        <v>27.865081947094673</v>
      </c>
      <c r="F8" s="142">
        <f>SEKTOR_USD!L8</f>
        <v>2.0114356738815555</v>
      </c>
      <c r="G8" s="142">
        <f>SEKTOR_TL!L8</f>
        <v>20.658238635746724</v>
      </c>
    </row>
    <row r="9" spans="1:7" s="20" customFormat="1" ht="15.75" x14ac:dyDescent="0.25">
      <c r="A9" s="72" t="s">
        <v>3</v>
      </c>
      <c r="B9" s="143">
        <f>SEKTOR_USD!D9</f>
        <v>-1.5949488325153884</v>
      </c>
      <c r="C9" s="143">
        <f>SEKTOR_TL!D9</f>
        <v>16.666604423038894</v>
      </c>
      <c r="D9" s="143">
        <f>SEKTOR_USD!H9</f>
        <v>1.1109238350019071</v>
      </c>
      <c r="E9" s="143">
        <f>SEKTOR_TL!H9</f>
        <v>24.204649182041955</v>
      </c>
      <c r="F9" s="143">
        <f>SEKTOR_USD!L9</f>
        <v>-0.95120699945247145</v>
      </c>
      <c r="G9" s="143">
        <f>SEKTOR_TL!L9</f>
        <v>17.154050656132728</v>
      </c>
    </row>
    <row r="10" spans="1:7" ht="14.25" x14ac:dyDescent="0.2">
      <c r="A10" s="11" t="s">
        <v>4</v>
      </c>
      <c r="B10" s="144">
        <f>SEKTOR_USD!D10</f>
        <v>0.38561903837617933</v>
      </c>
      <c r="C10" s="144">
        <f>SEKTOR_TL!D10</f>
        <v>19.014716898820396</v>
      </c>
      <c r="D10" s="144">
        <f>SEKTOR_USD!H10</f>
        <v>2.3842474515216541</v>
      </c>
      <c r="E10" s="144">
        <f>SEKTOR_TL!H10</f>
        <v>25.76879979096255</v>
      </c>
      <c r="F10" s="144">
        <f>SEKTOR_USD!L10</f>
        <v>2.9707754884029836</v>
      </c>
      <c r="G10" s="144">
        <f>SEKTOR_TL!L10</f>
        <v>21.792937422295982</v>
      </c>
    </row>
    <row r="11" spans="1:7" ht="14.25" x14ac:dyDescent="0.2">
      <c r="A11" s="11" t="s">
        <v>5</v>
      </c>
      <c r="B11" s="144">
        <f>SEKTOR_USD!D11</f>
        <v>19.161160877136876</v>
      </c>
      <c r="C11" s="144">
        <f>SEKTOR_TL!D11</f>
        <v>41.274536761143665</v>
      </c>
      <c r="D11" s="144">
        <f>SEKTOR_USD!H11</f>
        <v>10.739950320087303</v>
      </c>
      <c r="E11" s="144">
        <f>SEKTOR_TL!H11</f>
        <v>36.032944396674409</v>
      </c>
      <c r="F11" s="144">
        <f>SEKTOR_USD!L11</f>
        <v>5.3074811785151779</v>
      </c>
      <c r="G11" s="144">
        <f>SEKTOR_TL!L11</f>
        <v>24.556772583683191</v>
      </c>
    </row>
    <row r="12" spans="1:7" ht="14.25" x14ac:dyDescent="0.2">
      <c r="A12" s="11" t="s">
        <v>6</v>
      </c>
      <c r="B12" s="144">
        <f>SEKTOR_USD!D12</f>
        <v>4.2456479590077354</v>
      </c>
      <c r="C12" s="144">
        <f>SEKTOR_TL!D12</f>
        <v>23.591072094026199</v>
      </c>
      <c r="D12" s="144">
        <f>SEKTOR_USD!H12</f>
        <v>7.8988858339765544</v>
      </c>
      <c r="E12" s="144">
        <f>SEKTOR_TL!H12</f>
        <v>32.54298105327959</v>
      </c>
      <c r="F12" s="144">
        <f>SEKTOR_USD!L12</f>
        <v>4.793262096214173</v>
      </c>
      <c r="G12" s="144">
        <f>SEKTOR_TL!L12</f>
        <v>23.948558726741901</v>
      </c>
    </row>
    <row r="13" spans="1:7" ht="14.25" x14ac:dyDescent="0.2">
      <c r="A13" s="11" t="s">
        <v>7</v>
      </c>
      <c r="B13" s="144">
        <f>SEKTOR_USD!D13</f>
        <v>-5.7834844918079042</v>
      </c>
      <c r="C13" s="144">
        <f>SEKTOR_TL!D13</f>
        <v>11.700779731349309</v>
      </c>
      <c r="D13" s="144">
        <f>SEKTOR_USD!H13</f>
        <v>-2.8685613188359707</v>
      </c>
      <c r="E13" s="144">
        <f>SEKTOR_TL!H13</f>
        <v>19.316249999139067</v>
      </c>
      <c r="F13" s="144">
        <f>SEKTOR_USD!L13</f>
        <v>-4.4440133561335537</v>
      </c>
      <c r="G13" s="144">
        <f>SEKTOR_TL!L13</f>
        <v>13.022789684175038</v>
      </c>
    </row>
    <row r="14" spans="1:7" ht="14.25" x14ac:dyDescent="0.2">
      <c r="A14" s="11" t="s">
        <v>8</v>
      </c>
      <c r="B14" s="144">
        <f>SEKTOR_USD!D14</f>
        <v>-19.644881461781882</v>
      </c>
      <c r="C14" s="144">
        <f>SEKTOR_TL!D14</f>
        <v>-4.7329510361319986</v>
      </c>
      <c r="D14" s="144">
        <f>SEKTOR_USD!H14</f>
        <v>-7.8256424871575376</v>
      </c>
      <c r="E14" s="144">
        <f>SEKTOR_TL!H14</f>
        <v>13.22697196541241</v>
      </c>
      <c r="F14" s="144">
        <f>SEKTOR_USD!L14</f>
        <v>-16.081381963437817</v>
      </c>
      <c r="G14" s="144">
        <f>SEKTOR_TL!L14</f>
        <v>-0.74178866173855385</v>
      </c>
    </row>
    <row r="15" spans="1:7" ht="14.25" x14ac:dyDescent="0.2">
      <c r="A15" s="11" t="s">
        <v>9</v>
      </c>
      <c r="B15" s="144">
        <f>SEKTOR_USD!D15</f>
        <v>70.48750418930166</v>
      </c>
      <c r="C15" s="144">
        <f>SEKTOR_TL!D15</f>
        <v>102.1257849505254</v>
      </c>
      <c r="D15" s="144">
        <f>SEKTOR_USD!H15</f>
        <v>84.094407769504613</v>
      </c>
      <c r="E15" s="144">
        <f>SEKTOR_TL!H15</f>
        <v>126.1415529216212</v>
      </c>
      <c r="F15" s="144">
        <f>SEKTOR_USD!L15</f>
        <v>67.549012595428835</v>
      </c>
      <c r="G15" s="144">
        <f>SEKTOR_TL!L15</f>
        <v>98.175514454591934</v>
      </c>
    </row>
    <row r="16" spans="1:7" ht="14.25" x14ac:dyDescent="0.2">
      <c r="A16" s="11" t="s">
        <v>10</v>
      </c>
      <c r="B16" s="144">
        <f>SEKTOR_USD!D16</f>
        <v>-20.645414676783634</v>
      </c>
      <c r="C16" s="144">
        <f>SEKTOR_TL!D16</f>
        <v>-5.9191585673698812</v>
      </c>
      <c r="D16" s="144">
        <f>SEKTOR_USD!H16</f>
        <v>-22.212600226575915</v>
      </c>
      <c r="E16" s="144">
        <f>SEKTOR_TL!H16</f>
        <v>-4.4459655476235165</v>
      </c>
      <c r="F16" s="144">
        <f>SEKTOR_USD!L16</f>
        <v>-17.689368123594427</v>
      </c>
      <c r="G16" s="144">
        <f>SEKTOR_TL!L16</f>
        <v>-2.6437007028101234</v>
      </c>
    </row>
    <row r="17" spans="1:7" ht="14.25" x14ac:dyDescent="0.2">
      <c r="A17" s="8" t="s">
        <v>11</v>
      </c>
      <c r="B17" s="144">
        <f>SEKTOR_USD!D17</f>
        <v>-5.5115047207411574E-2</v>
      </c>
      <c r="C17" s="144">
        <f>SEKTOR_TL!D17</f>
        <v>18.49219342458311</v>
      </c>
      <c r="D17" s="144">
        <f>SEKTOR_USD!H17</f>
        <v>-2.0421449466316801</v>
      </c>
      <c r="E17" s="144">
        <f>SEKTOR_TL!H17</f>
        <v>20.331419791825674</v>
      </c>
      <c r="F17" s="144">
        <f>SEKTOR_USD!L17</f>
        <v>-3.8549492710288709</v>
      </c>
      <c r="G17" s="144">
        <f>SEKTOR_TL!L17</f>
        <v>13.719529559295779</v>
      </c>
    </row>
    <row r="18" spans="1:7" s="20" customFormat="1" ht="15.75" x14ac:dyDescent="0.25">
      <c r="A18" s="72" t="s">
        <v>12</v>
      </c>
      <c r="B18" s="143">
        <f>SEKTOR_USD!D18</f>
        <v>21.135310553665949</v>
      </c>
      <c r="C18" s="143">
        <f>SEKTOR_TL!D18</f>
        <v>43.615039983803321</v>
      </c>
      <c r="D18" s="143">
        <f>SEKTOR_USD!H18</f>
        <v>21.505712635398773</v>
      </c>
      <c r="E18" s="143">
        <f>SEKTOR_TL!H18</f>
        <v>49.257605796589559</v>
      </c>
      <c r="F18" s="143">
        <f>SEKTOR_USD!L18</f>
        <v>20.024100898674813</v>
      </c>
      <c r="G18" s="143">
        <f>SEKTOR_TL!L18</f>
        <v>41.963462357006243</v>
      </c>
    </row>
    <row r="19" spans="1:7" ht="14.25" x14ac:dyDescent="0.2">
      <c r="A19" s="11" t="s">
        <v>13</v>
      </c>
      <c r="B19" s="144">
        <f>SEKTOR_USD!D19</f>
        <v>21.135310553665949</v>
      </c>
      <c r="C19" s="144">
        <f>SEKTOR_TL!D19</f>
        <v>43.615039983803321</v>
      </c>
      <c r="D19" s="144">
        <f>SEKTOR_USD!H19</f>
        <v>21.505712635398773</v>
      </c>
      <c r="E19" s="144">
        <f>SEKTOR_TL!H19</f>
        <v>49.257605796589559</v>
      </c>
      <c r="F19" s="144">
        <f>SEKTOR_USD!L19</f>
        <v>20.024100898674813</v>
      </c>
      <c r="G19" s="144">
        <f>SEKTOR_TL!L19</f>
        <v>41.963462357006243</v>
      </c>
    </row>
    <row r="20" spans="1:7" s="20" customFormat="1" ht="15.75" x14ac:dyDescent="0.25">
      <c r="A20" s="72" t="s">
        <v>113</v>
      </c>
      <c r="B20" s="143">
        <f>SEKTOR_USD!D20</f>
        <v>6.3186817015322276</v>
      </c>
      <c r="C20" s="143">
        <f>SEKTOR_TL!D20</f>
        <v>26.048809829288231</v>
      </c>
      <c r="D20" s="143">
        <f>SEKTOR_USD!H20</f>
        <v>6.1222354158376913</v>
      </c>
      <c r="E20" s="143">
        <f>SEKTOR_TL!H20</f>
        <v>30.360543849321651</v>
      </c>
      <c r="F20" s="143">
        <f>SEKTOR_USD!L20</f>
        <v>4.6144672693061732</v>
      </c>
      <c r="G20" s="143">
        <f>SEKTOR_TL!L20</f>
        <v>23.737081760954762</v>
      </c>
    </row>
    <row r="21" spans="1:7" ht="14.25" x14ac:dyDescent="0.2">
      <c r="A21" s="11" t="s">
        <v>112</v>
      </c>
      <c r="B21" s="144">
        <f>SEKTOR_USD!D21</f>
        <v>6.3186817015322276</v>
      </c>
      <c r="C21" s="144">
        <f>SEKTOR_TL!D21</f>
        <v>26.048809829288231</v>
      </c>
      <c r="D21" s="144">
        <f>SEKTOR_USD!H21</f>
        <v>6.1222354158376913</v>
      </c>
      <c r="E21" s="144">
        <f>SEKTOR_TL!H21</f>
        <v>30.360543849321651</v>
      </c>
      <c r="F21" s="144">
        <f>SEKTOR_USD!L21</f>
        <v>4.6144672693061732</v>
      </c>
      <c r="G21" s="144">
        <f>SEKTOR_TL!L21</f>
        <v>23.737081760954762</v>
      </c>
    </row>
    <row r="22" spans="1:7" ht="16.5" x14ac:dyDescent="0.25">
      <c r="A22" s="69" t="s">
        <v>14</v>
      </c>
      <c r="B22" s="142">
        <f>SEKTOR_USD!D22</f>
        <v>12.890255224492666</v>
      </c>
      <c r="C22" s="142">
        <f>SEKTOR_TL!D22</f>
        <v>33.839905505212961</v>
      </c>
      <c r="D22" s="142">
        <f>SEKTOR_USD!H22</f>
        <v>12.739273003025184</v>
      </c>
      <c r="E22" s="142">
        <f>SEKTOR_TL!H22</f>
        <v>38.488912189444541</v>
      </c>
      <c r="F22" s="142">
        <f>SEKTOR_USD!L22</f>
        <v>8.8741238533428781</v>
      </c>
      <c r="G22" s="142">
        <f>SEKTOR_TL!L22</f>
        <v>28.775366510383328</v>
      </c>
    </row>
    <row r="23" spans="1:7" s="20" customFormat="1" ht="15.75" x14ac:dyDescent="0.25">
      <c r="A23" s="72" t="s">
        <v>15</v>
      </c>
      <c r="B23" s="143">
        <f>SEKTOR_USD!D23</f>
        <v>11.070026225337052</v>
      </c>
      <c r="C23" s="143">
        <f>SEKTOR_TL!D23</f>
        <v>31.681886845760214</v>
      </c>
      <c r="D23" s="143">
        <f>SEKTOR_USD!H23</f>
        <v>4.4227685024315928</v>
      </c>
      <c r="E23" s="143">
        <f>SEKTOR_TL!H23</f>
        <v>28.27291885520582</v>
      </c>
      <c r="F23" s="143">
        <f>SEKTOR_USD!L23</f>
        <v>2.4879418636587616</v>
      </c>
      <c r="G23" s="143">
        <f>SEKTOR_TL!L23</f>
        <v>21.221846011505569</v>
      </c>
    </row>
    <row r="24" spans="1:7" ht="14.25" x14ac:dyDescent="0.2">
      <c r="A24" s="11" t="s">
        <v>16</v>
      </c>
      <c r="B24" s="144">
        <f>SEKTOR_USD!D24</f>
        <v>5.3912382916516242</v>
      </c>
      <c r="C24" s="144">
        <f>SEKTOR_TL!D24</f>
        <v>24.949255770410321</v>
      </c>
      <c r="D24" s="144">
        <f>SEKTOR_USD!H24</f>
        <v>1.9574264924632365</v>
      </c>
      <c r="E24" s="144">
        <f>SEKTOR_TL!H24</f>
        <v>25.244492965619898</v>
      </c>
      <c r="F24" s="144">
        <f>SEKTOR_USD!L24</f>
        <v>1.2537109679776792</v>
      </c>
      <c r="G24" s="144">
        <f>SEKTOR_TL!L24</f>
        <v>19.762008445658751</v>
      </c>
    </row>
    <row r="25" spans="1:7" ht="14.25" x14ac:dyDescent="0.2">
      <c r="A25" s="11" t="s">
        <v>17</v>
      </c>
      <c r="B25" s="144">
        <f>SEKTOR_USD!D25</f>
        <v>25.061915567211678</v>
      </c>
      <c r="C25" s="144">
        <f>SEKTOR_TL!D25</f>
        <v>48.270326154644017</v>
      </c>
      <c r="D25" s="144">
        <f>SEKTOR_USD!H25</f>
        <v>9.7920791149187103</v>
      </c>
      <c r="E25" s="144">
        <f>SEKTOR_TL!H25</f>
        <v>34.868579498774352</v>
      </c>
      <c r="F25" s="144">
        <f>SEKTOR_USD!L25</f>
        <v>5.1395935350009267</v>
      </c>
      <c r="G25" s="144">
        <f>SEKTOR_TL!L25</f>
        <v>24.358196539523842</v>
      </c>
    </row>
    <row r="26" spans="1:7" ht="14.25" x14ac:dyDescent="0.2">
      <c r="A26" s="11" t="s">
        <v>18</v>
      </c>
      <c r="B26" s="144">
        <f>SEKTOR_USD!D26</f>
        <v>21.627128696680604</v>
      </c>
      <c r="C26" s="144">
        <f>SEKTOR_TL!D26</f>
        <v>44.198127458058153</v>
      </c>
      <c r="D26" s="144">
        <f>SEKTOR_USD!H26</f>
        <v>10.630735117683713</v>
      </c>
      <c r="E26" s="144">
        <f>SEKTOR_TL!H26</f>
        <v>35.898784452472732</v>
      </c>
      <c r="F26" s="144">
        <f>SEKTOR_USD!L26</f>
        <v>5.5579592246374716</v>
      </c>
      <c r="G26" s="144">
        <f>SEKTOR_TL!L26</f>
        <v>24.853035837527162</v>
      </c>
    </row>
    <row r="27" spans="1:7" s="20" customFormat="1" ht="15.75" x14ac:dyDescent="0.25">
      <c r="A27" s="72" t="s">
        <v>19</v>
      </c>
      <c r="B27" s="143">
        <f>SEKTOR_USD!D27</f>
        <v>20.92586147490891</v>
      </c>
      <c r="C27" s="143">
        <f>SEKTOR_TL!D27</f>
        <v>43.366722315876636</v>
      </c>
      <c r="D27" s="143">
        <f>SEKTOR_USD!H27</f>
        <v>15.200459096018912</v>
      </c>
      <c r="E27" s="143">
        <f>SEKTOR_TL!H27</f>
        <v>41.512232951015754</v>
      </c>
      <c r="F27" s="143">
        <f>SEKTOR_USD!L27</f>
        <v>8.5787376040461982</v>
      </c>
      <c r="G27" s="143">
        <f>SEKTOR_TL!L27</f>
        <v>28.425986224517164</v>
      </c>
    </row>
    <row r="28" spans="1:7" ht="14.25" x14ac:dyDescent="0.2">
      <c r="A28" s="11" t="s">
        <v>20</v>
      </c>
      <c r="B28" s="144">
        <f>SEKTOR_USD!D28</f>
        <v>20.92586147490891</v>
      </c>
      <c r="C28" s="144">
        <f>SEKTOR_TL!D28</f>
        <v>43.366722315876636</v>
      </c>
      <c r="D28" s="144">
        <f>SEKTOR_USD!H28</f>
        <v>15.200459096018912</v>
      </c>
      <c r="E28" s="144">
        <f>SEKTOR_TL!H28</f>
        <v>41.512232951015754</v>
      </c>
      <c r="F28" s="144">
        <f>SEKTOR_USD!L28</f>
        <v>8.5787376040461982</v>
      </c>
      <c r="G28" s="144">
        <f>SEKTOR_TL!L28</f>
        <v>28.425986224517164</v>
      </c>
    </row>
    <row r="29" spans="1:7" s="20" customFormat="1" ht="15.75" x14ac:dyDescent="0.25">
      <c r="A29" s="72" t="s">
        <v>21</v>
      </c>
      <c r="B29" s="143">
        <f>SEKTOR_USD!D29</f>
        <v>11.749954626291981</v>
      </c>
      <c r="C29" s="143">
        <f>SEKTOR_TL!D29</f>
        <v>32.487993207670328</v>
      </c>
      <c r="D29" s="143">
        <f>SEKTOR_USD!H29</f>
        <v>13.460892539163854</v>
      </c>
      <c r="E29" s="143">
        <f>SEKTOR_TL!H29</f>
        <v>39.375349558717048</v>
      </c>
      <c r="F29" s="143">
        <f>SEKTOR_USD!L29</f>
        <v>9.8027421187769033</v>
      </c>
      <c r="G29" s="143">
        <f>SEKTOR_TL!L29</f>
        <v>29.873728115943386</v>
      </c>
    </row>
    <row r="30" spans="1:7" ht="14.25" x14ac:dyDescent="0.2">
      <c r="A30" s="11" t="s">
        <v>22</v>
      </c>
      <c r="B30" s="144">
        <f>SEKTOR_USD!D30</f>
        <v>4.5881888029830851</v>
      </c>
      <c r="C30" s="144">
        <f>SEKTOR_TL!D30</f>
        <v>23.997180080035886</v>
      </c>
      <c r="D30" s="144">
        <f>SEKTOR_USD!H30</f>
        <v>-1.7811870201573845</v>
      </c>
      <c r="E30" s="144">
        <f>SEKTOR_TL!H30</f>
        <v>20.651980483783223</v>
      </c>
      <c r="F30" s="144">
        <f>SEKTOR_USD!L30</f>
        <v>-3.348778525467591</v>
      </c>
      <c r="G30" s="144">
        <f>SEKTOR_TL!L30</f>
        <v>14.318223913560256</v>
      </c>
    </row>
    <row r="31" spans="1:7" ht="14.25" x14ac:dyDescent="0.2">
      <c r="A31" s="11" t="s">
        <v>23</v>
      </c>
      <c r="B31" s="144">
        <f>SEKTOR_USD!D31</f>
        <v>9.4407271231581671</v>
      </c>
      <c r="C31" s="144">
        <f>SEKTOR_TL!D31</f>
        <v>29.750229968541653</v>
      </c>
      <c r="D31" s="144">
        <f>SEKTOR_USD!H31</f>
        <v>23.044109513101123</v>
      </c>
      <c r="E31" s="144">
        <f>SEKTOR_TL!H31</f>
        <v>51.147372374230329</v>
      </c>
      <c r="F31" s="144">
        <f>SEKTOR_USD!L31</f>
        <v>20.081802213210175</v>
      </c>
      <c r="G31" s="144">
        <f>SEKTOR_TL!L31</f>
        <v>42.031710969848653</v>
      </c>
    </row>
    <row r="32" spans="1:7" ht="14.25" x14ac:dyDescent="0.2">
      <c r="A32" s="11" t="s">
        <v>24</v>
      </c>
      <c r="B32" s="144">
        <f>SEKTOR_USD!D32</f>
        <v>179.39332915216025</v>
      </c>
      <c r="C32" s="144">
        <f>SEKTOR_TL!D32</f>
        <v>231.24184809530837</v>
      </c>
      <c r="D32" s="144">
        <f>SEKTOR_USD!H32</f>
        <v>101.13330334354349</v>
      </c>
      <c r="E32" s="144">
        <f>SEKTOR_TL!H32</f>
        <v>147.07213061742442</v>
      </c>
      <c r="F32" s="144">
        <f>SEKTOR_USD!L32</f>
        <v>86.698668510427623</v>
      </c>
      <c r="G32" s="144">
        <f>SEKTOR_TL!L32</f>
        <v>120.82556087263232</v>
      </c>
    </row>
    <row r="33" spans="1:7" ht="14.25" x14ac:dyDescent="0.2">
      <c r="A33" s="11" t="s">
        <v>107</v>
      </c>
      <c r="B33" s="144">
        <f>SEKTOR_USD!D33</f>
        <v>13.628840453086422</v>
      </c>
      <c r="C33" s="144">
        <f>SEKTOR_TL!D33</f>
        <v>34.715553956941228</v>
      </c>
      <c r="D33" s="144">
        <f>SEKTOR_USD!H33</f>
        <v>1.5028816060871881</v>
      </c>
      <c r="E33" s="144">
        <f>SEKTOR_TL!H33</f>
        <v>24.686130070608119</v>
      </c>
      <c r="F33" s="144">
        <f>SEKTOR_USD!L33</f>
        <v>-1.1055117753747834</v>
      </c>
      <c r="G33" s="144">
        <f>SEKTOR_TL!L33</f>
        <v>16.971540309592843</v>
      </c>
    </row>
    <row r="34" spans="1:7" ht="14.25" x14ac:dyDescent="0.2">
      <c r="A34" s="11" t="s">
        <v>25</v>
      </c>
      <c r="B34" s="144">
        <f>SEKTOR_USD!D34</f>
        <v>25.51558320062815</v>
      </c>
      <c r="C34" s="144">
        <f>SEKTOR_TL!D34</f>
        <v>48.808183324569697</v>
      </c>
      <c r="D34" s="144">
        <f>SEKTOR_USD!H34</f>
        <v>10.565717939526813</v>
      </c>
      <c r="E34" s="144">
        <f>SEKTOR_TL!H34</f>
        <v>35.818917357034451</v>
      </c>
      <c r="F34" s="144">
        <f>SEKTOR_USD!L34</f>
        <v>5.1598783389352709</v>
      </c>
      <c r="G34" s="144">
        <f>SEKTOR_TL!L34</f>
        <v>24.382189229143584</v>
      </c>
    </row>
    <row r="35" spans="1:7" ht="14.25" x14ac:dyDescent="0.2">
      <c r="A35" s="11" t="s">
        <v>26</v>
      </c>
      <c r="B35" s="144">
        <f>SEKTOR_USD!D35</f>
        <v>17.625735787979277</v>
      </c>
      <c r="C35" s="144">
        <f>SEKTOR_TL!D35</f>
        <v>39.454174601145638</v>
      </c>
      <c r="D35" s="144">
        <f>SEKTOR_USD!H35</f>
        <v>11.420681653583726</v>
      </c>
      <c r="E35" s="144">
        <f>SEKTOR_TL!H35</f>
        <v>36.869154701726337</v>
      </c>
      <c r="F35" s="144">
        <f>SEKTOR_USD!L35</f>
        <v>6.4803194397130133</v>
      </c>
      <c r="G35" s="144">
        <f>SEKTOR_TL!L35</f>
        <v>25.943995475567007</v>
      </c>
    </row>
    <row r="36" spans="1:7" ht="14.25" x14ac:dyDescent="0.2">
      <c r="A36" s="11" t="s">
        <v>27</v>
      </c>
      <c r="B36" s="144">
        <f>SEKTOR_USD!D36</f>
        <v>-2.8026239441309797</v>
      </c>
      <c r="C36" s="144">
        <f>SEKTOR_TL!D36</f>
        <v>15.234814562185091</v>
      </c>
      <c r="D36" s="144">
        <f>SEKTOR_USD!H36</f>
        <v>25.717652642198008</v>
      </c>
      <c r="E36" s="144">
        <f>SEKTOR_TL!H36</f>
        <v>54.4315524986689</v>
      </c>
      <c r="F36" s="144">
        <f>SEKTOR_USD!L36</f>
        <v>19.320849042714809</v>
      </c>
      <c r="G36" s="144">
        <f>SEKTOR_TL!L36</f>
        <v>41.131662179928846</v>
      </c>
    </row>
    <row r="37" spans="1:7" ht="14.25" x14ac:dyDescent="0.2">
      <c r="A37" s="11" t="s">
        <v>108</v>
      </c>
      <c r="B37" s="144">
        <f>SEKTOR_USD!D37</f>
        <v>8.7072093702704159</v>
      </c>
      <c r="C37" s="144">
        <f>SEKTOR_TL!D37</f>
        <v>28.880589391171508</v>
      </c>
      <c r="D37" s="144">
        <f>SEKTOR_USD!H37</f>
        <v>-0.86464195646573594</v>
      </c>
      <c r="E37" s="144">
        <f>SEKTOR_TL!H37</f>
        <v>21.777864352484887</v>
      </c>
      <c r="F37" s="144">
        <f>SEKTOR_USD!L37</f>
        <v>-2.4558248123208641</v>
      </c>
      <c r="G37" s="144">
        <f>SEKTOR_TL!L37</f>
        <v>15.374401796949467</v>
      </c>
    </row>
    <row r="38" spans="1:7" ht="14.25" x14ac:dyDescent="0.2">
      <c r="A38" s="8" t="s">
        <v>28</v>
      </c>
      <c r="B38" s="144">
        <f>SEKTOR_USD!D38</f>
        <v>39.884675798891102</v>
      </c>
      <c r="C38" s="144">
        <f>SEKTOR_TL!D38</f>
        <v>65.843825521699941</v>
      </c>
      <c r="D38" s="144">
        <f>SEKTOR_USD!H38</f>
        <v>60.866367415158216</v>
      </c>
      <c r="E38" s="144">
        <f>SEKTOR_TL!H38</f>
        <v>97.608230368799425</v>
      </c>
      <c r="F38" s="144">
        <f>SEKTOR_USD!L38</f>
        <v>46.592635314577429</v>
      </c>
      <c r="G38" s="144">
        <f>SEKTOR_TL!L38</f>
        <v>73.388493723139646</v>
      </c>
    </row>
    <row r="39" spans="1:7" ht="14.25" x14ac:dyDescent="0.2">
      <c r="A39" s="8" t="s">
        <v>109</v>
      </c>
      <c r="B39" s="144">
        <f>SEKTOR_USD!D39</f>
        <v>5.1531598356725032</v>
      </c>
      <c r="C39" s="144">
        <f>SEKTOR_TL!D39</f>
        <v>24.666995818143349</v>
      </c>
      <c r="D39" s="144">
        <f>SEKTOR_USD!H39</f>
        <v>0.19992583107179912</v>
      </c>
      <c r="E39" s="144">
        <f>SEKTOR_TL!H39</f>
        <v>23.085579321021541</v>
      </c>
      <c r="F39" s="144">
        <f>SEKTOR_USD!L39</f>
        <v>-3.8662382546547724</v>
      </c>
      <c r="G39" s="144">
        <f>SEKTOR_TL!L39</f>
        <v>13.706177047674984</v>
      </c>
    </row>
    <row r="40" spans="1:7" ht="14.25" x14ac:dyDescent="0.2">
      <c r="A40" s="8" t="s">
        <v>29</v>
      </c>
      <c r="B40" s="144">
        <f>SEKTOR_USD!D40</f>
        <v>19.693003854644523</v>
      </c>
      <c r="C40" s="144">
        <f>SEKTOR_TL!D40</f>
        <v>41.905076693148274</v>
      </c>
      <c r="D40" s="144">
        <f>SEKTOR_USD!H40</f>
        <v>7.9108121183973337</v>
      </c>
      <c r="E40" s="144">
        <f>SEKTOR_TL!H40</f>
        <v>32.55763129992301</v>
      </c>
      <c r="F40" s="144">
        <f>SEKTOR_USD!L40</f>
        <v>4.4515798943360032</v>
      </c>
      <c r="G40" s="144">
        <f>SEKTOR_TL!L40</f>
        <v>23.544419990927995</v>
      </c>
    </row>
    <row r="41" spans="1:7" ht="14.25" x14ac:dyDescent="0.2">
      <c r="A41" s="11" t="s">
        <v>30</v>
      </c>
      <c r="B41" s="144">
        <f>SEKTOR_USD!D41</f>
        <v>-2.3014001885060575</v>
      </c>
      <c r="C41" s="144">
        <f>SEKTOR_TL!D41</f>
        <v>15.829053099040241</v>
      </c>
      <c r="D41" s="144">
        <f>SEKTOR_USD!H41</f>
        <v>8.9324719512117294</v>
      </c>
      <c r="E41" s="144">
        <f>SEKTOR_TL!H41</f>
        <v>33.812638140975828</v>
      </c>
      <c r="F41" s="144">
        <f>SEKTOR_USD!L41</f>
        <v>2.8962872500065506</v>
      </c>
      <c r="G41" s="144">
        <f>SEKTOR_TL!L41</f>
        <v>21.704833381953623</v>
      </c>
    </row>
    <row r="42" spans="1:7" ht="16.5" x14ac:dyDescent="0.25">
      <c r="A42" s="69" t="s">
        <v>31</v>
      </c>
      <c r="B42" s="142">
        <f>SEKTOR_USD!D42</f>
        <v>29.066548051907088</v>
      </c>
      <c r="C42" s="142">
        <f>SEKTOR_TL!D42</f>
        <v>53.018119773047076</v>
      </c>
      <c r="D42" s="142">
        <f>SEKTOR_USD!H42</f>
        <v>30.880439544854145</v>
      </c>
      <c r="E42" s="142">
        <f>SEKTOR_TL!H42</f>
        <v>60.773519436805671</v>
      </c>
      <c r="F42" s="142">
        <f>SEKTOR_USD!L42</f>
        <v>26.36703424022669</v>
      </c>
      <c r="G42" s="142">
        <f>SEKTOR_TL!L42</f>
        <v>49.465828731127871</v>
      </c>
    </row>
    <row r="43" spans="1:7" ht="14.25" x14ac:dyDescent="0.2">
      <c r="A43" s="11" t="s">
        <v>32</v>
      </c>
      <c r="B43" s="144">
        <f>SEKTOR_USD!D43</f>
        <v>29.066548051907088</v>
      </c>
      <c r="C43" s="144">
        <f>SEKTOR_TL!D43</f>
        <v>53.018119773047076</v>
      </c>
      <c r="D43" s="144">
        <f>SEKTOR_USD!H43</f>
        <v>30.880439544854145</v>
      </c>
      <c r="E43" s="144">
        <f>SEKTOR_TL!H43</f>
        <v>60.773519436805671</v>
      </c>
      <c r="F43" s="144">
        <f>SEKTOR_USD!L43</f>
        <v>26.36703424022669</v>
      </c>
      <c r="G43" s="144">
        <f>SEKTOR_TL!L43</f>
        <v>49.465828731127871</v>
      </c>
    </row>
    <row r="44" spans="1:7" ht="18" x14ac:dyDescent="0.25">
      <c r="A44" s="85" t="s">
        <v>40</v>
      </c>
      <c r="B44" s="145">
        <f>SEKTOR_USD!D44</f>
        <v>11.889404592020201</v>
      </c>
      <c r="C44" s="145">
        <f>SEKTOR_TL!D44</f>
        <v>32.653321651641463</v>
      </c>
      <c r="D44" s="145">
        <f>SEKTOR_USD!H44</f>
        <v>11.957630733941867</v>
      </c>
      <c r="E44" s="145">
        <f>SEKTOR_TL!H44</f>
        <v>37.528742900755489</v>
      </c>
      <c r="F44" s="145">
        <f>SEKTOR_USD!L44</f>
        <v>8.2869816223441539</v>
      </c>
      <c r="G44" s="145">
        <f>SEKTOR_TL!L44</f>
        <v>28.080899787579348</v>
      </c>
    </row>
    <row r="45" spans="1:7" ht="14.25" hidden="1" x14ac:dyDescent="0.2">
      <c r="A45" s="79" t="s">
        <v>34</v>
      </c>
      <c r="B45" s="86"/>
      <c r="C45" s="86"/>
      <c r="D45" s="76">
        <f>SEKTOR_USD!H45</f>
        <v>-3.3149352065905311</v>
      </c>
      <c r="E45" s="76">
        <f>SEKTOR_TL!H45</f>
        <v>14.425402668588719</v>
      </c>
      <c r="F45" s="76">
        <f>SEKTOR_USD!L45</f>
        <v>1.1039887604410372</v>
      </c>
      <c r="G45" s="76">
        <f>SEKTOR_TL!L45</f>
        <v>15.908345228943318</v>
      </c>
    </row>
    <row r="46" spans="1:7" s="21" customFormat="1" ht="18" hidden="1" x14ac:dyDescent="0.25">
      <c r="A46" s="80" t="s">
        <v>40</v>
      </c>
      <c r="B46" s="87">
        <f>SEKTOR_USD!D46</f>
        <v>0</v>
      </c>
      <c r="C46" s="87" t="e">
        <f>SEKTOR_TL!D46</f>
        <v>#DIV/0!</v>
      </c>
      <c r="D46" s="87">
        <f>SEKTOR_USD!H46</f>
        <v>10.749982143144585</v>
      </c>
      <c r="E46" s="87">
        <f>SEKTOR_TL!H46</f>
        <v>31.071032835799002</v>
      </c>
      <c r="F46" s="87">
        <f>SEKTOR_USD!L46</f>
        <v>7.7837341538668987</v>
      </c>
      <c r="G46" s="87">
        <f>SEKTOR_TL!L46</f>
        <v>23.566185879890838</v>
      </c>
    </row>
    <row r="47" spans="1:7" s="21" customFormat="1" ht="18" x14ac:dyDescent="0.25">
      <c r="A47" s="22"/>
      <c r="B47" s="24"/>
      <c r="C47" s="24"/>
      <c r="D47" s="24"/>
      <c r="E47" s="24"/>
    </row>
    <row r="48" spans="1:7" x14ac:dyDescent="0.2">
      <c r="A48" s="20" t="s">
        <v>36</v>
      </c>
    </row>
    <row r="49" spans="1:1" x14ac:dyDescent="0.2">
      <c r="A49" s="27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126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2" t="s">
        <v>116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">
      <c r="A7" s="89"/>
      <c r="B7" s="151" t="s">
        <v>128</v>
      </c>
      <c r="C7" s="151"/>
      <c r="D7" s="151"/>
      <c r="E7" s="151"/>
      <c r="F7" s="151" t="s">
        <v>129</v>
      </c>
      <c r="G7" s="151"/>
      <c r="H7" s="151"/>
      <c r="I7" s="151"/>
      <c r="J7" s="151" t="s">
        <v>106</v>
      </c>
      <c r="K7" s="151"/>
      <c r="L7" s="151"/>
      <c r="M7" s="151"/>
    </row>
    <row r="8" spans="1:13" ht="60" x14ac:dyDescent="0.2">
      <c r="A8" s="90" t="s">
        <v>41</v>
      </c>
      <c r="B8" s="115">
        <v>2016</v>
      </c>
      <c r="C8" s="116">
        <v>2017</v>
      </c>
      <c r="D8" s="117" t="s">
        <v>123</v>
      </c>
      <c r="E8" s="117" t="s">
        <v>124</v>
      </c>
      <c r="F8" s="116">
        <v>2016</v>
      </c>
      <c r="G8" s="118">
        <v>2017</v>
      </c>
      <c r="H8" s="117" t="s">
        <v>123</v>
      </c>
      <c r="I8" s="116" t="s">
        <v>124</v>
      </c>
      <c r="J8" s="116" t="s">
        <v>130</v>
      </c>
      <c r="K8" s="118" t="s">
        <v>131</v>
      </c>
      <c r="L8" s="117" t="s">
        <v>123</v>
      </c>
      <c r="M8" s="116" t="s">
        <v>124</v>
      </c>
    </row>
    <row r="9" spans="1:13" ht="22.5" customHeight="1" x14ac:dyDescent="0.25">
      <c r="A9" s="91" t="s">
        <v>200</v>
      </c>
      <c r="B9" s="121">
        <v>3121303.4895899999</v>
      </c>
      <c r="C9" s="121">
        <v>3670954.9739299999</v>
      </c>
      <c r="D9" s="105">
        <f>(C9-B9)/B9*100</f>
        <v>17.609677693090962</v>
      </c>
      <c r="E9" s="123">
        <f t="shared" ref="E9:E22" si="0">C9/C$22*100</f>
        <v>29.510500957022046</v>
      </c>
      <c r="F9" s="121">
        <v>22749554.685839999</v>
      </c>
      <c r="G9" s="121">
        <v>26236268.340810001</v>
      </c>
      <c r="H9" s="105">
        <f t="shared" ref="H9:H21" si="1">(G9-F9)/F9*100</f>
        <v>15.326513872995658</v>
      </c>
      <c r="I9" s="107">
        <f t="shared" ref="I9:I22" si="2">G9/G$22*100</f>
        <v>27.494195171464824</v>
      </c>
      <c r="J9" s="121">
        <v>35050862.349739999</v>
      </c>
      <c r="K9" s="121">
        <v>38670005.419890001</v>
      </c>
      <c r="L9" s="105">
        <f t="shared" ref="L9:L22" si="3">(K9-J9)/J9*100</f>
        <v>10.325403791889443</v>
      </c>
      <c r="M9" s="123">
        <f t="shared" ref="M9:M22" si="4">K9/K$22*100</f>
        <v>27.272379804076891</v>
      </c>
    </row>
    <row r="10" spans="1:13" ht="22.5" customHeight="1" x14ac:dyDescent="0.25">
      <c r="A10" s="91" t="s">
        <v>201</v>
      </c>
      <c r="B10" s="121">
        <v>1685627.1791099999</v>
      </c>
      <c r="C10" s="121">
        <v>1880122.8621400001</v>
      </c>
      <c r="D10" s="105">
        <f t="shared" ref="D10:D22" si="5">(C10-B10)/B10*100</f>
        <v>11.538475734159237</v>
      </c>
      <c r="E10" s="123">
        <f t="shared" si="0"/>
        <v>15.114150927082301</v>
      </c>
      <c r="F10" s="121">
        <v>15593578.79085</v>
      </c>
      <c r="G10" s="121">
        <v>19082621.476939999</v>
      </c>
      <c r="H10" s="105">
        <f t="shared" si="1"/>
        <v>22.374868097227935</v>
      </c>
      <c r="I10" s="107">
        <f t="shared" si="2"/>
        <v>19.997558816475216</v>
      </c>
      <c r="J10" s="121">
        <v>23583776.703740001</v>
      </c>
      <c r="K10" s="121">
        <v>28012776.749000002</v>
      </c>
      <c r="L10" s="105">
        <f t="shared" si="3"/>
        <v>18.779859141719378</v>
      </c>
      <c r="M10" s="123">
        <f t="shared" si="4"/>
        <v>19.756270488459514</v>
      </c>
    </row>
    <row r="11" spans="1:13" ht="22.5" customHeight="1" x14ac:dyDescent="0.25">
      <c r="A11" s="91" t="s">
        <v>202</v>
      </c>
      <c r="B11" s="121">
        <v>1699986.3748600001</v>
      </c>
      <c r="C11" s="121">
        <v>1838529.73279</v>
      </c>
      <c r="D11" s="105">
        <f t="shared" si="5"/>
        <v>8.1496746079161646</v>
      </c>
      <c r="E11" s="123">
        <f t="shared" si="0"/>
        <v>14.779787228206784</v>
      </c>
      <c r="F11" s="121">
        <v>12429036.267999999</v>
      </c>
      <c r="G11" s="121">
        <v>12379779.206259999</v>
      </c>
      <c r="H11" s="105">
        <f t="shared" si="1"/>
        <v>-0.39630636420957144</v>
      </c>
      <c r="I11" s="107">
        <f t="shared" si="2"/>
        <v>12.973341378244413</v>
      </c>
      <c r="J11" s="121">
        <v>18564644.229959998</v>
      </c>
      <c r="K11" s="121">
        <v>18341222.55184</v>
      </c>
      <c r="L11" s="105">
        <f t="shared" si="3"/>
        <v>-1.2034794491748784</v>
      </c>
      <c r="M11" s="123">
        <f t="shared" si="4"/>
        <v>12.935317232916582</v>
      </c>
    </row>
    <row r="12" spans="1:13" ht="22.5" customHeight="1" x14ac:dyDescent="0.25">
      <c r="A12" s="91" t="s">
        <v>203</v>
      </c>
      <c r="B12" s="121">
        <v>933431.56316999998</v>
      </c>
      <c r="C12" s="121">
        <v>1067367.2994200001</v>
      </c>
      <c r="D12" s="105">
        <f t="shared" si="5"/>
        <v>14.348747303460019</v>
      </c>
      <c r="E12" s="123">
        <f t="shared" si="0"/>
        <v>8.5804767246454876</v>
      </c>
      <c r="F12" s="121">
        <v>7169694.41292</v>
      </c>
      <c r="G12" s="121">
        <v>7623313.6462399997</v>
      </c>
      <c r="H12" s="105">
        <f t="shared" si="1"/>
        <v>6.3268977336407044</v>
      </c>
      <c r="I12" s="107">
        <f t="shared" si="2"/>
        <v>7.9888218293982707</v>
      </c>
      <c r="J12" s="121">
        <v>11049360.756349999</v>
      </c>
      <c r="K12" s="121">
        <v>11483801.364050001</v>
      </c>
      <c r="L12" s="105">
        <f t="shared" si="3"/>
        <v>3.9318166659580838</v>
      </c>
      <c r="M12" s="123">
        <f t="shared" si="4"/>
        <v>8.0990573700270971</v>
      </c>
    </row>
    <row r="13" spans="1:13" ht="22.5" customHeight="1" x14ac:dyDescent="0.25">
      <c r="A13" s="92" t="s">
        <v>204</v>
      </c>
      <c r="B13" s="121">
        <v>837926.84461000003</v>
      </c>
      <c r="C13" s="121">
        <v>910203.79469999997</v>
      </c>
      <c r="D13" s="105">
        <f t="shared" si="5"/>
        <v>8.6256873801006009</v>
      </c>
      <c r="E13" s="123">
        <f t="shared" si="0"/>
        <v>7.3170524142450679</v>
      </c>
      <c r="F13" s="121">
        <v>6422711.3848799998</v>
      </c>
      <c r="G13" s="121">
        <v>7792768.7261100002</v>
      </c>
      <c r="H13" s="105">
        <f t="shared" si="1"/>
        <v>21.331448030738471</v>
      </c>
      <c r="I13" s="107">
        <f t="shared" si="2"/>
        <v>8.1664016200232563</v>
      </c>
      <c r="J13" s="121">
        <v>10166380.491590001</v>
      </c>
      <c r="K13" s="121">
        <v>11379243.56208</v>
      </c>
      <c r="L13" s="105">
        <f t="shared" si="3"/>
        <v>11.930136507219293</v>
      </c>
      <c r="M13" s="123">
        <f t="shared" si="4"/>
        <v>8.0253170109078642</v>
      </c>
    </row>
    <row r="14" spans="1:13" ht="22.5" customHeight="1" x14ac:dyDescent="0.25">
      <c r="A14" s="91" t="s">
        <v>205</v>
      </c>
      <c r="B14" s="121">
        <v>986679.71739999996</v>
      </c>
      <c r="C14" s="121">
        <v>1049800.70949</v>
      </c>
      <c r="D14" s="105">
        <f t="shared" si="5"/>
        <v>6.3973132290922345</v>
      </c>
      <c r="E14" s="123">
        <f t="shared" si="0"/>
        <v>8.4392603728726137</v>
      </c>
      <c r="F14" s="121">
        <v>7212797.7007099995</v>
      </c>
      <c r="G14" s="121">
        <v>7520911.10549</v>
      </c>
      <c r="H14" s="105">
        <f t="shared" si="1"/>
        <v>4.2717599683916125</v>
      </c>
      <c r="I14" s="107">
        <f t="shared" si="2"/>
        <v>7.8815094858568333</v>
      </c>
      <c r="J14" s="121">
        <v>10761435.316950001</v>
      </c>
      <c r="K14" s="121">
        <v>11208631.52094</v>
      </c>
      <c r="L14" s="105">
        <f t="shared" si="3"/>
        <v>4.1555442263880416</v>
      </c>
      <c r="M14" s="123">
        <f t="shared" si="4"/>
        <v>7.9049912872728338</v>
      </c>
    </row>
    <row r="15" spans="1:13" ht="22.5" customHeight="1" x14ac:dyDescent="0.25">
      <c r="A15" s="91" t="s">
        <v>206</v>
      </c>
      <c r="B15" s="121">
        <v>699490.52676000004</v>
      </c>
      <c r="C15" s="121">
        <v>729407.69053000002</v>
      </c>
      <c r="D15" s="105">
        <f t="shared" si="5"/>
        <v>4.2769934152753386</v>
      </c>
      <c r="E15" s="123">
        <f t="shared" si="0"/>
        <v>5.8636476073147445</v>
      </c>
      <c r="F15" s="121">
        <v>5093118.9935600003</v>
      </c>
      <c r="G15" s="121">
        <v>5253457.9740399998</v>
      </c>
      <c r="H15" s="105">
        <f t="shared" si="1"/>
        <v>3.1481491141820999</v>
      </c>
      <c r="I15" s="107">
        <f t="shared" si="2"/>
        <v>5.50534081246116</v>
      </c>
      <c r="J15" s="121">
        <v>8049076.7243499998</v>
      </c>
      <c r="K15" s="121">
        <v>7932011.7375999996</v>
      </c>
      <c r="L15" s="105">
        <f t="shared" si="3"/>
        <v>-1.4543902457266451</v>
      </c>
      <c r="M15" s="123">
        <f t="shared" si="4"/>
        <v>5.5941248098960932</v>
      </c>
    </row>
    <row r="16" spans="1:13" ht="22.5" customHeight="1" x14ac:dyDescent="0.25">
      <c r="A16" s="91" t="s">
        <v>207</v>
      </c>
      <c r="B16" s="121">
        <v>514458.01153000002</v>
      </c>
      <c r="C16" s="121">
        <v>586235.58180000004</v>
      </c>
      <c r="D16" s="105">
        <f t="shared" si="5"/>
        <v>13.952075516626374</v>
      </c>
      <c r="E16" s="123">
        <f t="shared" si="0"/>
        <v>4.7126989626975373</v>
      </c>
      <c r="F16" s="121">
        <v>3723550.4305799999</v>
      </c>
      <c r="G16" s="121">
        <v>4258995.6655299999</v>
      </c>
      <c r="H16" s="105">
        <f t="shared" si="1"/>
        <v>14.379964631406811</v>
      </c>
      <c r="I16" s="107">
        <f t="shared" si="2"/>
        <v>4.4631979114332134</v>
      </c>
      <c r="J16" s="121">
        <v>5906917.5762799997</v>
      </c>
      <c r="K16" s="121">
        <v>6724907.41567</v>
      </c>
      <c r="L16" s="105">
        <f t="shared" si="3"/>
        <v>13.847998195789044</v>
      </c>
      <c r="M16" s="123">
        <f t="shared" si="4"/>
        <v>4.7428032966623546</v>
      </c>
    </row>
    <row r="17" spans="1:13" ht="22.5" customHeight="1" x14ac:dyDescent="0.25">
      <c r="A17" s="91" t="s">
        <v>208</v>
      </c>
      <c r="B17" s="121">
        <v>196345.02984999999</v>
      </c>
      <c r="C17" s="121">
        <v>224341.00132000001</v>
      </c>
      <c r="D17" s="105">
        <f t="shared" si="5"/>
        <v>14.258558768402674</v>
      </c>
      <c r="E17" s="123">
        <f t="shared" si="0"/>
        <v>1.8034586044147396</v>
      </c>
      <c r="F17" s="121">
        <v>1403611.61546</v>
      </c>
      <c r="G17" s="121">
        <v>1596364.3622399999</v>
      </c>
      <c r="H17" s="105">
        <f t="shared" si="1"/>
        <v>13.732626935894219</v>
      </c>
      <c r="I17" s="107">
        <f t="shared" si="2"/>
        <v>1.6729038127699862</v>
      </c>
      <c r="J17" s="121">
        <v>2126971.5716200001</v>
      </c>
      <c r="K17" s="121">
        <v>2340611.74364</v>
      </c>
      <c r="L17" s="105">
        <f t="shared" si="3"/>
        <v>10.044336034885585</v>
      </c>
      <c r="M17" s="123">
        <f t="shared" si="4"/>
        <v>1.6507381303236008</v>
      </c>
    </row>
    <row r="18" spans="1:13" ht="22.5" customHeight="1" x14ac:dyDescent="0.25">
      <c r="A18" s="91" t="s">
        <v>209</v>
      </c>
      <c r="B18" s="121">
        <v>181950.56998999999</v>
      </c>
      <c r="C18" s="121">
        <v>166787.65961999999</v>
      </c>
      <c r="D18" s="105">
        <f t="shared" si="5"/>
        <v>-8.3335327670769885</v>
      </c>
      <c r="E18" s="123">
        <f t="shared" si="0"/>
        <v>1.3407920891947536</v>
      </c>
      <c r="F18" s="121">
        <v>1239713.5571600001</v>
      </c>
      <c r="G18" s="121">
        <v>1212940.8237300001</v>
      </c>
      <c r="H18" s="105">
        <f t="shared" si="1"/>
        <v>-2.1595902759450647</v>
      </c>
      <c r="I18" s="107">
        <f t="shared" si="2"/>
        <v>1.2710966096956891</v>
      </c>
      <c r="J18" s="121">
        <v>1887202.3846799999</v>
      </c>
      <c r="K18" s="121">
        <v>1850074.2278499999</v>
      </c>
      <c r="L18" s="105">
        <f t="shared" si="3"/>
        <v>-1.9673648746631678</v>
      </c>
      <c r="M18" s="123">
        <f t="shared" si="4"/>
        <v>1.3047819998935757</v>
      </c>
    </row>
    <row r="19" spans="1:13" ht="22.5" customHeight="1" x14ac:dyDescent="0.25">
      <c r="A19" s="91" t="s">
        <v>210</v>
      </c>
      <c r="B19" s="121">
        <v>122417.3606</v>
      </c>
      <c r="C19" s="121">
        <v>147049.94106000001</v>
      </c>
      <c r="D19" s="105">
        <f t="shared" si="5"/>
        <v>20.121803263253831</v>
      </c>
      <c r="E19" s="123">
        <f t="shared" si="0"/>
        <v>1.1821222153905706</v>
      </c>
      <c r="F19" s="121">
        <v>912460.64781999995</v>
      </c>
      <c r="G19" s="121">
        <v>1115121.3774300001</v>
      </c>
      <c r="H19" s="105">
        <f t="shared" si="1"/>
        <v>22.210352862250645</v>
      </c>
      <c r="I19" s="107">
        <f t="shared" si="2"/>
        <v>1.1685871021239354</v>
      </c>
      <c r="J19" s="121">
        <v>1391111.6195</v>
      </c>
      <c r="K19" s="121">
        <v>1632344.2158299999</v>
      </c>
      <c r="L19" s="105">
        <f t="shared" si="3"/>
        <v>17.340994996268151</v>
      </c>
      <c r="M19" s="123">
        <f t="shared" si="4"/>
        <v>1.151225890498736</v>
      </c>
    </row>
    <row r="20" spans="1:13" ht="22.5" customHeight="1" x14ac:dyDescent="0.25">
      <c r="A20" s="91" t="s">
        <v>211</v>
      </c>
      <c r="B20" s="121">
        <v>66448.288750000007</v>
      </c>
      <c r="C20" s="121">
        <v>80594.383759999997</v>
      </c>
      <c r="D20" s="105">
        <f t="shared" si="5"/>
        <v>21.288877826819867</v>
      </c>
      <c r="E20" s="123">
        <f t="shared" si="0"/>
        <v>0.6478915312147967</v>
      </c>
      <c r="F20" s="121">
        <v>822989.76511000004</v>
      </c>
      <c r="G20" s="121">
        <v>771553.92324000003</v>
      </c>
      <c r="H20" s="105">
        <f t="shared" si="1"/>
        <v>-6.2498762500558112</v>
      </c>
      <c r="I20" s="107">
        <f t="shared" si="2"/>
        <v>0.80854692730342093</v>
      </c>
      <c r="J20" s="121">
        <v>1622525.82766</v>
      </c>
      <c r="K20" s="121">
        <v>1279867.34436</v>
      </c>
      <c r="L20" s="105">
        <f t="shared" si="3"/>
        <v>-21.118830742693362</v>
      </c>
      <c r="M20" s="123">
        <f t="shared" si="4"/>
        <v>0.90263830933594091</v>
      </c>
    </row>
    <row r="21" spans="1:13" ht="22.5" customHeight="1" x14ac:dyDescent="0.25">
      <c r="A21" s="91" t="s">
        <v>212</v>
      </c>
      <c r="B21" s="121">
        <v>71598.23414</v>
      </c>
      <c r="C21" s="121">
        <v>88091.517680000004</v>
      </c>
      <c r="D21" s="105">
        <f t="shared" si="5"/>
        <v>23.035880337145986</v>
      </c>
      <c r="E21" s="123">
        <f t="shared" si="0"/>
        <v>0.70816036569854579</v>
      </c>
      <c r="F21" s="121">
        <v>460099.08030999999</v>
      </c>
      <c r="G21" s="121">
        <v>580658.22360999999</v>
      </c>
      <c r="H21" s="105">
        <f t="shared" si="1"/>
        <v>26.20286552600173</v>
      </c>
      <c r="I21" s="107">
        <f t="shared" si="2"/>
        <v>0.60849852274976846</v>
      </c>
      <c r="J21" s="121">
        <v>780521.83478000003</v>
      </c>
      <c r="K21" s="121">
        <v>936328.52138000005</v>
      </c>
      <c r="L21" s="105">
        <f t="shared" si="3"/>
        <v>19.961861367262852</v>
      </c>
      <c r="M21" s="123">
        <f t="shared" si="4"/>
        <v>0.66035436972891237</v>
      </c>
    </row>
    <row r="22" spans="1:13" ht="24" customHeight="1" x14ac:dyDescent="0.2">
      <c r="A22" s="110" t="s">
        <v>42</v>
      </c>
      <c r="B22" s="122">
        <f>SUM(B9:B21)</f>
        <v>11117663.190360002</v>
      </c>
      <c r="C22" s="122">
        <f>SUM(C9:C21)</f>
        <v>12439487.148240002</v>
      </c>
      <c r="D22" s="120">
        <f t="shared" si="5"/>
        <v>11.889404592020183</v>
      </c>
      <c r="E22" s="124">
        <f t="shared" si="0"/>
        <v>100</v>
      </c>
      <c r="F22" s="108">
        <f>SUM(F9:F21)</f>
        <v>85232917.333200008</v>
      </c>
      <c r="G22" s="108">
        <f>SUM(G9:G21)</f>
        <v>95424754.851670012</v>
      </c>
      <c r="H22" s="120">
        <f>(G22-F22)/F22*100</f>
        <v>11.957630733941885</v>
      </c>
      <c r="I22" s="112">
        <f t="shared" si="2"/>
        <v>100</v>
      </c>
      <c r="J22" s="122">
        <f>SUM(J9:J21)</f>
        <v>130940787.38719998</v>
      </c>
      <c r="K22" s="122">
        <f>SUM(K9:K21)</f>
        <v>141791826.37413001</v>
      </c>
      <c r="L22" s="120">
        <f t="shared" si="3"/>
        <v>8.2869816223441788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8"/>
    </row>
    <row r="8" spans="9:9" x14ac:dyDescent="0.2">
      <c r="I8" s="28"/>
    </row>
    <row r="9" spans="9:9" x14ac:dyDescent="0.2">
      <c r="I9" s="28"/>
    </row>
    <row r="10" spans="9:9" x14ac:dyDescent="0.2">
      <c r="I10" s="28"/>
    </row>
    <row r="17" spans="3:14" ht="12.75" customHeight="1" x14ac:dyDescent="0.2"/>
    <row r="21" spans="3:14" x14ac:dyDescent="0.2">
      <c r="C21" s="1" t="s">
        <v>111</v>
      </c>
    </row>
    <row r="22" spans="3:14" x14ac:dyDescent="0.2">
      <c r="C22" s="106" t="s">
        <v>118</v>
      </c>
    </row>
    <row r="24" spans="3:14" x14ac:dyDescent="0.2">
      <c r="H24" s="28"/>
      <c r="I24" s="28"/>
    </row>
    <row r="25" spans="3:14" x14ac:dyDescent="0.2">
      <c r="H25" s="28"/>
      <c r="I25" s="28"/>
    </row>
    <row r="26" spans="3:14" x14ac:dyDescent="0.2">
      <c r="H26" s="165"/>
      <c r="I26" s="165"/>
      <c r="N26" t="s">
        <v>43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8"/>
      <c r="I37" s="28"/>
    </row>
    <row r="38" spans="8:9" x14ac:dyDescent="0.2">
      <c r="H38" s="28"/>
      <c r="I38" s="28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8"/>
      <c r="I49" s="28"/>
    </row>
    <row r="50" spans="3:9" x14ac:dyDescent="0.2">
      <c r="H50" s="28"/>
      <c r="I50" s="28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9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27" sqref="M27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5" width="11.7109375" bestFit="1" customWidth="1"/>
    <col min="16" max="16" width="8.28515625" bestFit="1" customWidth="1"/>
  </cols>
  <sheetData>
    <row r="1" spans="1:16" x14ac:dyDescent="0.2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3" spans="1:16" ht="15.75" x14ac:dyDescent="0.25">
      <c r="A3" s="64"/>
      <c r="B3" s="119" t="s">
        <v>125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s="66" customFormat="1" x14ac:dyDescent="0.2">
      <c r="A4" s="88"/>
      <c r="B4" s="101" t="s">
        <v>105</v>
      </c>
      <c r="C4" s="101" t="s">
        <v>44</v>
      </c>
      <c r="D4" s="101" t="s">
        <v>45</v>
      </c>
      <c r="E4" s="101" t="s">
        <v>46</v>
      </c>
      <c r="F4" s="101" t="s">
        <v>47</v>
      </c>
      <c r="G4" s="101" t="s">
        <v>48</v>
      </c>
      <c r="H4" s="101" t="s">
        <v>49</v>
      </c>
      <c r="I4" s="101" t="s">
        <v>0</v>
      </c>
      <c r="J4" s="101" t="s">
        <v>104</v>
      </c>
      <c r="K4" s="101" t="s">
        <v>50</v>
      </c>
      <c r="L4" s="101" t="s">
        <v>51</v>
      </c>
      <c r="M4" s="101" t="s">
        <v>52</v>
      </c>
      <c r="N4" s="101" t="s">
        <v>53</v>
      </c>
      <c r="O4" s="102" t="s">
        <v>103</v>
      </c>
      <c r="P4" s="102" t="s">
        <v>102</v>
      </c>
    </row>
    <row r="5" spans="1:16" x14ac:dyDescent="0.2">
      <c r="A5" s="93" t="s">
        <v>101</v>
      </c>
      <c r="B5" s="94" t="s">
        <v>171</v>
      </c>
      <c r="C5" s="125">
        <v>1104706.7680800001</v>
      </c>
      <c r="D5" s="125">
        <v>1100621.99339</v>
      </c>
      <c r="E5" s="125">
        <v>1300964.4824600001</v>
      </c>
      <c r="F5" s="125">
        <v>1092317.20695</v>
      </c>
      <c r="G5" s="125">
        <v>1221563.0270400001</v>
      </c>
      <c r="H5" s="125">
        <v>1266842.0393399999</v>
      </c>
      <c r="I5" s="95">
        <v>1204166.30311</v>
      </c>
      <c r="J5" s="95">
        <v>1310468.33785</v>
      </c>
      <c r="K5" s="95">
        <v>0</v>
      </c>
      <c r="L5" s="95">
        <v>0</v>
      </c>
      <c r="M5" s="95">
        <v>0</v>
      </c>
      <c r="N5" s="95">
        <v>0</v>
      </c>
      <c r="O5" s="125">
        <v>9601650.1582200006</v>
      </c>
      <c r="P5" s="96">
        <f t="shared" ref="P5:P24" si="0">O5/O$26*100</f>
        <v>10.062011868036741</v>
      </c>
    </row>
    <row r="6" spans="1:16" x14ac:dyDescent="0.2">
      <c r="A6" s="93" t="s">
        <v>100</v>
      </c>
      <c r="B6" s="94" t="s">
        <v>173</v>
      </c>
      <c r="C6" s="125">
        <v>666237.87350999995</v>
      </c>
      <c r="D6" s="125">
        <v>695646.38214999996</v>
      </c>
      <c r="E6" s="125">
        <v>865380.31463000004</v>
      </c>
      <c r="F6" s="125">
        <v>727306.97337999998</v>
      </c>
      <c r="G6" s="125">
        <v>765969.24847999995</v>
      </c>
      <c r="H6" s="125">
        <v>795941.61407000001</v>
      </c>
      <c r="I6" s="95">
        <v>775123.70371999999</v>
      </c>
      <c r="J6" s="95">
        <v>762450.71771</v>
      </c>
      <c r="K6" s="95">
        <v>0</v>
      </c>
      <c r="L6" s="95">
        <v>0</v>
      </c>
      <c r="M6" s="95">
        <v>0</v>
      </c>
      <c r="N6" s="95">
        <v>0</v>
      </c>
      <c r="O6" s="125">
        <v>6054056.8276500003</v>
      </c>
      <c r="P6" s="96">
        <f t="shared" si="0"/>
        <v>6.3443252613648724</v>
      </c>
    </row>
    <row r="7" spans="1:16" x14ac:dyDescent="0.2">
      <c r="A7" s="93" t="s">
        <v>99</v>
      </c>
      <c r="B7" s="94" t="s">
        <v>172</v>
      </c>
      <c r="C7" s="125">
        <v>622123.82447999995</v>
      </c>
      <c r="D7" s="125">
        <v>694365.72167</v>
      </c>
      <c r="E7" s="125">
        <v>840383.12402999995</v>
      </c>
      <c r="F7" s="125">
        <v>670371.94429000001</v>
      </c>
      <c r="G7" s="125">
        <v>740258.06103999994</v>
      </c>
      <c r="H7" s="125">
        <v>591980.48490000004</v>
      </c>
      <c r="I7" s="95">
        <v>633380.16116999998</v>
      </c>
      <c r="J7" s="95">
        <v>773271.59065000003</v>
      </c>
      <c r="K7" s="95">
        <v>0</v>
      </c>
      <c r="L7" s="95">
        <v>0</v>
      </c>
      <c r="M7" s="95">
        <v>0</v>
      </c>
      <c r="N7" s="95">
        <v>0</v>
      </c>
      <c r="O7" s="125">
        <v>5566134.9122299999</v>
      </c>
      <c r="P7" s="96">
        <f t="shared" si="0"/>
        <v>5.8330093914122205</v>
      </c>
    </row>
    <row r="8" spans="1:16" x14ac:dyDescent="0.2">
      <c r="A8" s="93" t="s">
        <v>98</v>
      </c>
      <c r="B8" s="94" t="s">
        <v>176</v>
      </c>
      <c r="C8" s="125">
        <v>614685.81828999997</v>
      </c>
      <c r="D8" s="125">
        <v>663024.65093</v>
      </c>
      <c r="E8" s="125">
        <v>810181.36133999994</v>
      </c>
      <c r="F8" s="125">
        <v>684468.22754999995</v>
      </c>
      <c r="G8" s="125">
        <v>696141.88907000003</v>
      </c>
      <c r="H8" s="125">
        <v>729105.53049000003</v>
      </c>
      <c r="I8" s="95">
        <v>650568.46531999996</v>
      </c>
      <c r="J8" s="95">
        <v>515832.48603999999</v>
      </c>
      <c r="K8" s="95">
        <v>0</v>
      </c>
      <c r="L8" s="95">
        <v>0</v>
      </c>
      <c r="M8" s="95">
        <v>0</v>
      </c>
      <c r="N8" s="95">
        <v>0</v>
      </c>
      <c r="O8" s="125">
        <v>5364008.4290300002</v>
      </c>
      <c r="P8" s="96">
        <f t="shared" si="0"/>
        <v>5.621191730979989</v>
      </c>
    </row>
    <row r="9" spans="1:16" x14ac:dyDescent="0.2">
      <c r="A9" s="93" t="s">
        <v>97</v>
      </c>
      <c r="B9" s="94" t="s">
        <v>174</v>
      </c>
      <c r="C9" s="125">
        <v>508287.65678000002</v>
      </c>
      <c r="D9" s="125">
        <v>604234.58022999996</v>
      </c>
      <c r="E9" s="125">
        <v>710665.84461000003</v>
      </c>
      <c r="F9" s="125">
        <v>714351.80694000004</v>
      </c>
      <c r="G9" s="125">
        <v>685140.84126999998</v>
      </c>
      <c r="H9" s="125">
        <v>720638.77281999995</v>
      </c>
      <c r="I9" s="95">
        <v>623286.88656000001</v>
      </c>
      <c r="J9" s="95">
        <v>740489.33574000001</v>
      </c>
      <c r="K9" s="95">
        <v>0</v>
      </c>
      <c r="L9" s="95">
        <v>0</v>
      </c>
      <c r="M9" s="95">
        <v>0</v>
      </c>
      <c r="N9" s="95">
        <v>0</v>
      </c>
      <c r="O9" s="125">
        <v>5307095.7249499997</v>
      </c>
      <c r="P9" s="96">
        <f t="shared" si="0"/>
        <v>5.5615502845141673</v>
      </c>
    </row>
    <row r="10" spans="1:16" x14ac:dyDescent="0.2">
      <c r="A10" s="93" t="s">
        <v>96</v>
      </c>
      <c r="B10" s="94" t="s">
        <v>177</v>
      </c>
      <c r="C10" s="125">
        <v>497995.80291999999</v>
      </c>
      <c r="D10" s="125">
        <v>507560.82500999997</v>
      </c>
      <c r="E10" s="125">
        <v>592638.87933999998</v>
      </c>
      <c r="F10" s="125">
        <v>488801.34123000002</v>
      </c>
      <c r="G10" s="125">
        <v>562061.76795999997</v>
      </c>
      <c r="H10" s="125">
        <v>545537.60548000003</v>
      </c>
      <c r="I10" s="95">
        <v>523818.47759999998</v>
      </c>
      <c r="J10" s="95">
        <v>478710.21597000002</v>
      </c>
      <c r="K10" s="95">
        <v>0</v>
      </c>
      <c r="L10" s="95">
        <v>0</v>
      </c>
      <c r="M10" s="95">
        <v>0</v>
      </c>
      <c r="N10" s="95">
        <v>0</v>
      </c>
      <c r="O10" s="125">
        <v>4197124.9155099997</v>
      </c>
      <c r="P10" s="96">
        <f t="shared" si="0"/>
        <v>4.3983607000448561</v>
      </c>
    </row>
    <row r="11" spans="1:16" x14ac:dyDescent="0.2">
      <c r="A11" s="93" t="s">
        <v>95</v>
      </c>
      <c r="B11" s="94" t="s">
        <v>175</v>
      </c>
      <c r="C11" s="125">
        <v>446609.90175999998</v>
      </c>
      <c r="D11" s="125">
        <v>434874.54112000001</v>
      </c>
      <c r="E11" s="125">
        <v>575769.34528999997</v>
      </c>
      <c r="F11" s="125">
        <v>514316.99904999998</v>
      </c>
      <c r="G11" s="125">
        <v>499129.53711999999</v>
      </c>
      <c r="H11" s="125">
        <v>508216.46798000002</v>
      </c>
      <c r="I11" s="95">
        <v>561760.33623000002</v>
      </c>
      <c r="J11" s="95">
        <v>558489.77894999995</v>
      </c>
      <c r="K11" s="95">
        <v>0</v>
      </c>
      <c r="L11" s="95">
        <v>0</v>
      </c>
      <c r="M11" s="95">
        <v>0</v>
      </c>
      <c r="N11" s="95">
        <v>0</v>
      </c>
      <c r="O11" s="125">
        <v>4099166.9075000002</v>
      </c>
      <c r="P11" s="96">
        <f t="shared" si="0"/>
        <v>4.2957059872690486</v>
      </c>
    </row>
    <row r="12" spans="1:16" x14ac:dyDescent="0.2">
      <c r="A12" s="93" t="s">
        <v>94</v>
      </c>
      <c r="B12" s="94" t="s">
        <v>213</v>
      </c>
      <c r="C12" s="125">
        <v>246214.17744999999</v>
      </c>
      <c r="D12" s="125">
        <v>273837.60051999998</v>
      </c>
      <c r="E12" s="125">
        <v>319482.07264999999</v>
      </c>
      <c r="F12" s="125">
        <v>419275.21427</v>
      </c>
      <c r="G12" s="125">
        <v>316884.49518999999</v>
      </c>
      <c r="H12" s="125">
        <v>232425.41412</v>
      </c>
      <c r="I12" s="95">
        <v>279872.15142000001</v>
      </c>
      <c r="J12" s="95">
        <v>297752.49076000002</v>
      </c>
      <c r="K12" s="95">
        <v>0</v>
      </c>
      <c r="L12" s="95">
        <v>0</v>
      </c>
      <c r="M12" s="95">
        <v>0</v>
      </c>
      <c r="N12" s="95">
        <v>0</v>
      </c>
      <c r="O12" s="125">
        <v>2385743.61638</v>
      </c>
      <c r="P12" s="96">
        <f t="shared" si="0"/>
        <v>2.500130726129131</v>
      </c>
    </row>
    <row r="13" spans="1:16" x14ac:dyDescent="0.2">
      <c r="A13" s="93" t="s">
        <v>93</v>
      </c>
      <c r="B13" s="94" t="s">
        <v>178</v>
      </c>
      <c r="C13" s="125">
        <v>274155.02523999999</v>
      </c>
      <c r="D13" s="125">
        <v>269100.23534999997</v>
      </c>
      <c r="E13" s="125">
        <v>333702.47506999999</v>
      </c>
      <c r="F13" s="125">
        <v>275614.50633</v>
      </c>
      <c r="G13" s="125">
        <v>296439.57104000001</v>
      </c>
      <c r="H13" s="125">
        <v>304699.02969</v>
      </c>
      <c r="I13" s="95">
        <v>302621.61450000003</v>
      </c>
      <c r="J13" s="95">
        <v>321543.48608</v>
      </c>
      <c r="K13" s="95">
        <v>0</v>
      </c>
      <c r="L13" s="95">
        <v>0</v>
      </c>
      <c r="M13" s="95">
        <v>0</v>
      </c>
      <c r="N13" s="95">
        <v>0</v>
      </c>
      <c r="O13" s="125">
        <v>2377875.9432999999</v>
      </c>
      <c r="P13" s="96">
        <f t="shared" si="0"/>
        <v>2.4918858287833321</v>
      </c>
    </row>
    <row r="14" spans="1:16" x14ac:dyDescent="0.2">
      <c r="A14" s="93" t="s">
        <v>92</v>
      </c>
      <c r="B14" s="94" t="s">
        <v>179</v>
      </c>
      <c r="C14" s="125">
        <v>218364.67542000001</v>
      </c>
      <c r="D14" s="125">
        <v>253807.59216999999</v>
      </c>
      <c r="E14" s="125">
        <v>326385.11489999999</v>
      </c>
      <c r="F14" s="125">
        <v>249753.3278</v>
      </c>
      <c r="G14" s="125">
        <v>289744.22425000003</v>
      </c>
      <c r="H14" s="125">
        <v>284796.26666000002</v>
      </c>
      <c r="I14" s="95">
        <v>254642.35902</v>
      </c>
      <c r="J14" s="95">
        <v>310400.79758000001</v>
      </c>
      <c r="K14" s="95">
        <v>0</v>
      </c>
      <c r="L14" s="95">
        <v>0</v>
      </c>
      <c r="M14" s="95">
        <v>0</v>
      </c>
      <c r="N14" s="95">
        <v>0</v>
      </c>
      <c r="O14" s="125">
        <v>2187894.3577999999</v>
      </c>
      <c r="P14" s="96">
        <f t="shared" si="0"/>
        <v>2.2927953665701351</v>
      </c>
    </row>
    <row r="15" spans="1:16" x14ac:dyDescent="0.2">
      <c r="A15" s="93" t="s">
        <v>91</v>
      </c>
      <c r="B15" s="94" t="s">
        <v>214</v>
      </c>
      <c r="C15" s="125">
        <v>272017.78395999997</v>
      </c>
      <c r="D15" s="125">
        <v>284586.62637999997</v>
      </c>
      <c r="E15" s="125">
        <v>232676.32018000001</v>
      </c>
      <c r="F15" s="125">
        <v>248321.63365</v>
      </c>
      <c r="G15" s="125">
        <v>233753.57133000001</v>
      </c>
      <c r="H15" s="125">
        <v>249694.1832</v>
      </c>
      <c r="I15" s="95">
        <v>253633.1973</v>
      </c>
      <c r="J15" s="95">
        <v>278360.72609000001</v>
      </c>
      <c r="K15" s="95">
        <v>0</v>
      </c>
      <c r="L15" s="95">
        <v>0</v>
      </c>
      <c r="M15" s="95">
        <v>0</v>
      </c>
      <c r="N15" s="95">
        <v>0</v>
      </c>
      <c r="O15" s="125">
        <v>2053044.0420899999</v>
      </c>
      <c r="P15" s="96">
        <f t="shared" si="0"/>
        <v>2.1514795037003651</v>
      </c>
    </row>
    <row r="16" spans="1:16" x14ac:dyDescent="0.2">
      <c r="A16" s="93" t="s">
        <v>90</v>
      </c>
      <c r="B16" s="94" t="s">
        <v>215</v>
      </c>
      <c r="C16" s="125">
        <v>223189.75894</v>
      </c>
      <c r="D16" s="125">
        <v>243989.64197</v>
      </c>
      <c r="E16" s="125">
        <v>321136.03226000001</v>
      </c>
      <c r="F16" s="125">
        <v>241092.77173000001</v>
      </c>
      <c r="G16" s="125">
        <v>265754.17593999999</v>
      </c>
      <c r="H16" s="125">
        <v>244259.48537000001</v>
      </c>
      <c r="I16" s="95">
        <v>212878.92920000001</v>
      </c>
      <c r="J16" s="95">
        <v>241510.91897999999</v>
      </c>
      <c r="K16" s="95">
        <v>0</v>
      </c>
      <c r="L16" s="95">
        <v>0</v>
      </c>
      <c r="M16" s="95">
        <v>0</v>
      </c>
      <c r="N16" s="95">
        <v>0</v>
      </c>
      <c r="O16" s="125">
        <v>1993811.7143900001</v>
      </c>
      <c r="P16" s="96">
        <f t="shared" si="0"/>
        <v>2.0894072167009679</v>
      </c>
    </row>
    <row r="17" spans="1:16" x14ac:dyDescent="0.2">
      <c r="A17" s="93" t="s">
        <v>89</v>
      </c>
      <c r="B17" s="94" t="s">
        <v>216</v>
      </c>
      <c r="C17" s="125">
        <v>217787.98814</v>
      </c>
      <c r="D17" s="125">
        <v>211793.73864</v>
      </c>
      <c r="E17" s="125">
        <v>313758.47086</v>
      </c>
      <c r="F17" s="125">
        <v>240653.66373999999</v>
      </c>
      <c r="G17" s="125">
        <v>252252.46978000001</v>
      </c>
      <c r="H17" s="125">
        <v>233669.17829000001</v>
      </c>
      <c r="I17" s="95">
        <v>251294.70566000001</v>
      </c>
      <c r="J17" s="95">
        <v>248580.28899</v>
      </c>
      <c r="K17" s="95">
        <v>0</v>
      </c>
      <c r="L17" s="95">
        <v>0</v>
      </c>
      <c r="M17" s="95">
        <v>0</v>
      </c>
      <c r="N17" s="95">
        <v>0</v>
      </c>
      <c r="O17" s="125">
        <v>1969790.5041</v>
      </c>
      <c r="P17" s="96">
        <f t="shared" si="0"/>
        <v>2.0642342829823126</v>
      </c>
    </row>
    <row r="18" spans="1:16" x14ac:dyDescent="0.2">
      <c r="A18" s="93" t="s">
        <v>88</v>
      </c>
      <c r="B18" s="94" t="s">
        <v>217</v>
      </c>
      <c r="C18" s="125">
        <v>193388.69807000001</v>
      </c>
      <c r="D18" s="125">
        <v>226802.10055999999</v>
      </c>
      <c r="E18" s="125">
        <v>286230.0943</v>
      </c>
      <c r="F18" s="125">
        <v>237394.48537000001</v>
      </c>
      <c r="G18" s="125">
        <v>266786.4694</v>
      </c>
      <c r="H18" s="125">
        <v>258065.39916999999</v>
      </c>
      <c r="I18" s="95">
        <v>248687.16284</v>
      </c>
      <c r="J18" s="95">
        <v>250027.89741999999</v>
      </c>
      <c r="K18" s="95">
        <v>0</v>
      </c>
      <c r="L18" s="95">
        <v>0</v>
      </c>
      <c r="M18" s="95">
        <v>0</v>
      </c>
      <c r="N18" s="95">
        <v>0</v>
      </c>
      <c r="O18" s="125">
        <v>1967382.3071300001</v>
      </c>
      <c r="P18" s="96">
        <f t="shared" si="0"/>
        <v>2.061710622351753</v>
      </c>
    </row>
    <row r="19" spans="1:16" x14ac:dyDescent="0.2">
      <c r="A19" s="93" t="s">
        <v>87</v>
      </c>
      <c r="B19" s="94" t="s">
        <v>218</v>
      </c>
      <c r="C19" s="125">
        <v>205116.38467</v>
      </c>
      <c r="D19" s="125">
        <v>236738.1525</v>
      </c>
      <c r="E19" s="125">
        <v>274437.80771000002</v>
      </c>
      <c r="F19" s="125">
        <v>290757.24712000001</v>
      </c>
      <c r="G19" s="125">
        <v>277773.27619</v>
      </c>
      <c r="H19" s="125">
        <v>188462.48245000001</v>
      </c>
      <c r="I19" s="95">
        <v>185456.58335999999</v>
      </c>
      <c r="J19" s="95">
        <v>205778.66016</v>
      </c>
      <c r="K19" s="95">
        <v>0</v>
      </c>
      <c r="L19" s="95">
        <v>0</v>
      </c>
      <c r="M19" s="95">
        <v>0</v>
      </c>
      <c r="N19" s="95">
        <v>0</v>
      </c>
      <c r="O19" s="125">
        <v>1864520.5941600001</v>
      </c>
      <c r="P19" s="96">
        <f t="shared" si="0"/>
        <v>1.9539170910716461</v>
      </c>
    </row>
    <row r="20" spans="1:16" x14ac:dyDescent="0.2">
      <c r="A20" s="93" t="s">
        <v>86</v>
      </c>
      <c r="B20" s="94" t="s">
        <v>180</v>
      </c>
      <c r="C20" s="125">
        <v>217737.34804000001</v>
      </c>
      <c r="D20" s="125">
        <v>179570.82884</v>
      </c>
      <c r="E20" s="125">
        <v>245270.14597000001</v>
      </c>
      <c r="F20" s="125">
        <v>252656.62302999999</v>
      </c>
      <c r="G20" s="125">
        <v>235347.20034000001</v>
      </c>
      <c r="H20" s="125">
        <v>201255.1973</v>
      </c>
      <c r="I20" s="95">
        <v>221902.77776</v>
      </c>
      <c r="J20" s="95">
        <v>307835.41521000001</v>
      </c>
      <c r="K20" s="95">
        <v>0</v>
      </c>
      <c r="L20" s="95">
        <v>0</v>
      </c>
      <c r="M20" s="95">
        <v>0</v>
      </c>
      <c r="N20" s="95">
        <v>0</v>
      </c>
      <c r="O20" s="125">
        <v>1861575.5364900001</v>
      </c>
      <c r="P20" s="96">
        <f t="shared" si="0"/>
        <v>1.9508308293625356</v>
      </c>
    </row>
    <row r="21" spans="1:16" x14ac:dyDescent="0.2">
      <c r="A21" s="93" t="s">
        <v>85</v>
      </c>
      <c r="B21" s="94" t="s">
        <v>219</v>
      </c>
      <c r="C21" s="125">
        <v>165285.23206000001</v>
      </c>
      <c r="D21" s="125">
        <v>197705.31224</v>
      </c>
      <c r="E21" s="125">
        <v>240871.64535000001</v>
      </c>
      <c r="F21" s="125">
        <v>217585.25922000001</v>
      </c>
      <c r="G21" s="125">
        <v>250451.08124</v>
      </c>
      <c r="H21" s="125">
        <v>220008.34865999999</v>
      </c>
      <c r="I21" s="95">
        <v>235141.62364000001</v>
      </c>
      <c r="J21" s="95">
        <v>242708.85573000001</v>
      </c>
      <c r="K21" s="95">
        <v>0</v>
      </c>
      <c r="L21" s="95">
        <v>0</v>
      </c>
      <c r="M21" s="95">
        <v>0</v>
      </c>
      <c r="N21" s="95">
        <v>0</v>
      </c>
      <c r="O21" s="125">
        <v>1769757.3581399999</v>
      </c>
      <c r="P21" s="96">
        <f t="shared" si="0"/>
        <v>1.8546103271535184</v>
      </c>
    </row>
    <row r="22" spans="1:16" x14ac:dyDescent="0.2">
      <c r="A22" s="93" t="s">
        <v>84</v>
      </c>
      <c r="B22" s="94" t="s">
        <v>167</v>
      </c>
      <c r="C22" s="125">
        <v>149234.41308999999</v>
      </c>
      <c r="D22" s="125">
        <v>170865.63433</v>
      </c>
      <c r="E22" s="125">
        <v>186751.00471000001</v>
      </c>
      <c r="F22" s="125">
        <v>167045.0693</v>
      </c>
      <c r="G22" s="125">
        <v>199493.71862999999</v>
      </c>
      <c r="H22" s="125">
        <v>236023.69244000001</v>
      </c>
      <c r="I22" s="95">
        <v>209990.02140999999</v>
      </c>
      <c r="J22" s="95">
        <v>237292.78862000001</v>
      </c>
      <c r="K22" s="95">
        <v>0</v>
      </c>
      <c r="L22" s="95">
        <v>0</v>
      </c>
      <c r="M22" s="95">
        <v>0</v>
      </c>
      <c r="N22" s="95">
        <v>0</v>
      </c>
      <c r="O22" s="125">
        <v>1556696.34253</v>
      </c>
      <c r="P22" s="96">
        <f t="shared" si="0"/>
        <v>1.6313338660914116</v>
      </c>
    </row>
    <row r="23" spans="1:16" x14ac:dyDescent="0.2">
      <c r="A23" s="93" t="s">
        <v>83</v>
      </c>
      <c r="B23" s="94" t="s">
        <v>220</v>
      </c>
      <c r="C23" s="125">
        <v>156368.11121999999</v>
      </c>
      <c r="D23" s="125">
        <v>201501.38180999999</v>
      </c>
      <c r="E23" s="125">
        <v>216195.44003</v>
      </c>
      <c r="F23" s="125">
        <v>153216.20876000001</v>
      </c>
      <c r="G23" s="125">
        <v>162350.58981</v>
      </c>
      <c r="H23" s="125">
        <v>197853.64804</v>
      </c>
      <c r="I23" s="95">
        <v>147858.08394000001</v>
      </c>
      <c r="J23" s="95">
        <v>185681.95074</v>
      </c>
      <c r="K23" s="95">
        <v>0</v>
      </c>
      <c r="L23" s="95">
        <v>0</v>
      </c>
      <c r="M23" s="95">
        <v>0</v>
      </c>
      <c r="N23" s="95">
        <v>0</v>
      </c>
      <c r="O23" s="125">
        <v>1421025.41435</v>
      </c>
      <c r="P23" s="96">
        <f t="shared" si="0"/>
        <v>1.4891580455814302</v>
      </c>
    </row>
    <row r="24" spans="1:16" x14ac:dyDescent="0.2">
      <c r="A24" s="93" t="s">
        <v>82</v>
      </c>
      <c r="B24" s="94" t="s">
        <v>221</v>
      </c>
      <c r="C24" s="125">
        <v>121451.12727</v>
      </c>
      <c r="D24" s="125">
        <v>147234.65865999999</v>
      </c>
      <c r="E24" s="125">
        <v>181609.62834</v>
      </c>
      <c r="F24" s="125">
        <v>182068.96818</v>
      </c>
      <c r="G24" s="125">
        <v>155485.28288000001</v>
      </c>
      <c r="H24" s="125">
        <v>130383.08336</v>
      </c>
      <c r="I24" s="95">
        <v>112352.37502000001</v>
      </c>
      <c r="J24" s="95">
        <v>146952.90792</v>
      </c>
      <c r="K24" s="95">
        <v>0</v>
      </c>
      <c r="L24" s="95">
        <v>0</v>
      </c>
      <c r="M24" s="95">
        <v>0</v>
      </c>
      <c r="N24" s="95">
        <v>0</v>
      </c>
      <c r="O24" s="125">
        <v>1177538.0316300001</v>
      </c>
      <c r="P24" s="96">
        <f t="shared" si="0"/>
        <v>1.2339963916704706</v>
      </c>
    </row>
    <row r="25" spans="1:16" x14ac:dyDescent="0.2">
      <c r="A25" s="97"/>
      <c r="B25" s="166" t="s">
        <v>81</v>
      </c>
      <c r="C25" s="166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26">
        <f>SUM(O5:O24)</f>
        <v>64775893.637580007</v>
      </c>
      <c r="P25" s="99">
        <f>SUM(P5:P24)</f>
        <v>67.881645321770904</v>
      </c>
    </row>
    <row r="26" spans="1:16" ht="13.5" customHeight="1" x14ac:dyDescent="0.2">
      <c r="A26" s="97"/>
      <c r="B26" s="167" t="s">
        <v>80</v>
      </c>
      <c r="C26" s="167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6">
        <v>95424754.851669997</v>
      </c>
      <c r="P26" s="95">
        <f>O26/O$26*100</f>
        <v>100</v>
      </c>
    </row>
    <row r="27" spans="1:16" x14ac:dyDescent="0.2">
      <c r="B27" s="65"/>
    </row>
    <row r="28" spans="1:16" x14ac:dyDescent="0.2">
      <c r="B28" s="28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9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0" t="s">
        <v>2</v>
      </c>
    </row>
    <row r="2" spans="2:2" ht="15" x14ac:dyDescent="0.25">
      <c r="B2" s="30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9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</cp:lastModifiedBy>
  <cp:lastPrinted>2016-02-26T09:44:09Z</cp:lastPrinted>
  <dcterms:created xsi:type="dcterms:W3CDTF">2013-08-01T04:41:02Z</dcterms:created>
  <dcterms:modified xsi:type="dcterms:W3CDTF">2017-08-31T23:06:42Z</dcterms:modified>
</cp:coreProperties>
</file>