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Ağustos 2018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8_AYLIK_IHR" sheetId="22" r:id="rId14"/>
  </sheets>
  <calcPr calcId="152511"/>
</workbook>
</file>

<file path=xl/calcChain.xml><?xml version="1.0" encoding="utf-8"?>
<calcChain xmlns="http://schemas.openxmlformats.org/spreadsheetml/2006/main">
  <c r="O70" i="22" l="1"/>
  <c r="O58" i="22"/>
  <c r="J58" i="22"/>
  <c r="I58" i="22"/>
  <c r="H58" i="22"/>
  <c r="G58" i="22"/>
  <c r="F58" i="22"/>
  <c r="E58" i="22"/>
  <c r="D58" i="22"/>
  <c r="C58" i="22"/>
  <c r="O24" i="22"/>
  <c r="J24" i="22"/>
  <c r="I24" i="22"/>
  <c r="H24" i="22"/>
  <c r="G24" i="22"/>
  <c r="F24" i="22"/>
  <c r="E24" i="22"/>
  <c r="D24" i="22"/>
  <c r="C24" i="22"/>
  <c r="O2" i="22"/>
  <c r="J2" i="22"/>
  <c r="I2" i="22"/>
  <c r="H2" i="22"/>
  <c r="G2" i="22"/>
  <c r="F2" i="22"/>
  <c r="E2" i="22"/>
  <c r="D2" i="22"/>
  <c r="C2" i="22"/>
  <c r="M46" i="1" l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L46" i="1"/>
  <c r="H46" i="1"/>
  <c r="D46" i="1"/>
  <c r="O78" i="22" l="1"/>
  <c r="O63" i="22" l="1"/>
  <c r="O64" i="22"/>
  <c r="O65" i="22"/>
  <c r="O66" i="22"/>
  <c r="O67" i="22"/>
  <c r="O68" i="22"/>
  <c r="O69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3" i="22"/>
  <c r="E3" i="22"/>
  <c r="F3" i="22"/>
  <c r="G3" i="22"/>
  <c r="H3" i="22"/>
  <c r="I3" i="22"/>
  <c r="J3" i="22"/>
  <c r="K3" i="22"/>
  <c r="L3" i="22"/>
  <c r="M3" i="22"/>
  <c r="N3" i="22"/>
  <c r="C3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22" i="1" l="1"/>
  <c r="K22" i="2" s="1"/>
  <c r="G22" i="1"/>
  <c r="G22" i="2" s="1"/>
  <c r="J22" i="1"/>
  <c r="J22" i="2" s="1"/>
  <c r="K8" i="1"/>
  <c r="K8" i="2" s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29" i="2"/>
  <c r="K18" i="2"/>
  <c r="C8" i="1"/>
  <c r="G23" i="2"/>
  <c r="K27" i="2"/>
  <c r="C22" i="1"/>
  <c r="C22" i="2" s="1"/>
  <c r="G42" i="2"/>
  <c r="J46" i="2"/>
  <c r="K44" i="1" l="1"/>
  <c r="J44" i="1"/>
  <c r="J44" i="2" s="1"/>
  <c r="C8" i="2"/>
  <c r="C44" i="1"/>
  <c r="C45" i="1" s="1"/>
  <c r="B8" i="2"/>
  <c r="B44" i="1"/>
  <c r="G8" i="2"/>
  <c r="G44" i="1"/>
  <c r="F8" i="2"/>
  <c r="F44" i="1"/>
  <c r="F46" i="2"/>
  <c r="C46" i="2"/>
  <c r="B46" i="2"/>
  <c r="C45" i="2" l="1"/>
  <c r="K44" i="2"/>
  <c r="M27" i="2" s="1"/>
  <c r="J45" i="1"/>
  <c r="F44" i="2"/>
  <c r="F45" i="1"/>
  <c r="B44" i="2"/>
  <c r="B45" i="1"/>
  <c r="B45" i="2" s="1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45" i="1" l="1"/>
  <c r="M18" i="2"/>
  <c r="M21" i="2"/>
  <c r="M29" i="2"/>
  <c r="M37" i="2"/>
  <c r="M8" i="2"/>
  <c r="M30" i="2"/>
  <c r="M41" i="2"/>
  <c r="M19" i="2"/>
  <c r="M32" i="2"/>
  <c r="M10" i="2"/>
  <c r="M23" i="2"/>
  <c r="M42" i="2"/>
  <c r="M43" i="2"/>
  <c r="M33" i="2"/>
  <c r="M24" i="2"/>
  <c r="M11" i="2"/>
  <c r="M44" i="2"/>
  <c r="M39" i="2"/>
  <c r="M38" i="2"/>
  <c r="M31" i="2"/>
  <c r="M16" i="2"/>
  <c r="M28" i="2"/>
  <c r="M20" i="2"/>
  <c r="M14" i="2"/>
  <c r="M9" i="2"/>
  <c r="M22" i="2"/>
  <c r="M13" i="2"/>
  <c r="M35" i="2"/>
  <c r="M36" i="2"/>
  <c r="M26" i="2"/>
  <c r="M17" i="2"/>
  <c r="M40" i="2"/>
  <c r="M34" i="2"/>
  <c r="M25" i="2"/>
  <c r="M12" i="2"/>
  <c r="M15" i="2"/>
  <c r="K46" i="2"/>
  <c r="K45" i="1"/>
  <c r="L45" i="1" s="1"/>
  <c r="G46" i="2"/>
  <c r="G45" i="1"/>
  <c r="H45" i="1" s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9" i="22"/>
  <c r="O62" i="22"/>
  <c r="O3" i="22" l="1"/>
  <c r="O25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<sst xmlns="http://schemas.openxmlformats.org/spreadsheetml/2006/main" count="422" uniqueCount="229">
  <si>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</si>
  <si>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</si>
  <si>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</si>
  <si>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</si>
  <si>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</si>
  <si>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</si>
  <si>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</si>
  <si>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</si>
  <si>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</si>
  <si>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</si>
  <si>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</si>
  <si>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</si>
  <si>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</si>
  <si>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</si>
  <si>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</si>
  <si>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</si>
  <si>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</si>
  <si>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</si>
  <si>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</si>
  <si>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</si>
  <si>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</si>
  <si>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</si>
  <si>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</si>
  <si>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</si>
  <si>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</si>
  <si>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</si>
  <si>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</si>
  <si>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</si>
  <si>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</si>
  <si>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</si>
  <si>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</si>
  <si>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</si>
  <si>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</si>
  <si>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</si>
  <si>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</si>
  <si>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</si>
  <si>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</si>
  <si>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</si>
  <si>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</si>
  <si>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</si>
  <si>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</si>
  <si>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</si>
  <si>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</si>
  <si>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</si>
  <si>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</si>
  <si>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</si>
  <si>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</si>
  <si>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</si>
  <si>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</si>
  <si>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</si>
  <si>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</si>
  <si>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</si>
  <si>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</si>
  <si>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</si>
  <si>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</si>
  <si>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</si>
  <si>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</si>
  <si>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</si>
  <si>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</si>
  <si>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</si>
  <si>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</si>
  <si>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</si>
  <si>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</si>
  <si>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</si>
  <si>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</si>
  <si>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</si>
  <si>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</si>
  <si>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</si>
  <si>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</si>
  <si>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</si>
  <si>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</si>
  <si>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</si>
  <si>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</si>
  <si>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</si>
  <si>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</si>
  <si>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</si>
  <si>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</si>
  <si>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</si>
  <si>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</si>
  <si>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</si>
  <si>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</si>
  <si>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</si>
  <si>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</si>
  <si>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</si>
  <si>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</si>
  <si>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</si>
  <si>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</si>
  <si>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</si>
  <si>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</si>
  <si>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</si>
  <si>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</si>
  <si>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</si>
  <si>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</si>
  <si>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</si>
  <si>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</si>
  <si>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</si>
  <si>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</si>
  <si>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</si>
  <si>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</si>
  <si>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</si>
  <si>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</si>
  <si>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</si>
  <si>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</si>
  <si>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</si>
  <si>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</si>
  <si>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</si>
  <si>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</si>
  <si>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</si>
  <si>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</si>
  <si>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</si>
  <si>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</si>
  <si>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</si>
  <si>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</si>
  <si>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</si>
  <si>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</si>
  <si>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</si>
  <si>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</si>
  <si>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</si>
  <si>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*Ocak - şUBAT dönemi için ilk ay TUİK, son ay TİM rakamı kullanılmıştır.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</si>
  <si>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=2016 Yılında 0 fobusd üzerindeki İller baz alınmıştır.</t>
    </r>
  </si>
  <si>
    <t>2017 İHRACAT RAKAMLARI - TL</t>
  </si>
  <si>
    <t>2017 YILI İHRACATIMIZDA İLK 20 ÜLKE (1.000 $)</t>
  </si>
  <si>
    <t>Değişim    ('18/'17)</t>
  </si>
  <si>
    <t xml:space="preserve"> Pay(18)  (%)</t>
  </si>
  <si>
    <t>SON 12 AYLIK
(2018/2017)</t>
  </si>
  <si>
    <t>AĞUSTOS  (2018/2017)</t>
  </si>
  <si>
    <t>OCAK - AĞUSTOS (2018/2017)</t>
  </si>
  <si>
    <t>1 - 31 AĞUSTOS İHRACAT RAKAMLARI</t>
  </si>
  <si>
    <t xml:space="preserve">SEKTÖREL BAZDA İHRACAT RAKAMLARI -1.000 $ </t>
  </si>
  <si>
    <t>1 - 31 AĞUSTOS</t>
  </si>
  <si>
    <t>1 OCAK  -  31 AĞUSTOS</t>
  </si>
  <si>
    <t>2016 - 2017</t>
  </si>
  <si>
    <t>2017 - 2018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</si>
  <si>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</si>
  <si>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</si>
  <si>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</si>
  <si>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</si>
  <si>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</si>
  <si>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</si>
  <si>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</si>
  <si>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</si>
  <si>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</si>
  <si>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</si>
  <si>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</si>
  <si>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</si>
  <si>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</si>
  <si>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</si>
  <si>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</si>
  <si>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</si>
  <si>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</si>
  <si>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</si>
  <si>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</si>
  <si>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</si>
  <si>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</si>
  <si>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</si>
  <si>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</si>
  <si>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</si>
  <si>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</si>
  <si>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</si>
  <si>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</si>
  <si>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2017  1 - 31 AĞUSTOS</t>
  </si>
  <si>
    <t>2018  1 - 31 AĞUSTOS</t>
  </si>
  <si>
    <t xml:space="preserve">AHL SERBEST BÖLGE </t>
  </si>
  <si>
    <t>İSVİÇRE</t>
  </si>
  <si>
    <t xml:space="preserve">YEMEN </t>
  </si>
  <si>
    <t>SINGAPUR</t>
  </si>
  <si>
    <t>TANZANYA(BİRLEŞ.CUM)</t>
  </si>
  <si>
    <t>PANAMA</t>
  </si>
  <si>
    <t xml:space="preserve">SENEGAL </t>
  </si>
  <si>
    <t xml:space="preserve">DOMINIK CUMHURIYETI </t>
  </si>
  <si>
    <t>CIBUTI</t>
  </si>
  <si>
    <t>LİBYA</t>
  </si>
  <si>
    <t xml:space="preserve">ALMANYA </t>
  </si>
  <si>
    <t>BİRLEŞİK KRALLIK</t>
  </si>
  <si>
    <t>BİRLEŞİK DEVLETLER</t>
  </si>
  <si>
    <t>IRAK</t>
  </si>
  <si>
    <t>İSPANYA</t>
  </si>
  <si>
    <t>İTALYA</t>
  </si>
  <si>
    <t>FRANSA</t>
  </si>
  <si>
    <t>HOLLANDA</t>
  </si>
  <si>
    <t>İSRAİL</t>
  </si>
  <si>
    <t>İSTANBUL</t>
  </si>
  <si>
    <t>KOCAELI</t>
  </si>
  <si>
    <t>BURSA</t>
  </si>
  <si>
    <t>İZMIR</t>
  </si>
  <si>
    <t>ANKARA</t>
  </si>
  <si>
    <t>GAZIANTEP</t>
  </si>
  <si>
    <t>MANISA</t>
  </si>
  <si>
    <t>SAKARYA</t>
  </si>
  <si>
    <t>DENIZLI</t>
  </si>
  <si>
    <t>HATAY</t>
  </si>
  <si>
    <t>OSMANIYE</t>
  </si>
  <si>
    <t>ÇORUM</t>
  </si>
  <si>
    <t>BITLIS</t>
  </si>
  <si>
    <t>KASTAMONU</t>
  </si>
  <si>
    <t>DÜZCE</t>
  </si>
  <si>
    <t>KARABÜK</t>
  </si>
  <si>
    <t>KIRIKKALE</t>
  </si>
  <si>
    <t>SINOP</t>
  </si>
  <si>
    <t>AKSARAY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</si>
  <si>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</si>
  <si>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</si>
  <si>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</si>
  <si>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</si>
  <si>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</si>
  <si>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</si>
  <si>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</si>
  <si>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</si>
  <si>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</si>
  <si>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BAİB</t>
  </si>
  <si>
    <t>DAİB</t>
  </si>
  <si>
    <t>KİB</t>
  </si>
  <si>
    <t>DKİB</t>
  </si>
  <si>
    <t xml:space="preserve">ROMANYA </t>
  </si>
  <si>
    <t>BELÇİKA</t>
  </si>
  <si>
    <t xml:space="preserve">RUSYA FEDERASYONU </t>
  </si>
  <si>
    <t xml:space="preserve">POLONYA </t>
  </si>
  <si>
    <t>ÇİN HALK CUMHURİYETİ</t>
  </si>
  <si>
    <t xml:space="preserve">MISIR </t>
  </si>
  <si>
    <t>BULGARİSTAN</t>
  </si>
  <si>
    <t>İRAN (İSLAM CUM.)</t>
  </si>
  <si>
    <t xml:space="preserve">SUUDİ ARABİSTAN </t>
  </si>
  <si>
    <t>YUNANİSTAN</t>
  </si>
  <si>
    <t>CEZAYİR</t>
  </si>
  <si>
    <t>1 Ağustos - 31 Ağustos</t>
  </si>
  <si>
    <t>1- Ocak - 31 Ağustos</t>
  </si>
  <si>
    <t>1 Temmuz - 31 Ağustos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</si>
  <si>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2017 yılı için TUİK rakamları kullanılmıştır. </t>
    </r>
  </si>
  <si>
    <t xml:space="preserve">* Ağustos ayı için TİM rakamı kullanılmıştır.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</si>
</sst>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8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70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167" fontId="25" fillId="24" borderId="9" xfId="2" applyNumberFormat="1" applyFont="1" applyFill="1" applyBorder="1" applyAlignment="1">
      <alignment horizontal="center"/>
    </xf>
    <xf numFmtId="167" fontId="29" fillId="24" borderId="9" xfId="2" applyNumberFormat="1" applyFont="1" applyFill="1" applyBorder="1" applyAlignment="1">
      <alignment horizontal="center"/>
    </xf>
    <xf numFmtId="166" fontId="17" fillId="0" borderId="0" xfId="2" applyNumberFormat="1" applyFont="1" applyFill="1" applyBorder="1"/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'2002_2018_AYLIK_IHR'!$A$25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'2002_2018_AYLIK_IHR'!$C$25:$N$25</c:f>
              <c:numCache>
                <c:formatCode>#,##0</c:formatCode>
                <c:ptCount val="12"/>
                <c:pt idx="0">
                  <c:v>8505291.1943299975</c:v>
                </c:pt>
                <c:pt idx="1">
                  <c:v>9254498.3161700014</c:v>
                </c:pt>
                <c:pt idx="2">
                  <c:v>11300823.996959997</c:v>
                </c:pt>
                <c:pt idx="3">
                  <c:v>9719602.2306000013</c:v>
                </c:pt>
                <c:pt idx="4">
                  <c:v>10317173.086549999</c:v>
                </c:pt>
                <c:pt idx="5">
                  <c:v>10039543.705469998</c:v>
                </c:pt>
                <c:pt idx="6">
                  <c:v>9579492.6263200007</c:v>
                </c:pt>
                <c:pt idx="7">
                  <c:v>10282203.726699997</c:v>
                </c:pt>
                <c:pt idx="8">
                  <c:v>9273328.6683900002</c:v>
                </c:pt>
                <c:pt idx="9">
                  <c:v>10985066.63896</c:v>
                </c:pt>
                <c:pt idx="10">
                  <c:v>11030627.887259999</c:v>
                </c:pt>
                <c:pt idx="11">
                  <c:v>10998665.38974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'2002_2018_AYLIK_IHR'!$A$24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'2002_2018_AYLIK_IHR'!$C$24:$N$24</c:f>
              <c:numCache>
                <c:formatCode>#,##0</c:formatCode>
                <c:ptCount val="12"/>
                <c:pt idx="0">
                  <c:v>9888045.9876800012</c:v>
                </c:pt>
                <c:pt idx="1">
                  <c:v>10689422.240170002</c:v>
                </c:pt>
                <c:pt idx="2">
                  <c:v>12709254.279960005</c:v>
                </c:pt>
                <c:pt idx="3">
                  <c:v>11365347.001040002</c:v>
                </c:pt>
                <c:pt idx="4">
                  <c:v>11597498.610499999</c:v>
                </c:pt>
                <c:pt idx="5">
                  <c:v>10598975.368539998</c:v>
                </c:pt>
                <c:pt idx="6">
                  <c:v>11575148.792169999</c:v>
                </c:pt>
                <c:pt idx="7">
                  <c:v>10151832.79118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412064"/>
        <c:axId val="816413152"/>
      </c:lineChart>
      <c:catAx>
        <c:axId val="8164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64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64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64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'2002_2018_AYLIK_IHR'!$C$10:$N$10</c:f>
              <c:numCache>
                <c:formatCode>#,##0</c:formatCode>
                <c:ptCount val="12"/>
                <c:pt idx="0">
                  <c:v>108483.81066</c:v>
                </c:pt>
                <c:pt idx="1">
                  <c:v>107639.67827999999</c:v>
                </c:pt>
                <c:pt idx="2">
                  <c:v>114761.47811</c:v>
                </c:pt>
                <c:pt idx="3">
                  <c:v>103041.08682</c:v>
                </c:pt>
                <c:pt idx="4">
                  <c:v>98907.344989999998</c:v>
                </c:pt>
                <c:pt idx="5">
                  <c:v>72239.766709999996</c:v>
                </c:pt>
                <c:pt idx="6">
                  <c:v>76614.183430000005</c:v>
                </c:pt>
                <c:pt idx="7">
                  <c:v>91499.915290000004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'2002_2018_AYLIK_IHR'!$C$11:$N$11</c:f>
              <c:numCache>
                <c:formatCode>#,##0</c:formatCode>
                <c:ptCount val="12"/>
                <c:pt idx="0">
                  <c:v>96308.269539999994</c:v>
                </c:pt>
                <c:pt idx="1">
                  <c:v>90329.652660000007</c:v>
                </c:pt>
                <c:pt idx="2">
                  <c:v>114439.77606</c:v>
                </c:pt>
                <c:pt idx="3">
                  <c:v>97130.478149999995</c:v>
                </c:pt>
                <c:pt idx="4">
                  <c:v>96648.830149999994</c:v>
                </c:pt>
                <c:pt idx="5">
                  <c:v>75691.72696</c:v>
                </c:pt>
                <c:pt idx="6">
                  <c:v>62661.457069999997</c:v>
                </c:pt>
                <c:pt idx="7">
                  <c:v>83044.944489999994</c:v>
                </c:pt>
                <c:pt idx="8">
                  <c:v>93820.252040000007</c:v>
                </c:pt>
                <c:pt idx="9">
                  <c:v>176140.10607000001</c:v>
                </c:pt>
                <c:pt idx="10">
                  <c:v>162394.52506000001</c:v>
                </c:pt>
                <c:pt idx="11">
                  <c:v>131216.75669000001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079232"/>
        <c:axId val="1072080320"/>
      </c:lineChart>
      <c:catAx>
        <c:axId val="10720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208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2080320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20792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'2002_2018_AYLIK_IHR'!$C$12:$N$12</c:f>
              <c:numCache>
                <c:formatCode>#,##0</c:formatCode>
                <c:ptCount val="12"/>
                <c:pt idx="0">
                  <c:v>153655.53335000001</c:v>
                </c:pt>
                <c:pt idx="1">
                  <c:v>132753.50149</c:v>
                </c:pt>
                <c:pt idx="2">
                  <c:v>124823.42362</c:v>
                </c:pt>
                <c:pt idx="3">
                  <c:v>147757.61514000001</c:v>
                </c:pt>
                <c:pt idx="4">
                  <c:v>141125.56623999999</c:v>
                </c:pt>
                <c:pt idx="5">
                  <c:v>100752.06795</c:v>
                </c:pt>
                <c:pt idx="6">
                  <c:v>119402.29326000001</c:v>
                </c:pt>
                <c:pt idx="7">
                  <c:v>64911.779490000001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'2002_2018_AYLIK_IHR'!$C$13:$N$13</c:f>
              <c:numCache>
                <c:formatCode>#,##0</c:formatCode>
                <c:ptCount val="12"/>
                <c:pt idx="0">
                  <c:v>153847.91657</c:v>
                </c:pt>
                <c:pt idx="1">
                  <c:v>151901.18035000001</c:v>
                </c:pt>
                <c:pt idx="2">
                  <c:v>166205.42861</c:v>
                </c:pt>
                <c:pt idx="3">
                  <c:v>136966.56799000001</c:v>
                </c:pt>
                <c:pt idx="4">
                  <c:v>122369.90646</c:v>
                </c:pt>
                <c:pt idx="5">
                  <c:v>112166.45758</c:v>
                </c:pt>
                <c:pt idx="6">
                  <c:v>125186.78969999999</c:v>
                </c:pt>
                <c:pt idx="7">
                  <c:v>96972.665649999995</c:v>
                </c:pt>
                <c:pt idx="8">
                  <c:v>180510.32892999999</c:v>
                </c:pt>
                <c:pt idx="9">
                  <c:v>241846.55076000001</c:v>
                </c:pt>
                <c:pt idx="10">
                  <c:v>215916.20973999999</c:v>
                </c:pt>
                <c:pt idx="11">
                  <c:v>159069.47925999999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142416"/>
        <c:axId val="1073140240"/>
      </c:lineChart>
      <c:catAx>
        <c:axId val="107314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314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31402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31424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'2002_2018_AYLIK_IHR'!$C$14:$N$14</c:f>
              <c:numCache>
                <c:formatCode>#,##0</c:formatCode>
                <c:ptCount val="12"/>
                <c:pt idx="0">
                  <c:v>63471.14228</c:v>
                </c:pt>
                <c:pt idx="1">
                  <c:v>58001.651969999999</c:v>
                </c:pt>
                <c:pt idx="2">
                  <c:v>47274.069150000003</c:v>
                </c:pt>
                <c:pt idx="3">
                  <c:v>28798.931809999998</c:v>
                </c:pt>
                <c:pt idx="4">
                  <c:v>27552.43924</c:v>
                </c:pt>
                <c:pt idx="5">
                  <c:v>17136.138200000001</c:v>
                </c:pt>
                <c:pt idx="6">
                  <c:v>17987.946319999999</c:v>
                </c:pt>
                <c:pt idx="7">
                  <c:v>16842.44846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'2002_2018_AYLIK_IHR'!$C$15:$N$15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  <c:pt idx="6">
                  <c:v>17993.175630000002</c:v>
                </c:pt>
                <c:pt idx="7">
                  <c:v>24031.04003</c:v>
                </c:pt>
                <c:pt idx="8">
                  <c:v>16366.567499999999</c:v>
                </c:pt>
                <c:pt idx="9">
                  <c:v>23613.366549999999</c:v>
                </c:pt>
                <c:pt idx="10">
                  <c:v>32484.806939999999</c:v>
                </c:pt>
                <c:pt idx="11">
                  <c:v>43622.536079999998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144048"/>
        <c:axId val="1073139152"/>
      </c:lineChart>
      <c:catAx>
        <c:axId val="107314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313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31391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31440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'2002_2018_AYLIK_IHR'!$C$16:$N$16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72559.246119999996</c:v>
                </c:pt>
                <c:pt idx="5">
                  <c:v>86879.483730000007</c:v>
                </c:pt>
                <c:pt idx="6">
                  <c:v>90427.704769999997</c:v>
                </c:pt>
                <c:pt idx="7">
                  <c:v>66727.425449999995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'2002_2018_AYLIK_IHR'!$C$17:$N$17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72979.066900000005</c:v>
                </c:pt>
                <c:pt idx="6">
                  <c:v>63649.258909999997</c:v>
                </c:pt>
                <c:pt idx="7">
                  <c:v>83484.789269999994</c:v>
                </c:pt>
                <c:pt idx="8">
                  <c:v>118488.16482000001</c:v>
                </c:pt>
                <c:pt idx="9">
                  <c:v>92727.963319999995</c:v>
                </c:pt>
                <c:pt idx="10">
                  <c:v>91153.986869999993</c:v>
                </c:pt>
                <c:pt idx="11">
                  <c:v>78543.740479999993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137520"/>
        <c:axId val="1073140784"/>
      </c:lineChart>
      <c:catAx>
        <c:axId val="107313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314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314078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3137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'2002_2018_AYLIK_IHR'!$C$18:$N$18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14888.585730000001</c:v>
                </c:pt>
                <c:pt idx="2">
                  <c:v>18298.776140000002</c:v>
                </c:pt>
                <c:pt idx="3">
                  <c:v>11630.61274</c:v>
                </c:pt>
                <c:pt idx="4">
                  <c:v>6780.3254999999999</c:v>
                </c:pt>
                <c:pt idx="5">
                  <c:v>4806.9034300000003</c:v>
                </c:pt>
                <c:pt idx="6">
                  <c:v>4293.7941899999996</c:v>
                </c:pt>
                <c:pt idx="7">
                  <c:v>4651.7716099999998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'2002_2018_AYLIK_IHR'!$C$19:$N$19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14861.44375</c:v>
                </c:pt>
                <c:pt idx="3">
                  <c:v>10094.820299999999</c:v>
                </c:pt>
                <c:pt idx="4">
                  <c:v>6492.5089099999996</c:v>
                </c:pt>
                <c:pt idx="5">
                  <c:v>3619.6122599999999</c:v>
                </c:pt>
                <c:pt idx="6">
                  <c:v>3592.52639</c:v>
                </c:pt>
                <c:pt idx="7">
                  <c:v>4815.2303599999996</c:v>
                </c:pt>
                <c:pt idx="8">
                  <c:v>3969.2169800000001</c:v>
                </c:pt>
                <c:pt idx="9">
                  <c:v>4347.4588299999996</c:v>
                </c:pt>
                <c:pt idx="10">
                  <c:v>6933.8124500000004</c:v>
                </c:pt>
                <c:pt idx="11">
                  <c:v>10334.590840000001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139696"/>
        <c:axId val="1073136976"/>
      </c:lineChart>
      <c:catAx>
        <c:axId val="107313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313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3136976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3139696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'2002_2018_AYLIK_IHR'!$C$20:$N$20</c:f>
              <c:numCache>
                <c:formatCode>#,##0</c:formatCode>
                <c:ptCount val="12"/>
                <c:pt idx="0">
                  <c:v>218255.13686</c:v>
                </c:pt>
                <c:pt idx="1">
                  <c:v>177216.11282000001</c:v>
                </c:pt>
                <c:pt idx="2">
                  <c:v>219740.76358999999</c:v>
                </c:pt>
                <c:pt idx="3">
                  <c:v>213739.28440999999</c:v>
                </c:pt>
                <c:pt idx="4">
                  <c:v>211995.33829000001</c:v>
                </c:pt>
                <c:pt idx="5">
                  <c:v>189979.51493999999</c:v>
                </c:pt>
                <c:pt idx="6">
                  <c:v>202276.60626</c:v>
                </c:pt>
                <c:pt idx="7">
                  <c:v>192945.75977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'2002_2018_AYLIK_IHR'!$C$21:$N$21</c:f>
              <c:numCache>
                <c:formatCode>#,##0</c:formatCode>
                <c:ptCount val="12"/>
                <c:pt idx="0">
                  <c:v>170613.20470999999</c:v>
                </c:pt>
                <c:pt idx="1">
                  <c:v>170754.34839</c:v>
                </c:pt>
                <c:pt idx="2">
                  <c:v>185513.32574999999</c:v>
                </c:pt>
                <c:pt idx="3">
                  <c:v>163334.72273000001</c:v>
                </c:pt>
                <c:pt idx="4">
                  <c:v>172427.39358999999</c:v>
                </c:pt>
                <c:pt idx="5">
                  <c:v>185578.56244000001</c:v>
                </c:pt>
                <c:pt idx="6">
                  <c:v>182961.53338000001</c:v>
                </c:pt>
                <c:pt idx="7">
                  <c:v>210840.92144000001</c:v>
                </c:pt>
                <c:pt idx="8">
                  <c:v>184818.14866000001</c:v>
                </c:pt>
                <c:pt idx="9">
                  <c:v>193877.41524</c:v>
                </c:pt>
                <c:pt idx="10">
                  <c:v>217663.93703</c:v>
                </c:pt>
                <c:pt idx="11">
                  <c:v>221903.21160000001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138064"/>
        <c:axId val="1073143504"/>
      </c:lineChart>
      <c:catAx>
        <c:axId val="107313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314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3143504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313806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'2002_2018_AYLIK_IHR'!$C$22:$N$22</c:f>
              <c:numCache>
                <c:formatCode>#,##0</c:formatCode>
                <c:ptCount val="12"/>
                <c:pt idx="0">
                  <c:v>371397.13094</c:v>
                </c:pt>
                <c:pt idx="1">
                  <c:v>397741.40317000001</c:v>
                </c:pt>
                <c:pt idx="2">
                  <c:v>456331.47395000001</c:v>
                </c:pt>
                <c:pt idx="3">
                  <c:v>412389.55433999997</c:v>
                </c:pt>
                <c:pt idx="4">
                  <c:v>429061.86842999997</c:v>
                </c:pt>
                <c:pt idx="5">
                  <c:v>385057.82217</c:v>
                </c:pt>
                <c:pt idx="6">
                  <c:v>405544.73697000003</c:v>
                </c:pt>
                <c:pt idx="7">
                  <c:v>365339.62529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'2002_2018_AYLIK_IHR'!$C$23:$N$23</c:f>
              <c:numCache>
                <c:formatCode>#,##0</c:formatCode>
                <c:ptCount val="12"/>
                <c:pt idx="0">
                  <c:v>311572.27987999999</c:v>
                </c:pt>
                <c:pt idx="1">
                  <c:v>330041.24852999998</c:v>
                </c:pt>
                <c:pt idx="2">
                  <c:v>390176.60791999998</c:v>
                </c:pt>
                <c:pt idx="3">
                  <c:v>369973.79807000002</c:v>
                </c:pt>
                <c:pt idx="4">
                  <c:v>382423.31511000003</c:v>
                </c:pt>
                <c:pt idx="5">
                  <c:v>352638.85239000001</c:v>
                </c:pt>
                <c:pt idx="6">
                  <c:v>349275.81735000003</c:v>
                </c:pt>
                <c:pt idx="7">
                  <c:v>388922.44870000001</c:v>
                </c:pt>
                <c:pt idx="8">
                  <c:v>309451.01160999999</c:v>
                </c:pt>
                <c:pt idx="9">
                  <c:v>398179.51996000001</c:v>
                </c:pt>
                <c:pt idx="10">
                  <c:v>414375.93287999998</c:v>
                </c:pt>
                <c:pt idx="11">
                  <c:v>447776.48144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141328"/>
        <c:axId val="1073138608"/>
      </c:lineChart>
      <c:catAx>
        <c:axId val="10731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313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313860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314132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'2002_2018_AYLIK_IHR'!$C$26:$N$26</c:f>
              <c:numCache>
                <c:formatCode>#,##0</c:formatCode>
                <c:ptCount val="12"/>
                <c:pt idx="0">
                  <c:v>695293.49511000002</c:v>
                </c:pt>
                <c:pt idx="1">
                  <c:v>698606.56842999998</c:v>
                </c:pt>
                <c:pt idx="2">
                  <c:v>791493.59271</c:v>
                </c:pt>
                <c:pt idx="3">
                  <c:v>706564.24828000006</c:v>
                </c:pt>
                <c:pt idx="4">
                  <c:v>747723.48643000005</c:v>
                </c:pt>
                <c:pt idx="5">
                  <c:v>660361.66668000002</c:v>
                </c:pt>
                <c:pt idx="6">
                  <c:v>700543.02786999999</c:v>
                </c:pt>
                <c:pt idx="7">
                  <c:v>617429.12003999995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'2002_2018_AYLIK_IHR'!$C$27:$N$27</c:f>
              <c:numCache>
                <c:formatCode>#,##0</c:formatCode>
                <c:ptCount val="12"/>
                <c:pt idx="0">
                  <c:v>613304.71678000002</c:v>
                </c:pt>
                <c:pt idx="1">
                  <c:v>636040.20463000005</c:v>
                </c:pt>
                <c:pt idx="2">
                  <c:v>755211.73319000006</c:v>
                </c:pt>
                <c:pt idx="3">
                  <c:v>657577.77752999996</c:v>
                </c:pt>
                <c:pt idx="4">
                  <c:v>671398.49175000004</c:v>
                </c:pt>
                <c:pt idx="5">
                  <c:v>647072.16252000001</c:v>
                </c:pt>
                <c:pt idx="6">
                  <c:v>602950.08406000002</c:v>
                </c:pt>
                <c:pt idx="7">
                  <c:v>695779.79949</c:v>
                </c:pt>
                <c:pt idx="8">
                  <c:v>663202.04679000005</c:v>
                </c:pt>
                <c:pt idx="9">
                  <c:v>735969.69727</c:v>
                </c:pt>
                <c:pt idx="10">
                  <c:v>727394.88645999995</c:v>
                </c:pt>
                <c:pt idx="11">
                  <c:v>692219.74913000001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141872"/>
        <c:axId val="1073142960"/>
      </c:lineChart>
      <c:catAx>
        <c:axId val="107314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3142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31429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31418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'2002_2018_AYLIK_IHR'!$C$28:$N$28</c:f>
              <c:numCache>
                <c:formatCode>#,##0</c:formatCode>
                <c:ptCount val="12"/>
                <c:pt idx="0">
                  <c:v>129030.93965</c:v>
                </c:pt>
                <c:pt idx="1">
                  <c:v>144569.04096000001</c:v>
                </c:pt>
                <c:pt idx="2">
                  <c:v>169022.97550999999</c:v>
                </c:pt>
                <c:pt idx="3">
                  <c:v>149704.56487</c:v>
                </c:pt>
                <c:pt idx="4">
                  <c:v>142046.72206</c:v>
                </c:pt>
                <c:pt idx="5">
                  <c:v>118010.24189</c:v>
                </c:pt>
                <c:pt idx="6">
                  <c:v>149977.65932000001</c:v>
                </c:pt>
                <c:pt idx="7">
                  <c:v>142952.48785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'2002_2018_AYLIK_IHR'!$C$29:$N$29</c:f>
              <c:numCache>
                <c:formatCode>#,##0</c:formatCode>
                <c:ptCount val="12"/>
                <c:pt idx="0">
                  <c:v>90876.830560000002</c:v>
                </c:pt>
                <c:pt idx="1">
                  <c:v>115885.84125</c:v>
                </c:pt>
                <c:pt idx="2">
                  <c:v>158449.07969000001</c:v>
                </c:pt>
                <c:pt idx="3">
                  <c:v>120138.99434999999</c:v>
                </c:pt>
                <c:pt idx="4">
                  <c:v>130178.74890999999</c:v>
                </c:pt>
                <c:pt idx="5">
                  <c:v>116500.63119</c:v>
                </c:pt>
                <c:pt idx="6">
                  <c:v>125318.44102</c:v>
                </c:pt>
                <c:pt idx="7">
                  <c:v>177462.74841999999</c:v>
                </c:pt>
                <c:pt idx="8">
                  <c:v>110873.10408999999</c:v>
                </c:pt>
                <c:pt idx="9">
                  <c:v>134654.67141000001</c:v>
                </c:pt>
                <c:pt idx="10">
                  <c:v>119326.32926</c:v>
                </c:pt>
                <c:pt idx="11">
                  <c:v>123400.66881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239264"/>
        <c:axId val="1074241440"/>
      </c:lineChart>
      <c:catAx>
        <c:axId val="107423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2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42414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2392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'2002_2018_AYLIK_IHR'!$C$30:$N$30</c:f>
              <c:numCache>
                <c:formatCode>#,##0</c:formatCode>
                <c:ptCount val="12"/>
                <c:pt idx="0">
                  <c:v>168872.0704</c:v>
                </c:pt>
                <c:pt idx="1">
                  <c:v>173343.37155000001</c:v>
                </c:pt>
                <c:pt idx="2">
                  <c:v>211824.85574</c:v>
                </c:pt>
                <c:pt idx="3">
                  <c:v>190651.50049000001</c:v>
                </c:pt>
                <c:pt idx="4">
                  <c:v>200079.62078</c:v>
                </c:pt>
                <c:pt idx="5">
                  <c:v>152749.24953999999</c:v>
                </c:pt>
                <c:pt idx="6">
                  <c:v>185128.64853999999</c:v>
                </c:pt>
                <c:pt idx="7">
                  <c:v>159263.32102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'2002_2018_AYLIK_IHR'!$C$31:$N$31</c:f>
              <c:numCache>
                <c:formatCode>#,##0</c:formatCode>
                <c:ptCount val="12"/>
                <c:pt idx="0">
                  <c:v>145518.00641999999</c:v>
                </c:pt>
                <c:pt idx="1">
                  <c:v>155148.69828000001</c:v>
                </c:pt>
                <c:pt idx="2">
                  <c:v>188918.92254999999</c:v>
                </c:pt>
                <c:pt idx="3">
                  <c:v>176115.27995</c:v>
                </c:pt>
                <c:pt idx="4">
                  <c:v>183391.48592000001</c:v>
                </c:pt>
                <c:pt idx="5">
                  <c:v>163116.74971999999</c:v>
                </c:pt>
                <c:pt idx="6">
                  <c:v>158118.46898000001</c:v>
                </c:pt>
                <c:pt idx="7">
                  <c:v>201227.19539000001</c:v>
                </c:pt>
                <c:pt idx="8">
                  <c:v>169207.31385999999</c:v>
                </c:pt>
                <c:pt idx="9">
                  <c:v>210919.11259</c:v>
                </c:pt>
                <c:pt idx="10">
                  <c:v>212396.48469000001</c:v>
                </c:pt>
                <c:pt idx="11">
                  <c:v>200435.97729000001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243616"/>
        <c:axId val="1074244704"/>
      </c:lineChart>
      <c:catAx>
        <c:axId val="10742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24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42447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2436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'2002_2018_AYLIK_IHR'!$A$59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'2002_2018_AYLIK_IHR'!$C$59:$N$59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445720.09135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379084.85233999998</c:v>
                </c:pt>
                <c:pt idx="9">
                  <c:v>404376.02325999999</c:v>
                </c:pt>
                <c:pt idx="10">
                  <c:v>382927.93002999999</c:v>
                </c:pt>
                <c:pt idx="11">
                  <c:v>411302.76665000001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'2002_2018_AYLIK_IHR'!$A$58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'2002_2018_AYLIK_IHR'!$C$58:$N$58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334225.34616999998</c:v>
                </c:pt>
                <c:pt idx="2">
                  <c:v>376906.42395000003</c:v>
                </c:pt>
                <c:pt idx="3">
                  <c:v>369348.69689999998</c:v>
                </c:pt>
                <c:pt idx="4">
                  <c:v>430290.30446999997</c:v>
                </c:pt>
                <c:pt idx="5">
                  <c:v>379409.02435000002</c:v>
                </c:pt>
                <c:pt idx="6">
                  <c:v>403341.60404000001</c:v>
                </c:pt>
                <c:pt idx="7">
                  <c:v>325343.41976999998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414240"/>
        <c:axId val="816415872"/>
      </c:lineChart>
      <c:catAx>
        <c:axId val="8164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641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64158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64142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'2002_2018_AYLIK_IHR'!$C$32:$N$32</c:f>
              <c:numCache>
                <c:formatCode>#,##0</c:formatCode>
                <c:ptCount val="12"/>
                <c:pt idx="0">
                  <c:v>1349801.82268</c:v>
                </c:pt>
                <c:pt idx="1">
                  <c:v>1260334.2578499999</c:v>
                </c:pt>
                <c:pt idx="2">
                  <c:v>1560280.9089299999</c:v>
                </c:pt>
                <c:pt idx="3">
                  <c:v>1347725.9356199999</c:v>
                </c:pt>
                <c:pt idx="4">
                  <c:v>1461223.9389200001</c:v>
                </c:pt>
                <c:pt idx="5">
                  <c:v>1416766.26517</c:v>
                </c:pt>
                <c:pt idx="6">
                  <c:v>1478052.5563000001</c:v>
                </c:pt>
                <c:pt idx="7">
                  <c:v>1375914.88512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'2002_2018_AYLIK_IHR'!$C$33:$N$33</c:f>
              <c:numCache>
                <c:formatCode>#,##0</c:formatCode>
                <c:ptCount val="12"/>
                <c:pt idx="0">
                  <c:v>1230414.7293499999</c:v>
                </c:pt>
                <c:pt idx="1">
                  <c:v>1343217.28556</c:v>
                </c:pt>
                <c:pt idx="2">
                  <c:v>1518645.8830599999</c:v>
                </c:pt>
                <c:pt idx="3">
                  <c:v>1214811.2643299999</c:v>
                </c:pt>
                <c:pt idx="4">
                  <c:v>1319316.5334099999</c:v>
                </c:pt>
                <c:pt idx="5">
                  <c:v>1263760.74645</c:v>
                </c:pt>
                <c:pt idx="6">
                  <c:v>1188531.4242700001</c:v>
                </c:pt>
                <c:pt idx="7">
                  <c:v>1461517.38001</c:v>
                </c:pt>
                <c:pt idx="8">
                  <c:v>1276163.02752</c:v>
                </c:pt>
                <c:pt idx="9">
                  <c:v>1466689.9147999999</c:v>
                </c:pt>
                <c:pt idx="10">
                  <c:v>1385392.58889</c:v>
                </c:pt>
                <c:pt idx="11">
                  <c:v>1366771.23141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245792"/>
        <c:axId val="1074240896"/>
      </c:lineChart>
      <c:catAx>
        <c:axId val="107424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24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424089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2457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'2002_2018_AYLIK_IHR'!$C$42:$N$42</c:f>
              <c:numCache>
                <c:formatCode>#,##0</c:formatCode>
                <c:ptCount val="12"/>
                <c:pt idx="0">
                  <c:v>511902.93541999999</c:v>
                </c:pt>
                <c:pt idx="1">
                  <c:v>547524.60106999998</c:v>
                </c:pt>
                <c:pt idx="2">
                  <c:v>635910.16107999999</c:v>
                </c:pt>
                <c:pt idx="3">
                  <c:v>602741.63338000001</c:v>
                </c:pt>
                <c:pt idx="4">
                  <c:v>623232.76742000005</c:v>
                </c:pt>
                <c:pt idx="5">
                  <c:v>551814.00621999998</c:v>
                </c:pt>
                <c:pt idx="6">
                  <c:v>611998.36008999997</c:v>
                </c:pt>
                <c:pt idx="7">
                  <c:v>552137.65547999996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'2002_2018_AYLIK_IHR'!$C$43:$N$43</c:f>
              <c:numCache>
                <c:formatCode>#,##0</c:formatCode>
                <c:ptCount val="12"/>
                <c:pt idx="0">
                  <c:v>388717.64202999999</c:v>
                </c:pt>
                <c:pt idx="1">
                  <c:v>432320.64464999997</c:v>
                </c:pt>
                <c:pt idx="2">
                  <c:v>516941.45613000001</c:v>
                </c:pt>
                <c:pt idx="3">
                  <c:v>484507.63029</c:v>
                </c:pt>
                <c:pt idx="4">
                  <c:v>508709.39766999998</c:v>
                </c:pt>
                <c:pt idx="5">
                  <c:v>506013.32293000002</c:v>
                </c:pt>
                <c:pt idx="6">
                  <c:v>473040.42444999999</c:v>
                </c:pt>
                <c:pt idx="7">
                  <c:v>564435.73300999997</c:v>
                </c:pt>
                <c:pt idx="8">
                  <c:v>479896.01659000001</c:v>
                </c:pt>
                <c:pt idx="9">
                  <c:v>542057.97664999997</c:v>
                </c:pt>
                <c:pt idx="10">
                  <c:v>580786.26896999998</c:v>
                </c:pt>
                <c:pt idx="11">
                  <c:v>603681.06183000002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239808"/>
        <c:axId val="1074242528"/>
      </c:lineChart>
      <c:catAx>
        <c:axId val="10742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24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424252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23980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'2002_2018_AYLIK_IHR'!$C$36:$N$36</c:f>
              <c:numCache>
                <c:formatCode>#,##0</c:formatCode>
                <c:ptCount val="12"/>
                <c:pt idx="0">
                  <c:v>2285586.5770899998</c:v>
                </c:pt>
                <c:pt idx="1">
                  <c:v>2795909.4327799999</c:v>
                </c:pt>
                <c:pt idx="2">
                  <c:v>3144379.1780400001</c:v>
                </c:pt>
                <c:pt idx="3">
                  <c:v>2902155.1079199999</c:v>
                </c:pt>
                <c:pt idx="4">
                  <c:v>2764338.81336</c:v>
                </c:pt>
                <c:pt idx="5">
                  <c:v>2540099.78321</c:v>
                </c:pt>
                <c:pt idx="6">
                  <c:v>2764128.6568399998</c:v>
                </c:pt>
                <c:pt idx="7">
                  <c:v>1611709.49153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'2002_2018_AYLIK_IHR'!$C$37:$N$37</c:f>
              <c:numCache>
                <c:formatCode>#,##0</c:formatCode>
                <c:ptCount val="12"/>
                <c:pt idx="0">
                  <c:v>2064101.66255</c:v>
                </c:pt>
                <c:pt idx="1">
                  <c:v>2227157.1272700001</c:v>
                </c:pt>
                <c:pt idx="2">
                  <c:v>2708818.3197599999</c:v>
                </c:pt>
                <c:pt idx="3">
                  <c:v>2293507.1869800002</c:v>
                </c:pt>
                <c:pt idx="4">
                  <c:v>2563698.7144599999</c:v>
                </c:pt>
                <c:pt idx="5">
                  <c:v>2495008.5561299999</c:v>
                </c:pt>
                <c:pt idx="6">
                  <c:v>2430974.2752200002</c:v>
                </c:pt>
                <c:pt idx="7">
                  <c:v>1833654.21964</c:v>
                </c:pt>
                <c:pt idx="8">
                  <c:v>2149834.1192000001</c:v>
                </c:pt>
                <c:pt idx="9">
                  <c:v>2630083.6725499998</c:v>
                </c:pt>
                <c:pt idx="10">
                  <c:v>2643950.9165099999</c:v>
                </c:pt>
                <c:pt idx="11">
                  <c:v>2487412.18346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241984"/>
        <c:axId val="1074240352"/>
      </c:lineChart>
      <c:catAx>
        <c:axId val="10742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24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424035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24198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'2002_2018_AYLIK_IHR'!$C$40:$N$40</c:f>
              <c:numCache>
                <c:formatCode>#,##0</c:formatCode>
                <c:ptCount val="12"/>
                <c:pt idx="0">
                  <c:v>767164.57539000001</c:v>
                </c:pt>
                <c:pt idx="1">
                  <c:v>879698.20797999995</c:v>
                </c:pt>
                <c:pt idx="2">
                  <c:v>1028881.15491</c:v>
                </c:pt>
                <c:pt idx="3">
                  <c:v>948842.23393999995</c:v>
                </c:pt>
                <c:pt idx="4">
                  <c:v>988584.72051000001</c:v>
                </c:pt>
                <c:pt idx="5">
                  <c:v>861869.15512000001</c:v>
                </c:pt>
                <c:pt idx="6">
                  <c:v>872247.35922999994</c:v>
                </c:pt>
                <c:pt idx="7">
                  <c:v>804616.00895000005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'2002_2018_AYLIK_IHR'!$C$41:$N$41</c:f>
              <c:numCache>
                <c:formatCode>#,##0</c:formatCode>
                <c:ptCount val="12"/>
                <c:pt idx="0">
                  <c:v>603320.69744999998</c:v>
                </c:pt>
                <c:pt idx="1">
                  <c:v>695421.10091000004</c:v>
                </c:pt>
                <c:pt idx="2">
                  <c:v>907664.79897999996</c:v>
                </c:pt>
                <c:pt idx="3">
                  <c:v>787465.65009999997</c:v>
                </c:pt>
                <c:pt idx="4">
                  <c:v>878995.33582000004</c:v>
                </c:pt>
                <c:pt idx="5">
                  <c:v>873053.68208000006</c:v>
                </c:pt>
                <c:pt idx="6">
                  <c:v>806951.52475999994</c:v>
                </c:pt>
                <c:pt idx="7">
                  <c:v>958589.97944000002</c:v>
                </c:pt>
                <c:pt idx="8">
                  <c:v>864472.82805999997</c:v>
                </c:pt>
                <c:pt idx="9">
                  <c:v>1013748.13949</c:v>
                </c:pt>
                <c:pt idx="10">
                  <c:v>1009861.19395</c:v>
                </c:pt>
                <c:pt idx="11">
                  <c:v>1091172.7918199999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243072"/>
        <c:axId val="1074244160"/>
      </c:lineChart>
      <c:catAx>
        <c:axId val="107424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24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4244160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24307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'2002_2018_AYLIK_IHR'!$C$34:$N$34</c:f>
              <c:numCache>
                <c:formatCode>#,##0</c:formatCode>
                <c:ptCount val="12"/>
                <c:pt idx="0">
                  <c:v>1427609.0637000001</c:v>
                </c:pt>
                <c:pt idx="1">
                  <c:v>1405116.7511400001</c:v>
                </c:pt>
                <c:pt idx="2">
                  <c:v>1678693.79336</c:v>
                </c:pt>
                <c:pt idx="3">
                  <c:v>1465804.16851</c:v>
                </c:pt>
                <c:pt idx="4">
                  <c:v>1482865.23976</c:v>
                </c:pt>
                <c:pt idx="5">
                  <c:v>1357809.82152</c:v>
                </c:pt>
                <c:pt idx="6">
                  <c:v>1588169.0872800001</c:v>
                </c:pt>
                <c:pt idx="7">
                  <c:v>1391220.4803599999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'2002_2018_AYLIK_IHR'!$C$35:$N$35</c:f>
              <c:numCache>
                <c:formatCode>#,##0</c:formatCode>
                <c:ptCount val="12"/>
                <c:pt idx="0">
                  <c:v>1245688.1737299999</c:v>
                </c:pt>
                <c:pt idx="1">
                  <c:v>1282315.5776500001</c:v>
                </c:pt>
                <c:pt idx="2">
                  <c:v>1529906.4652499999</c:v>
                </c:pt>
                <c:pt idx="3">
                  <c:v>1345757.02675</c:v>
                </c:pt>
                <c:pt idx="4">
                  <c:v>1399036.9138499999</c:v>
                </c:pt>
                <c:pt idx="5">
                  <c:v>1387371.1874599999</c:v>
                </c:pt>
                <c:pt idx="6">
                  <c:v>1476034.57712</c:v>
                </c:pt>
                <c:pt idx="7">
                  <c:v>1674106.0351799999</c:v>
                </c:pt>
                <c:pt idx="8">
                  <c:v>1288882.7778</c:v>
                </c:pt>
                <c:pt idx="9">
                  <c:v>1531412.5026</c:v>
                </c:pt>
                <c:pt idx="10">
                  <c:v>1435037.69074</c:v>
                </c:pt>
                <c:pt idx="11">
                  <c:v>1436095.2827000001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245248"/>
        <c:axId val="1074246336"/>
      </c:lineChart>
      <c:catAx>
        <c:axId val="107424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24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424633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2452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'2002_2018_AYLIK_IHR'!$C$44:$N$44</c:f>
              <c:numCache>
                <c:formatCode>#,##0</c:formatCode>
                <c:ptCount val="12"/>
                <c:pt idx="0">
                  <c:v>597446.57374000002</c:v>
                </c:pt>
                <c:pt idx="1">
                  <c:v>635719.20372999995</c:v>
                </c:pt>
                <c:pt idx="2">
                  <c:v>752694.55975999997</c:v>
                </c:pt>
                <c:pt idx="3">
                  <c:v>698036.19934000005</c:v>
                </c:pt>
                <c:pt idx="4">
                  <c:v>716220.70828999998</c:v>
                </c:pt>
                <c:pt idx="5">
                  <c:v>657314.62583999999</c:v>
                </c:pt>
                <c:pt idx="6">
                  <c:v>687212.74786</c:v>
                </c:pt>
                <c:pt idx="7">
                  <c:v>601680.84669999999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'2002_2018_AYLIK_IHR'!$C$45:$N$45</c:f>
              <c:numCache>
                <c:formatCode>#,##0</c:formatCode>
                <c:ptCount val="12"/>
                <c:pt idx="0">
                  <c:v>464679.32507000002</c:v>
                </c:pt>
                <c:pt idx="1">
                  <c:v>500561.75339999999</c:v>
                </c:pt>
                <c:pt idx="2">
                  <c:v>611686.63208000001</c:v>
                </c:pt>
                <c:pt idx="3">
                  <c:v>546671.35161000001</c:v>
                </c:pt>
                <c:pt idx="4">
                  <c:v>570053.03044999996</c:v>
                </c:pt>
                <c:pt idx="5">
                  <c:v>560160.70750000002</c:v>
                </c:pt>
                <c:pt idx="6">
                  <c:v>532011.07472000003</c:v>
                </c:pt>
                <c:pt idx="7">
                  <c:v>607611.84927999997</c:v>
                </c:pt>
                <c:pt idx="8">
                  <c:v>521158.19201</c:v>
                </c:pt>
                <c:pt idx="9">
                  <c:v>624817.60432000004</c:v>
                </c:pt>
                <c:pt idx="10">
                  <c:v>644816.09299999999</c:v>
                </c:pt>
                <c:pt idx="11">
                  <c:v>625218.09612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390176"/>
        <c:axId val="1074393984"/>
      </c:lineChart>
      <c:catAx>
        <c:axId val="107439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39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4393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3901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'2002_2018_AYLIK_IHR'!$C$48:$N$48</c:f>
              <c:numCache>
                <c:formatCode>#,##0</c:formatCode>
                <c:ptCount val="12"/>
                <c:pt idx="0">
                  <c:v>208561.60756</c:v>
                </c:pt>
                <c:pt idx="1">
                  <c:v>239377.08450999999</c:v>
                </c:pt>
                <c:pt idx="2">
                  <c:v>267416.71604000003</c:v>
                </c:pt>
                <c:pt idx="3">
                  <c:v>258371.41125999999</c:v>
                </c:pt>
                <c:pt idx="4">
                  <c:v>273643.28347000002</c:v>
                </c:pt>
                <c:pt idx="5">
                  <c:v>254365.80346</c:v>
                </c:pt>
                <c:pt idx="6">
                  <c:v>256453.59320999999</c:v>
                </c:pt>
                <c:pt idx="7">
                  <c:v>220962.28995000001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'2002_2018_AYLIK_IHR'!$C$49:$N$49</c:f>
              <c:numCache>
                <c:formatCode>#,##0</c:formatCode>
                <c:ptCount val="12"/>
                <c:pt idx="0">
                  <c:v>180942.39872</c:v>
                </c:pt>
                <c:pt idx="1">
                  <c:v>202271.86444</c:v>
                </c:pt>
                <c:pt idx="2">
                  <c:v>256830.35075000001</c:v>
                </c:pt>
                <c:pt idx="3">
                  <c:v>222371.25599000001</c:v>
                </c:pt>
                <c:pt idx="4">
                  <c:v>239963.52903000001</c:v>
                </c:pt>
                <c:pt idx="5">
                  <c:v>231400.9319</c:v>
                </c:pt>
                <c:pt idx="6">
                  <c:v>217437.45954000001</c:v>
                </c:pt>
                <c:pt idx="7">
                  <c:v>244923.63052000001</c:v>
                </c:pt>
                <c:pt idx="8">
                  <c:v>205829.61438000001</c:v>
                </c:pt>
                <c:pt idx="9">
                  <c:v>230035.07008</c:v>
                </c:pt>
                <c:pt idx="10">
                  <c:v>237809.01818000001</c:v>
                </c:pt>
                <c:pt idx="11">
                  <c:v>235849.47455000001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388544"/>
        <c:axId val="1074391264"/>
      </c:lineChart>
      <c:catAx>
        <c:axId val="10743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39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43912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388544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'2002_2018_AYLIK_IHR'!$C$50:$N$50</c:f>
              <c:numCache>
                <c:formatCode>#,##0</c:formatCode>
                <c:ptCount val="12"/>
                <c:pt idx="0">
                  <c:v>141966.84875</c:v>
                </c:pt>
                <c:pt idx="1">
                  <c:v>195563.04842000001</c:v>
                </c:pt>
                <c:pt idx="2">
                  <c:v>522780.52081000002</c:v>
                </c:pt>
                <c:pt idx="3">
                  <c:v>355573.46463</c:v>
                </c:pt>
                <c:pt idx="4">
                  <c:v>251619.36738000001</c:v>
                </c:pt>
                <c:pt idx="5">
                  <c:v>199070.6655</c:v>
                </c:pt>
                <c:pt idx="6">
                  <c:v>260071.40135999999</c:v>
                </c:pt>
                <c:pt idx="7">
                  <c:v>896917.52281999995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'2002_2018_AYLIK_IHR'!$C$51:$N$51</c:f>
              <c:numCache>
                <c:formatCode>#,##0</c:formatCode>
                <c:ptCount val="12"/>
                <c:pt idx="0">
                  <c:v>198486.61814999999</c:v>
                </c:pt>
                <c:pt idx="1">
                  <c:v>251788.18276</c:v>
                </c:pt>
                <c:pt idx="2">
                  <c:v>338911.83844000002</c:v>
                </c:pt>
                <c:pt idx="3">
                  <c:v>345082.39354999998</c:v>
                </c:pt>
                <c:pt idx="4">
                  <c:v>302669.66272000002</c:v>
                </c:pt>
                <c:pt idx="5">
                  <c:v>252020.96518</c:v>
                </c:pt>
                <c:pt idx="6">
                  <c:v>265027.53391</c:v>
                </c:pt>
                <c:pt idx="7">
                  <c:v>323546.42946000001</c:v>
                </c:pt>
                <c:pt idx="8">
                  <c:v>232554.26246</c:v>
                </c:pt>
                <c:pt idx="9">
                  <c:v>223470.60905</c:v>
                </c:pt>
                <c:pt idx="10">
                  <c:v>266584.51513999997</c:v>
                </c:pt>
                <c:pt idx="11">
                  <c:v>281485.85862999997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393440"/>
        <c:axId val="1074389088"/>
      </c:lineChart>
      <c:catAx>
        <c:axId val="10743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38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43890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3934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'2002_2018_AYLIK_IHR'!$C$46:$N$46</c:f>
              <c:numCache>
                <c:formatCode>#,##0</c:formatCode>
                <c:ptCount val="12"/>
                <c:pt idx="0">
                  <c:v>1117504.07648</c:v>
                </c:pt>
                <c:pt idx="1">
                  <c:v>1147699.4580999999</c:v>
                </c:pt>
                <c:pt idx="2">
                  <c:v>1287400.6661700001</c:v>
                </c:pt>
                <c:pt idx="3">
                  <c:v>1129978.9937199999</c:v>
                </c:pt>
                <c:pt idx="4">
                  <c:v>1204240.2849600001</c:v>
                </c:pt>
                <c:pt idx="5">
                  <c:v>1197957.3755999999</c:v>
                </c:pt>
                <c:pt idx="6">
                  <c:v>1265392.67139</c:v>
                </c:pt>
                <c:pt idx="7">
                  <c:v>1209852.2018899999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'2002_2018_AYLIK_IHR'!$C$47:$N$47</c:f>
              <c:numCache>
                <c:formatCode>#,##0</c:formatCode>
                <c:ptCount val="12"/>
                <c:pt idx="0">
                  <c:v>850631.40171999997</c:v>
                </c:pt>
                <c:pt idx="1">
                  <c:v>928852.77034000005</c:v>
                </c:pt>
                <c:pt idx="2">
                  <c:v>1169206.17637</c:v>
                </c:pt>
                <c:pt idx="3">
                  <c:v>995610.36797999998</c:v>
                </c:pt>
                <c:pt idx="4">
                  <c:v>965129.35251</c:v>
                </c:pt>
                <c:pt idx="5">
                  <c:v>897059.66601000004</c:v>
                </c:pt>
                <c:pt idx="6">
                  <c:v>789433.12520999997</c:v>
                </c:pt>
                <c:pt idx="7">
                  <c:v>846263.61014</c:v>
                </c:pt>
                <c:pt idx="8">
                  <c:v>740039.80018000002</c:v>
                </c:pt>
                <c:pt idx="9">
                  <c:v>1016087.50205</c:v>
                </c:pt>
                <c:pt idx="10">
                  <c:v>1073411.6837800001</c:v>
                </c:pt>
                <c:pt idx="11">
                  <c:v>1159659.7968299999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388000"/>
        <c:axId val="1074394528"/>
      </c:lineChart>
      <c:catAx>
        <c:axId val="10743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39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439452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38800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'2002_2018_AYLIK_IHR'!$C$60:$N$60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334225.34616999998</c:v>
                </c:pt>
                <c:pt idx="2">
                  <c:v>376906.42395000003</c:v>
                </c:pt>
                <c:pt idx="3">
                  <c:v>369348.69689999998</c:v>
                </c:pt>
                <c:pt idx="4">
                  <c:v>430290.30446999997</c:v>
                </c:pt>
                <c:pt idx="5">
                  <c:v>379409.02435000002</c:v>
                </c:pt>
                <c:pt idx="6">
                  <c:v>403341.60404000001</c:v>
                </c:pt>
                <c:pt idx="7">
                  <c:v>325343.41976999998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'2002_2018_AYLIK_IHR'!$A$61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'2002_2018_AYLIK_IHR'!$C$61:$N$61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445720.09135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379084.85233999998</c:v>
                </c:pt>
                <c:pt idx="9">
                  <c:v>404376.02325999999</c:v>
                </c:pt>
                <c:pt idx="10">
                  <c:v>382927.93002999999</c:v>
                </c:pt>
                <c:pt idx="11">
                  <c:v>411302.76665000001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392352"/>
        <c:axId val="1074390720"/>
      </c:lineChart>
      <c:catAx>
        <c:axId val="107439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39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4390720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39235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'2002_2018_AYLIK_IHR'!$A$78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val>
            <c:numRef>
              <c:f>'2002_2018_AYLIK_IHR'!$C$78:$N$78</c:f>
              <c:numCache>
                <c:formatCode>#,##0</c:formatCode>
                <c:ptCount val="12"/>
                <c:pt idx="0">
                  <c:v>12435110.044998568</c:v>
                </c:pt>
                <c:pt idx="1">
                  <c:v>13149647.132999158</c:v>
                </c:pt>
                <c:pt idx="2">
                  <c:v>15556494.689998573</c:v>
                </c:pt>
                <c:pt idx="3">
                  <c:v>13850811.995999305</c:v>
                </c:pt>
                <c:pt idx="4">
                  <c:v>14264748.710998945</c:v>
                </c:pt>
                <c:pt idx="5">
                  <c:v>12937898.90299944</c:v>
                </c:pt>
                <c:pt idx="6">
                  <c:v>14077345.067999505</c:v>
                </c:pt>
                <c:pt idx="7">
                  <c:v>12011872.870279999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16416"/>
        <c:axId val="816262528"/>
      </c:lineChart>
      <c:catAx>
        <c:axId val="8164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626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62625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64164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'2002_2018_AYLIK_IHR'!$C$38:$N$38</c:f>
              <c:numCache>
                <c:formatCode>#,##0</c:formatCode>
                <c:ptCount val="12"/>
                <c:pt idx="0">
                  <c:v>42657.506809999999</c:v>
                </c:pt>
                <c:pt idx="1">
                  <c:v>56242.339760000003</c:v>
                </c:pt>
                <c:pt idx="2">
                  <c:v>79322.266470000002</c:v>
                </c:pt>
                <c:pt idx="3">
                  <c:v>42637.633880000001</c:v>
                </c:pt>
                <c:pt idx="4">
                  <c:v>133538.68554000001</c:v>
                </c:pt>
                <c:pt idx="5">
                  <c:v>139721.95924</c:v>
                </c:pt>
                <c:pt idx="6">
                  <c:v>148742.76595999999</c:v>
                </c:pt>
                <c:pt idx="7">
                  <c:v>95722.941749999998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'2002_2018_AYLIK_IHR'!$C$39:$N$39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158069.96716999999</c:v>
                </c:pt>
                <c:pt idx="6">
                  <c:v>90677.540630000003</c:v>
                </c:pt>
                <c:pt idx="7">
                  <c:v>166168.74025</c:v>
                </c:pt>
                <c:pt idx="8">
                  <c:v>103600.68257999999</c:v>
                </c:pt>
                <c:pt idx="9">
                  <c:v>87976.727379999997</c:v>
                </c:pt>
                <c:pt idx="10">
                  <c:v>125763.03137</c:v>
                </c:pt>
                <c:pt idx="11">
                  <c:v>120779.26479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389632"/>
        <c:axId val="1074391808"/>
      </c:lineChart>
      <c:catAx>
        <c:axId val="10743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39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439180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38963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'2002_2018_AYLIK_IHR'!$C$52:$N$52</c:f>
              <c:numCache>
                <c:formatCode>#,##0</c:formatCode>
                <c:ptCount val="12"/>
                <c:pt idx="0">
                  <c:v>106506.34802</c:v>
                </c:pt>
                <c:pt idx="1">
                  <c:v>149655.0753</c:v>
                </c:pt>
                <c:pt idx="2">
                  <c:v>147969.12981000001</c:v>
                </c:pt>
                <c:pt idx="3">
                  <c:v>189961.07772999999</c:v>
                </c:pt>
                <c:pt idx="4">
                  <c:v>190160.51271000001</c:v>
                </c:pt>
                <c:pt idx="5">
                  <c:v>123058.16417</c:v>
                </c:pt>
                <c:pt idx="6">
                  <c:v>197344.31179000001</c:v>
                </c:pt>
                <c:pt idx="7">
                  <c:v>119787.20957000001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'2002_2018_AYLIK_IHR'!$C$53:$N$53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122114.31127000001</c:v>
                </c:pt>
                <c:pt idx="2">
                  <c:v>147396.47138</c:v>
                </c:pt>
                <c:pt idx="3">
                  <c:v>137727.17058999999</c:v>
                </c:pt>
                <c:pt idx="4">
                  <c:v>131955.44761999999</c:v>
                </c:pt>
                <c:pt idx="5">
                  <c:v>156546.92847000001</c:v>
                </c:pt>
                <c:pt idx="6">
                  <c:v>111487.75456</c:v>
                </c:pt>
                <c:pt idx="7">
                  <c:v>159009.36577</c:v>
                </c:pt>
                <c:pt idx="8">
                  <c:v>151239.85154</c:v>
                </c:pt>
                <c:pt idx="9">
                  <c:v>145058.47693999999</c:v>
                </c:pt>
                <c:pt idx="10">
                  <c:v>173029.13488999999</c:v>
                </c:pt>
                <c:pt idx="11">
                  <c:v>202981.92694999999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392896"/>
        <c:axId val="1074387456"/>
      </c:lineChart>
      <c:catAx>
        <c:axId val="107439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38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43874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43928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'2002_2018_AYLIK_IHR'!$C$54:$N$54</c:f>
              <c:numCache>
                <c:formatCode>#,##0</c:formatCode>
                <c:ptCount val="12"/>
                <c:pt idx="0">
                  <c:v>331310.27610999998</c:v>
                </c:pt>
                <c:pt idx="1">
                  <c:v>350973.86628000002</c:v>
                </c:pt>
                <c:pt idx="2">
                  <c:v>417678.51001999999</c:v>
                </c:pt>
                <c:pt idx="3">
                  <c:v>365939.12841</c:v>
                </c:pt>
                <c:pt idx="4">
                  <c:v>406437.93495000002</c:v>
                </c:pt>
                <c:pt idx="5">
                  <c:v>357947.05355999997</c:v>
                </c:pt>
                <c:pt idx="6">
                  <c:v>401806.70276999997</c:v>
                </c:pt>
                <c:pt idx="7">
                  <c:v>343740.15525000001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'2002_2018_AYLIK_IHR'!$C$55:$N$55</c:f>
              <c:numCache>
                <c:formatCode>#,##0</c:formatCode>
                <c:ptCount val="12"/>
                <c:pt idx="0">
                  <c:v>257694.12286999999</c:v>
                </c:pt>
                <c:pt idx="1">
                  <c:v>269330.11041999998</c:v>
                </c:pt>
                <c:pt idx="2">
                  <c:v>329519.41336000001</c:v>
                </c:pt>
                <c:pt idx="3">
                  <c:v>309774.31763000001</c:v>
                </c:pt>
                <c:pt idx="4">
                  <c:v>327785.27223</c:v>
                </c:pt>
                <c:pt idx="5">
                  <c:v>324231.31637000002</c:v>
                </c:pt>
                <c:pt idx="6">
                  <c:v>304112.92569</c:v>
                </c:pt>
                <c:pt idx="7">
                  <c:v>360308.32639</c:v>
                </c:pt>
                <c:pt idx="8">
                  <c:v>310390.63776999997</c:v>
                </c:pt>
                <c:pt idx="9">
                  <c:v>382331.90101999999</c:v>
                </c:pt>
                <c:pt idx="10">
                  <c:v>384804.53149999998</c:v>
                </c:pt>
                <c:pt idx="11">
                  <c:v>356649.66707000002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042176"/>
        <c:axId val="1075045984"/>
      </c:lineChart>
      <c:catAx>
        <c:axId val="1075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504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504598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50421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'2002_2018_AYLIK_IHR'!$C$3:$N$3</c:f>
              <c:numCache>
                <c:formatCode>#,##0</c:formatCode>
                <c:ptCount val="12"/>
                <c:pt idx="0">
                  <c:v>1652047.3710699999</c:v>
                </c:pt>
                <c:pt idx="1">
                  <c:v>1662663.9702999999</c:v>
                </c:pt>
                <c:pt idx="2">
                  <c:v>1866050.1518600001</c:v>
                </c:pt>
                <c:pt idx="3">
                  <c:v>1609070.3566000001</c:v>
                </c:pt>
                <c:pt idx="4">
                  <c:v>1675476.36986</c:v>
                </c:pt>
                <c:pt idx="5">
                  <c:v>1595989.9015200003</c:v>
                </c:pt>
                <c:pt idx="6">
                  <c:v>1469298.9334</c:v>
                </c:pt>
                <c:pt idx="7">
                  <c:v>1665336.5229799999</c:v>
                </c:pt>
                <c:pt idx="8">
                  <c:v>1644651.6475799999</c:v>
                </c:pt>
                <c:pt idx="9">
                  <c:v>2082544.6917299998</c:v>
                </c:pt>
                <c:pt idx="10">
                  <c:v>2162585.6822600001</c:v>
                </c:pt>
                <c:pt idx="11">
                  <c:v>2131610.5173199996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'2002_2018_AYLIK_IHR'!$C$2:$N$2</c:f>
              <c:numCache>
                <c:formatCode>#,##0</c:formatCode>
                <c:ptCount val="12"/>
                <c:pt idx="0">
                  <c:v>1894065.8748399999</c:v>
                </c:pt>
                <c:pt idx="1">
                  <c:v>1835932.1118999999</c:v>
                </c:pt>
                <c:pt idx="2">
                  <c:v>1994825.92931</c:v>
                </c:pt>
                <c:pt idx="3">
                  <c:v>1783233.68243</c:v>
                </c:pt>
                <c:pt idx="4">
                  <c:v>1898081.5320400002</c:v>
                </c:pt>
                <c:pt idx="5">
                  <c:v>1591130.67606</c:v>
                </c:pt>
                <c:pt idx="6">
                  <c:v>1680875.9401</c:v>
                </c:pt>
                <c:pt idx="7">
                  <c:v>1534696.6593300002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079776"/>
        <c:axId val="1072082496"/>
      </c:lineChart>
      <c:catAx>
        <c:axId val="10720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2082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20824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20797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'2002_2018_AYLIK_IHR'!$A$70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'2002_2018_AYLIK_IHR'!$C$70:$N$70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'2002_2018_AYLIK_IHR'!$A$71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'2002_2018_AYLIK_IHR'!$A$72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'2002_2018_AYLIK_IHR'!$C$72:$N$72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'2002_2018_AYLIK_IHR'!$A$73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'2002_2018_AYLIK_IHR'!$C$73:$N$73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'2002_2018_AYLIK_IHR'!$A$74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'2002_2018_AYLIK_IHR'!$C$74:$N$74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'2002_2018_AYLIK_IHR'!$A$75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'2002_2018_AYLIK_IHR'!$C$75:$N$75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'2002_2018_AYLIK_IHR'!$A$76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'2002_2018_AYLIK_IHR'!$C$76:$N$76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'2002_2018_AYLIK_IHR'!$C$77:$N$77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'2002_2018_AYLIK_IHR'!$A$78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'2002_2018_AYLIK_IHR'!$C$78:$N$78</c:f>
              <c:numCache>
                <c:formatCode>#,##0</c:formatCode>
                <c:ptCount val="12"/>
                <c:pt idx="0">
                  <c:v>12435110.044998568</c:v>
                </c:pt>
                <c:pt idx="1">
                  <c:v>13149647.132999158</c:v>
                </c:pt>
                <c:pt idx="2">
                  <c:v>15556494.689998573</c:v>
                </c:pt>
                <c:pt idx="3">
                  <c:v>13850811.995999305</c:v>
                </c:pt>
                <c:pt idx="4">
                  <c:v>14264748.710998945</c:v>
                </c:pt>
                <c:pt idx="5">
                  <c:v>12937898.90299944</c:v>
                </c:pt>
                <c:pt idx="6">
                  <c:v>14077345.067999505</c:v>
                </c:pt>
                <c:pt idx="7">
                  <c:v>12011872.870279999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086304"/>
        <c:axId val="1072083040"/>
      </c:lineChart>
      <c:catAx>
        <c:axId val="10720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208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208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208630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73019565736101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'2002_2018_AYLIK_IHR'!$A$62:$A$78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'2002_2018_AYLIK_IHR'!$A$62:$A$78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'2002_2018_AYLIK_IHR'!$O$62:$O$78</c:f>
              <c:numCache>
                <c:formatCode>#,##0</c:formatCode>
                <c:ptCount val="17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108283929.4162735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083584"/>
        <c:axId val="1072084128"/>
      </c:barChart>
      <c:catAx>
        <c:axId val="107208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2084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2084128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20835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'2002_2018_AYLIK_IHR'!$C$4:$N$4</c:f>
              <c:numCache>
                <c:formatCode>#,##0</c:formatCode>
                <c:ptCount val="12"/>
                <c:pt idx="0">
                  <c:v>547279.73702999996</c:v>
                </c:pt>
                <c:pt idx="1">
                  <c:v>534708.08863999997</c:v>
                </c:pt>
                <c:pt idx="2">
                  <c:v>599961.14306999999</c:v>
                </c:pt>
                <c:pt idx="3">
                  <c:v>534080.27081000002</c:v>
                </c:pt>
                <c:pt idx="4">
                  <c:v>559601.09852</c:v>
                </c:pt>
                <c:pt idx="5">
                  <c:v>447796.23281000002</c:v>
                </c:pt>
                <c:pt idx="6">
                  <c:v>533836.54772000003</c:v>
                </c:pt>
                <c:pt idx="7">
                  <c:v>508632.58350000001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'2002_2018_AYLIK_IHR'!$C$5:$N$5</c:f>
              <c:numCache>
                <c:formatCode>#,##0</c:formatCode>
                <c:ptCount val="12"/>
                <c:pt idx="0">
                  <c:v>523301.51370000001</c:v>
                </c:pt>
                <c:pt idx="1">
                  <c:v>556349.95571000001</c:v>
                </c:pt>
                <c:pt idx="2">
                  <c:v>622260.37211</c:v>
                </c:pt>
                <c:pt idx="3">
                  <c:v>523468.58825999999</c:v>
                </c:pt>
                <c:pt idx="4">
                  <c:v>528447.99014000001</c:v>
                </c:pt>
                <c:pt idx="5">
                  <c:v>466088.37203000003</c:v>
                </c:pt>
                <c:pt idx="6">
                  <c:v>429421.15441999998</c:v>
                </c:pt>
                <c:pt idx="7">
                  <c:v>541679.69484999997</c:v>
                </c:pt>
                <c:pt idx="8">
                  <c:v>472912.23749999999</c:v>
                </c:pt>
                <c:pt idx="9">
                  <c:v>576909.77853000001</c:v>
                </c:pt>
                <c:pt idx="10">
                  <c:v>566211.29489999998</c:v>
                </c:pt>
                <c:pt idx="11">
                  <c:v>562187.32629999996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084672"/>
        <c:axId val="1072081408"/>
      </c:lineChart>
      <c:catAx>
        <c:axId val="107208467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208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208140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20846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'2002_2018_AYLIK_IHR'!$C$6:$N$6</c:f>
              <c:numCache>
                <c:formatCode>#,##0</c:formatCode>
                <c:ptCount val="12"/>
                <c:pt idx="0">
                  <c:v>225382.39082</c:v>
                </c:pt>
                <c:pt idx="1">
                  <c:v>211798.68614000001</c:v>
                </c:pt>
                <c:pt idx="2">
                  <c:v>207242.20947</c:v>
                </c:pt>
                <c:pt idx="3">
                  <c:v>149381.84035000001</c:v>
                </c:pt>
                <c:pt idx="4">
                  <c:v>213083.88329</c:v>
                </c:pt>
                <c:pt idx="5">
                  <c:v>167669.89415000001</c:v>
                </c:pt>
                <c:pt idx="6">
                  <c:v>104488.64479999999</c:v>
                </c:pt>
                <c:pt idx="7">
                  <c:v>111334.44243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'2002_2018_AYLIK_IHR'!$C$7:$N$7</c:f>
              <c:numCache>
                <c:formatCode>#,##0</c:formatCode>
                <c:ptCount val="12"/>
                <c:pt idx="0">
                  <c:v>193141.91093000001</c:v>
                </c:pt>
                <c:pt idx="1">
                  <c:v>168162.27752</c:v>
                </c:pt>
                <c:pt idx="2">
                  <c:v>154358.60445000001</c:v>
                </c:pt>
                <c:pt idx="3">
                  <c:v>119338.0952</c:v>
                </c:pt>
                <c:pt idx="4">
                  <c:v>128812.80855</c:v>
                </c:pt>
                <c:pt idx="5">
                  <c:v>190392.67696000001</c:v>
                </c:pt>
                <c:pt idx="6">
                  <c:v>120607.99527</c:v>
                </c:pt>
                <c:pt idx="7">
                  <c:v>100994.30774</c:v>
                </c:pt>
                <c:pt idx="8">
                  <c:v>142896.14631000001</c:v>
                </c:pt>
                <c:pt idx="9">
                  <c:v>232098.67686000001</c:v>
                </c:pt>
                <c:pt idx="10">
                  <c:v>320619.67991000001</c:v>
                </c:pt>
                <c:pt idx="11">
                  <c:v>359367.58367000002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085216"/>
        <c:axId val="1072085760"/>
      </c:lineChart>
      <c:catAx>
        <c:axId val="10720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208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20857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2085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'2002_2018_AYLIK_IHR'!$C$8:$N$8</c:f>
              <c:numCache>
                <c:formatCode>#,##0</c:formatCode>
                <c:ptCount val="12"/>
                <c:pt idx="0">
                  <c:v>119887.50706</c:v>
                </c:pt>
                <c:pt idx="1">
                  <c:v>117636.32257</c:v>
                </c:pt>
                <c:pt idx="2">
                  <c:v>141289.35253</c:v>
                </c:pt>
                <c:pt idx="3">
                  <c:v>128535.89912</c:v>
                </c:pt>
                <c:pt idx="4">
                  <c:v>137414.42142</c:v>
                </c:pt>
                <c:pt idx="5">
                  <c:v>118812.85197</c:v>
                </c:pt>
                <c:pt idx="6">
                  <c:v>126003.48238</c:v>
                </c:pt>
                <c:pt idx="7">
                  <c:v>111810.90803999999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'2002_2018_AYLIK_IHR'!$C$9:$N$9</c:f>
              <c:numCache>
                <c:formatCode>#,##0</c:formatCode>
                <c:ptCount val="12"/>
                <c:pt idx="0">
                  <c:v>98588.702839999998</c:v>
                </c:pt>
                <c:pt idx="1">
                  <c:v>100801.50216</c:v>
                </c:pt>
                <c:pt idx="2">
                  <c:v>123925.27827</c:v>
                </c:pt>
                <c:pt idx="3">
                  <c:v>106737.59759999999</c:v>
                </c:pt>
                <c:pt idx="4">
                  <c:v>113793.92883999999</c:v>
                </c:pt>
                <c:pt idx="5">
                  <c:v>110904.22930000001</c:v>
                </c:pt>
                <c:pt idx="6">
                  <c:v>113949.22528</c:v>
                </c:pt>
                <c:pt idx="7">
                  <c:v>130550.48045</c:v>
                </c:pt>
                <c:pt idx="8">
                  <c:v>121419.57322999999</c:v>
                </c:pt>
                <c:pt idx="9">
                  <c:v>142803.85561</c:v>
                </c:pt>
                <c:pt idx="10">
                  <c:v>134831.49648</c:v>
                </c:pt>
                <c:pt idx="11">
                  <c:v>117588.81096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080864"/>
        <c:axId val="1072081952"/>
      </c:lineChart>
      <c:catAx>
        <c:axId val="107208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208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20819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2080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11" sqref="B11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7" t="s">
        <v>127</v>
      </c>
      <c r="C1" s="157"/>
      <c r="D1" s="157"/>
      <c r="E1" s="157"/>
      <c r="F1" s="157"/>
      <c r="G1" s="157"/>
      <c r="H1" s="157"/>
      <c r="I1" s="157"/>
      <c r="J1" s="157"/>
      <c r="K1" s="114"/>
      <c r="L1" s="114"/>
      <c r="M1" s="114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4" t="s">
        <v>128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8" x14ac:dyDescent="0.2">
      <c r="A6" s="3"/>
      <c r="B6" s="153" t="s">
        <v>129</v>
      </c>
      <c r="C6" s="153"/>
      <c r="D6" s="153"/>
      <c r="E6" s="153"/>
      <c r="F6" s="153" t="s">
        <v>130</v>
      </c>
      <c r="G6" s="153"/>
      <c r="H6" s="153"/>
      <c r="I6" s="153"/>
      <c r="J6" s="153" t="s">
        <v>106</v>
      </c>
      <c r="K6" s="153"/>
      <c r="L6" s="153"/>
      <c r="M6" s="153"/>
    </row>
    <row r="7" spans="1:13" ht="30" x14ac:dyDescent="0.25">
      <c r="A7" s="4" t="s">
        <v>1</v>
      </c>
      <c r="B7" s="5">
        <v>2017</v>
      </c>
      <c r="C7" s="6">
        <v>2018</v>
      </c>
      <c r="D7" s="7" t="s">
        <v>122</v>
      </c>
      <c r="E7" s="7" t="s">
        <v>123</v>
      </c>
      <c r="F7" s="5">
        <v>2017</v>
      </c>
      <c r="G7" s="6">
        <v>2018</v>
      </c>
      <c r="H7" s="7" t="s">
        <v>122</v>
      </c>
      <c r="I7" s="7" t="s">
        <v>123</v>
      </c>
      <c r="J7" s="5" t="s">
        <v>131</v>
      </c>
      <c r="K7" s="5" t="s">
        <v>132</v>
      </c>
      <c r="L7" s="7" t="s">
        <v>122</v>
      </c>
      <c r="M7" s="7" t="s">
        <v>123</v>
      </c>
    </row>
    <row r="8" spans="1:13" ht="16.5" x14ac:dyDescent="0.25">
      <c r="A8" s="49" t="s">
        <v>2</v>
      </c>
      <c r="B8" s="50">
        <f>B9+B18+B20</f>
        <v>1665336.5229799999</v>
      </c>
      <c r="C8" s="50">
        <f>C9+C18+C20</f>
        <v>1534696.6593300002</v>
      </c>
      <c r="D8" s="48">
        <f t="shared" ref="D8:D46" si="0">(C8-B8)/B8*100</f>
        <v>-7.8446525280205277</v>
      </c>
      <c r="E8" s="48">
        <f>C8/C$46*100</f>
        <v>12.387960429758722</v>
      </c>
      <c r="F8" s="50">
        <f>F9+F18+F20</f>
        <v>13195933.57759</v>
      </c>
      <c r="G8" s="50">
        <f>G9+G18+G20</f>
        <v>14212842.40601</v>
      </c>
      <c r="H8" s="48">
        <f t="shared" ref="H8:H44" si="1">(G8-F8)/F8*100</f>
        <v>7.7062287593426966</v>
      </c>
      <c r="I8" s="48">
        <f>G8/G$46*100</f>
        <v>13.080024513074875</v>
      </c>
      <c r="J8" s="50">
        <f>J9+J18+J20</f>
        <v>20720714.541200001</v>
      </c>
      <c r="K8" s="50">
        <f>K9+K18+K20</f>
        <v>22234234.944900002</v>
      </c>
      <c r="L8" s="48">
        <f t="shared" ref="L8:L44" si="2">(K8-J8)/J8*100</f>
        <v>7.304383257105326</v>
      </c>
      <c r="M8" s="48">
        <f>K8/K$46*100</f>
        <v>13.689561237916367</v>
      </c>
    </row>
    <row r="9" spans="1:13" ht="15.75" x14ac:dyDescent="0.25">
      <c r="A9" s="9" t="s">
        <v>3</v>
      </c>
      <c r="B9" s="50">
        <f>B10+B11+B12+B13+B14+B15+B16+B17</f>
        <v>1065573.1528399999</v>
      </c>
      <c r="C9" s="50">
        <f>C10+C11+C12+C13+C14+C15+C16+C17</f>
        <v>976411.27427000005</v>
      </c>
      <c r="D9" s="48">
        <f t="shared" si="0"/>
        <v>-8.3675042236530377</v>
      </c>
      <c r="E9" s="48">
        <f t="shared" ref="E9:E46" si="3">C9/C$46*100</f>
        <v>7.8815211822430564</v>
      </c>
      <c r="F9" s="50">
        <f>F10+F11+F12+F13+F14+F15+F16+F17</f>
        <v>8878885.1972100008</v>
      </c>
      <c r="G9" s="50">
        <f>G10+G11+G12+G13+G14+G15+G16+G17</f>
        <v>9363830.2738100011</v>
      </c>
      <c r="H9" s="48">
        <f t="shared" si="1"/>
        <v>5.461778881344066</v>
      </c>
      <c r="I9" s="48">
        <f t="shared" ref="I9:I46" si="4">G9/G$46*100</f>
        <v>8.6174971915481375</v>
      </c>
      <c r="J9" s="50">
        <f>J10+J11+J12+J13+J14+J15+J16+J17</f>
        <v>14310009.849340001</v>
      </c>
      <c r="K9" s="50">
        <f>K10+K11+K12+K13+K14+K15+K16+K17</f>
        <v>14997177.154280001</v>
      </c>
      <c r="L9" s="48">
        <f t="shared" si="2"/>
        <v>4.8020044163120783</v>
      </c>
      <c r="M9" s="48">
        <f t="shared" ref="M9:M46" si="5">K9/K$46*100</f>
        <v>9.2337233801016563</v>
      </c>
    </row>
    <row r="10" spans="1:13" ht="14.25" x14ac:dyDescent="0.2">
      <c r="A10" s="11" t="s">
        <v>133</v>
      </c>
      <c r="B10" s="12">
        <v>541679.69484999997</v>
      </c>
      <c r="C10" s="12">
        <v>508632.58350000001</v>
      </c>
      <c r="D10" s="13">
        <f t="shared" si="0"/>
        <v>-6.1008584342729062</v>
      </c>
      <c r="E10" s="13">
        <f t="shared" si="3"/>
        <v>4.1056454247021898</v>
      </c>
      <c r="F10" s="12">
        <v>4191017.6412200001</v>
      </c>
      <c r="G10" s="12">
        <v>4265895.7021000003</v>
      </c>
      <c r="H10" s="13">
        <f t="shared" si="1"/>
        <v>1.7866319660301722</v>
      </c>
      <c r="I10" s="13">
        <f t="shared" si="4"/>
        <v>3.9258875008769665</v>
      </c>
      <c r="J10" s="12">
        <v>6454683.5445600003</v>
      </c>
      <c r="K10" s="12">
        <v>6444116.3393299999</v>
      </c>
      <c r="L10" s="13">
        <f t="shared" si="2"/>
        <v>-0.1637137615972894</v>
      </c>
      <c r="M10" s="13">
        <f t="shared" si="5"/>
        <v>3.9676258468137835</v>
      </c>
    </row>
    <row r="11" spans="1:13" ht="14.25" x14ac:dyDescent="0.2">
      <c r="A11" s="11" t="s">
        <v>134</v>
      </c>
      <c r="B11" s="12">
        <v>100994.30774</v>
      </c>
      <c r="C11" s="12">
        <v>111334.44243</v>
      </c>
      <c r="D11" s="13">
        <f t="shared" si="0"/>
        <v>10.238334141187105</v>
      </c>
      <c r="E11" s="13">
        <f t="shared" si="3"/>
        <v>0.89868356649333447</v>
      </c>
      <c r="F11" s="12">
        <v>1175808.67662</v>
      </c>
      <c r="G11" s="12">
        <v>1390381.9914500001</v>
      </c>
      <c r="H11" s="13">
        <f t="shared" si="1"/>
        <v>18.248999101351778</v>
      </c>
      <c r="I11" s="13">
        <f t="shared" si="4"/>
        <v>1.2795632295911259</v>
      </c>
      <c r="J11" s="12">
        <v>2091590.3833300001</v>
      </c>
      <c r="K11" s="12">
        <v>2445364.0781999999</v>
      </c>
      <c r="L11" s="13">
        <f t="shared" si="2"/>
        <v>16.914100279365417</v>
      </c>
      <c r="M11" s="13">
        <f t="shared" si="5"/>
        <v>1.5056043700392032</v>
      </c>
    </row>
    <row r="12" spans="1:13" ht="14.25" x14ac:dyDescent="0.2">
      <c r="A12" s="11" t="s">
        <v>135</v>
      </c>
      <c r="B12" s="12">
        <v>130550.48045</v>
      </c>
      <c r="C12" s="12">
        <v>111810.90803999999</v>
      </c>
      <c r="D12" s="13">
        <f t="shared" si="0"/>
        <v>-14.354273033240306</v>
      </c>
      <c r="E12" s="13">
        <f t="shared" si="3"/>
        <v>0.90252956243457649</v>
      </c>
      <c r="F12" s="12">
        <v>899250.94473999995</v>
      </c>
      <c r="G12" s="12">
        <v>1001390.74509</v>
      </c>
      <c r="H12" s="13">
        <f t="shared" si="1"/>
        <v>11.358320049308558</v>
      </c>
      <c r="I12" s="13">
        <f t="shared" si="4"/>
        <v>0.92157607315795209</v>
      </c>
      <c r="J12" s="12">
        <v>1385383.3023600001</v>
      </c>
      <c r="K12" s="12">
        <v>1518034.4813699999</v>
      </c>
      <c r="L12" s="13">
        <f t="shared" si="2"/>
        <v>9.575052534849279</v>
      </c>
      <c r="M12" s="13">
        <f t="shared" si="5"/>
        <v>0.93464992366422484</v>
      </c>
    </row>
    <row r="13" spans="1:13" ht="14.25" x14ac:dyDescent="0.2">
      <c r="A13" s="11" t="s">
        <v>136</v>
      </c>
      <c r="B13" s="12">
        <v>83044.944489999994</v>
      </c>
      <c r="C13" s="12">
        <v>91499.915290000004</v>
      </c>
      <c r="D13" s="13">
        <f t="shared" si="0"/>
        <v>10.181198689365289</v>
      </c>
      <c r="E13" s="13">
        <f t="shared" si="3"/>
        <v>0.73858069804728976</v>
      </c>
      <c r="F13" s="12">
        <v>716255.13508000004</v>
      </c>
      <c r="G13" s="12">
        <v>773187.26428999996</v>
      </c>
      <c r="H13" s="13">
        <f t="shared" si="1"/>
        <v>7.9485823447033379</v>
      </c>
      <c r="I13" s="13">
        <f t="shared" si="4"/>
        <v>0.71156128248027428</v>
      </c>
      <c r="J13" s="12">
        <v>1274526.7551</v>
      </c>
      <c r="K13" s="12">
        <v>1336758.9041500001</v>
      </c>
      <c r="L13" s="13">
        <f t="shared" si="2"/>
        <v>4.8827652146947171</v>
      </c>
      <c r="M13" s="13">
        <f t="shared" si="5"/>
        <v>0.82303901726508022</v>
      </c>
    </row>
    <row r="14" spans="1:13" ht="14.25" x14ac:dyDescent="0.2">
      <c r="A14" s="11" t="s">
        <v>137</v>
      </c>
      <c r="B14" s="12">
        <v>96972.665649999995</v>
      </c>
      <c r="C14" s="12">
        <v>64911.779490000001</v>
      </c>
      <c r="D14" s="13">
        <f t="shared" si="0"/>
        <v>-33.061776682221165</v>
      </c>
      <c r="E14" s="13">
        <f t="shared" si="3"/>
        <v>0.52396318898511129</v>
      </c>
      <c r="F14" s="12">
        <v>1065616.91291</v>
      </c>
      <c r="G14" s="12">
        <v>985181.78053999995</v>
      </c>
      <c r="H14" s="13">
        <f t="shared" si="1"/>
        <v>-7.5482221983833515</v>
      </c>
      <c r="I14" s="13">
        <f t="shared" si="4"/>
        <v>0.906659025069393</v>
      </c>
      <c r="J14" s="12">
        <v>1889940.90964</v>
      </c>
      <c r="K14" s="12">
        <v>1782524.3492300001</v>
      </c>
      <c r="L14" s="13">
        <f t="shared" si="2"/>
        <v>-5.6835935907890818</v>
      </c>
      <c r="M14" s="13">
        <f t="shared" si="5"/>
        <v>1.0974956546664689</v>
      </c>
    </row>
    <row r="15" spans="1:13" ht="14.25" x14ac:dyDescent="0.2">
      <c r="A15" s="11" t="s">
        <v>138</v>
      </c>
      <c r="B15" s="12">
        <v>24031.04003</v>
      </c>
      <c r="C15" s="12">
        <v>16842.44846</v>
      </c>
      <c r="D15" s="13">
        <f t="shared" si="0"/>
        <v>-29.91377635352389</v>
      </c>
      <c r="E15" s="13">
        <f t="shared" si="3"/>
        <v>0.13595102575763598</v>
      </c>
      <c r="F15" s="12">
        <v>206830.18226</v>
      </c>
      <c r="G15" s="12">
        <v>277064.76743000001</v>
      </c>
      <c r="H15" s="13">
        <f t="shared" si="1"/>
        <v>33.957609282435492</v>
      </c>
      <c r="I15" s="13">
        <f t="shared" si="4"/>
        <v>0.2549816459064761</v>
      </c>
      <c r="J15" s="12">
        <v>285295.17956000002</v>
      </c>
      <c r="K15" s="12">
        <v>393152.04450000002</v>
      </c>
      <c r="L15" s="13">
        <f t="shared" si="2"/>
        <v>37.80535833319847</v>
      </c>
      <c r="M15" s="13">
        <f t="shared" si="5"/>
        <v>0.24206270205979316</v>
      </c>
    </row>
    <row r="16" spans="1:13" ht="14.25" x14ac:dyDescent="0.2">
      <c r="A16" s="11" t="s">
        <v>139</v>
      </c>
      <c r="B16" s="12">
        <v>83484.789269999994</v>
      </c>
      <c r="C16" s="12">
        <v>66727.425449999995</v>
      </c>
      <c r="D16" s="13">
        <f t="shared" si="0"/>
        <v>-20.072355654878208</v>
      </c>
      <c r="E16" s="13">
        <f t="shared" si="3"/>
        <v>0.53861895184886222</v>
      </c>
      <c r="F16" s="12">
        <v>564897.98843000003</v>
      </c>
      <c r="G16" s="12">
        <v>596677.49424000003</v>
      </c>
      <c r="H16" s="13">
        <f t="shared" si="1"/>
        <v>5.6257070233731232</v>
      </c>
      <c r="I16" s="13">
        <f t="shared" si="4"/>
        <v>0.54912001611719008</v>
      </c>
      <c r="J16" s="12">
        <v>848448.70600999997</v>
      </c>
      <c r="K16" s="12">
        <v>977591.34973000002</v>
      </c>
      <c r="L16" s="13">
        <f t="shared" si="2"/>
        <v>15.22103137234061</v>
      </c>
      <c r="M16" s="13">
        <f t="shared" si="5"/>
        <v>0.60190047829173643</v>
      </c>
    </row>
    <row r="17" spans="1:13" ht="14.25" x14ac:dyDescent="0.2">
      <c r="A17" s="11" t="s">
        <v>140</v>
      </c>
      <c r="B17" s="12">
        <v>4815.2303599999996</v>
      </c>
      <c r="C17" s="12">
        <v>4651.7716099999998</v>
      </c>
      <c r="D17" s="13">
        <f t="shared" si="0"/>
        <v>-3.3946195255339728</v>
      </c>
      <c r="E17" s="13">
        <f t="shared" si="3"/>
        <v>3.7548763974056404E-2</v>
      </c>
      <c r="F17" s="12">
        <v>59207.715949999998</v>
      </c>
      <c r="G17" s="12">
        <v>74050.52867</v>
      </c>
      <c r="H17" s="13">
        <f t="shared" si="1"/>
        <v>25.069051359006195</v>
      </c>
      <c r="I17" s="13">
        <f t="shared" si="4"/>
        <v>6.8148418348759149E-2</v>
      </c>
      <c r="J17" s="12">
        <v>80141.068780000001</v>
      </c>
      <c r="K17" s="12">
        <v>99635.607770000002</v>
      </c>
      <c r="L17" s="13">
        <f t="shared" si="2"/>
        <v>24.325279518689243</v>
      </c>
      <c r="M17" s="13">
        <f t="shared" si="5"/>
        <v>6.1345387301364837E-2</v>
      </c>
    </row>
    <row r="18" spans="1:13" ht="15.75" x14ac:dyDescent="0.25">
      <c r="A18" s="9" t="s">
        <v>12</v>
      </c>
      <c r="B18" s="50">
        <f>B19</f>
        <v>210840.92144000001</v>
      </c>
      <c r="C18" s="50">
        <f>C19</f>
        <v>192945.75977</v>
      </c>
      <c r="D18" s="48">
        <f t="shared" si="0"/>
        <v>-8.4875182425592435</v>
      </c>
      <c r="E18" s="48">
        <f t="shared" si="3"/>
        <v>1.5574442171288625</v>
      </c>
      <c r="F18" s="50">
        <f>F19</f>
        <v>1442024.0124299999</v>
      </c>
      <c r="G18" s="50">
        <f>G19</f>
        <v>1626148.51694</v>
      </c>
      <c r="H18" s="48">
        <f t="shared" si="1"/>
        <v>12.768477010290983</v>
      </c>
      <c r="I18" s="48">
        <f t="shared" si="4"/>
        <v>1.4965382613741893</v>
      </c>
      <c r="J18" s="50">
        <f>J19</f>
        <v>2145164.9051100002</v>
      </c>
      <c r="K18" s="50">
        <f>K19</f>
        <v>2444411.2294700001</v>
      </c>
      <c r="L18" s="48">
        <f t="shared" si="2"/>
        <v>13.949805147714514</v>
      </c>
      <c r="M18" s="48">
        <f t="shared" si="5"/>
        <v>1.5050177035282066</v>
      </c>
    </row>
    <row r="19" spans="1:13" ht="14.25" x14ac:dyDescent="0.2">
      <c r="A19" s="11" t="s">
        <v>141</v>
      </c>
      <c r="B19" s="12">
        <v>210840.92144000001</v>
      </c>
      <c r="C19" s="12">
        <v>192945.75977</v>
      </c>
      <c r="D19" s="13">
        <f t="shared" si="0"/>
        <v>-8.4875182425592435</v>
      </c>
      <c r="E19" s="13">
        <f t="shared" si="3"/>
        <v>1.5574442171288625</v>
      </c>
      <c r="F19" s="12">
        <v>1442024.0124299999</v>
      </c>
      <c r="G19" s="12">
        <v>1626148.51694</v>
      </c>
      <c r="H19" s="13">
        <f t="shared" si="1"/>
        <v>12.768477010290983</v>
      </c>
      <c r="I19" s="13">
        <f t="shared" si="4"/>
        <v>1.4965382613741893</v>
      </c>
      <c r="J19" s="12">
        <v>2145164.9051100002</v>
      </c>
      <c r="K19" s="12">
        <v>2444411.2294700001</v>
      </c>
      <c r="L19" s="13">
        <f t="shared" si="2"/>
        <v>13.949805147714514</v>
      </c>
      <c r="M19" s="13">
        <f t="shared" si="5"/>
        <v>1.5050177035282066</v>
      </c>
    </row>
    <row r="20" spans="1:13" ht="15.75" x14ac:dyDescent="0.25">
      <c r="A20" s="9" t="s">
        <v>112</v>
      </c>
      <c r="B20" s="50">
        <f>B21</f>
        <v>388922.44870000001</v>
      </c>
      <c r="C20" s="50">
        <f>C21</f>
        <v>365339.62529</v>
      </c>
      <c r="D20" s="48">
        <f t="shared" si="0"/>
        <v>-6.0636313200297947</v>
      </c>
      <c r="E20" s="48">
        <f t="shared" si="3"/>
        <v>2.9489950303868033</v>
      </c>
      <c r="F20" s="50">
        <f>F21</f>
        <v>2875024.3679499999</v>
      </c>
      <c r="G20" s="50">
        <f>G21</f>
        <v>3222863.6152599999</v>
      </c>
      <c r="H20" s="48">
        <f t="shared" si="1"/>
        <v>12.098653882298132</v>
      </c>
      <c r="I20" s="48">
        <f t="shared" si="4"/>
        <v>2.9659890601525505</v>
      </c>
      <c r="J20" s="50">
        <f>J21</f>
        <v>4265539.78675</v>
      </c>
      <c r="K20" s="50">
        <f>K21</f>
        <v>4792646.5611500004</v>
      </c>
      <c r="L20" s="48">
        <f t="shared" si="2"/>
        <v>12.357328749748074</v>
      </c>
      <c r="M20" s="48">
        <f t="shared" si="5"/>
        <v>2.9508201542865051</v>
      </c>
    </row>
    <row r="21" spans="1:13" ht="14.25" x14ac:dyDescent="0.2">
      <c r="A21" s="11" t="s">
        <v>142</v>
      </c>
      <c r="B21" s="12">
        <v>388922.44870000001</v>
      </c>
      <c r="C21" s="12">
        <v>365339.62529</v>
      </c>
      <c r="D21" s="13">
        <f t="shared" si="0"/>
        <v>-6.0636313200297947</v>
      </c>
      <c r="E21" s="13">
        <f t="shared" si="3"/>
        <v>2.9489950303868033</v>
      </c>
      <c r="F21" s="12">
        <v>2875024.3679499999</v>
      </c>
      <c r="G21" s="12">
        <v>3222863.6152599999</v>
      </c>
      <c r="H21" s="13">
        <f t="shared" si="1"/>
        <v>12.098653882298132</v>
      </c>
      <c r="I21" s="13">
        <f t="shared" si="4"/>
        <v>2.9659890601525505</v>
      </c>
      <c r="J21" s="12">
        <v>4265539.78675</v>
      </c>
      <c r="K21" s="12">
        <v>4792646.5611500004</v>
      </c>
      <c r="L21" s="13">
        <f t="shared" si="2"/>
        <v>12.357328749748074</v>
      </c>
      <c r="M21" s="13">
        <f t="shared" si="5"/>
        <v>2.9508201542865051</v>
      </c>
    </row>
    <row r="22" spans="1:13" ht="16.5" x14ac:dyDescent="0.25">
      <c r="A22" s="49" t="s">
        <v>14</v>
      </c>
      <c r="B22" s="50">
        <f>B23+B27+B29</f>
        <v>10282203.7267</v>
      </c>
      <c r="C22" s="50">
        <f>C23+C27+C29</f>
        <v>10151832.79118</v>
      </c>
      <c r="D22" s="48">
        <f t="shared" si="0"/>
        <v>-1.2679279557694814</v>
      </c>
      <c r="E22" s="48">
        <f t="shared" si="3"/>
        <v>81.944860010034773</v>
      </c>
      <c r="F22" s="50">
        <f>F23+F27+F29</f>
        <v>78998628.883100003</v>
      </c>
      <c r="G22" s="50">
        <f>G23+G27+G29</f>
        <v>88575525.071240008</v>
      </c>
      <c r="H22" s="48">
        <f t="shared" si="1"/>
        <v>12.122863806043561</v>
      </c>
      <c r="I22" s="48">
        <f t="shared" si="4"/>
        <v>81.515716989895566</v>
      </c>
      <c r="J22" s="50">
        <f>J23+J27+J29</f>
        <v>116424718.85084</v>
      </c>
      <c r="K22" s="50">
        <f>K23+K27+K29</f>
        <v>130863213.65559</v>
      </c>
      <c r="L22" s="48">
        <f t="shared" si="2"/>
        <v>12.401571545341827</v>
      </c>
      <c r="M22" s="48">
        <f t="shared" si="5"/>
        <v>80.57214388389157</v>
      </c>
    </row>
    <row r="23" spans="1:13" ht="15.75" x14ac:dyDescent="0.25">
      <c r="A23" s="9" t="s">
        <v>15</v>
      </c>
      <c r="B23" s="50">
        <f>B24+B25+B26</f>
        <v>1074469.7433</v>
      </c>
      <c r="C23" s="50">
        <f>C24+C25+C26</f>
        <v>919644.92891000002</v>
      </c>
      <c r="D23" s="48">
        <f>(C23-B23)/B23*100</f>
        <v>-14.409415933341149</v>
      </c>
      <c r="E23" s="48">
        <f t="shared" si="3"/>
        <v>7.4233073483974152</v>
      </c>
      <c r="F23" s="50">
        <f>F24+F25+F26</f>
        <v>7685701.0925500002</v>
      </c>
      <c r="G23" s="50">
        <f>G24+G25+G26</f>
        <v>8205242.4757199995</v>
      </c>
      <c r="H23" s="48">
        <f t="shared" si="1"/>
        <v>6.7598437268606206</v>
      </c>
      <c r="I23" s="48">
        <f t="shared" si="4"/>
        <v>7.5512532716719454</v>
      </c>
      <c r="J23" s="50">
        <f>J24+J25+J26</f>
        <v>11498185.029680001</v>
      </c>
      <c r="K23" s="50">
        <f>K24+K25+K26</f>
        <v>12305242.51737</v>
      </c>
      <c r="L23" s="48">
        <f t="shared" si="2"/>
        <v>7.0189989603294869</v>
      </c>
      <c r="M23" s="48">
        <f t="shared" si="5"/>
        <v>7.5763061515902494</v>
      </c>
    </row>
    <row r="24" spans="1:13" ht="14.25" x14ac:dyDescent="0.2">
      <c r="A24" s="11" t="s">
        <v>143</v>
      </c>
      <c r="B24" s="12">
        <v>695779.79949</v>
      </c>
      <c r="C24" s="12">
        <v>617429.12003999995</v>
      </c>
      <c r="D24" s="13">
        <f t="shared" si="0"/>
        <v>-11.260844236557364</v>
      </c>
      <c r="E24" s="13">
        <f t="shared" si="3"/>
        <v>4.9838431984177527</v>
      </c>
      <c r="F24" s="12">
        <v>5279334.9699499998</v>
      </c>
      <c r="G24" s="12">
        <v>5618015.2055500001</v>
      </c>
      <c r="H24" s="13">
        <f t="shared" si="1"/>
        <v>6.4152064138337463</v>
      </c>
      <c r="I24" s="13">
        <f t="shared" si="4"/>
        <v>5.1702379090862403</v>
      </c>
      <c r="J24" s="12">
        <v>7964428.2054199995</v>
      </c>
      <c r="K24" s="12">
        <v>8436801.5852000006</v>
      </c>
      <c r="L24" s="13">
        <f t="shared" si="2"/>
        <v>5.9310394619231888</v>
      </c>
      <c r="M24" s="13">
        <f t="shared" si="5"/>
        <v>5.1945170247127086</v>
      </c>
    </row>
    <row r="25" spans="1:13" ht="14.25" x14ac:dyDescent="0.2">
      <c r="A25" s="11" t="s">
        <v>144</v>
      </c>
      <c r="B25" s="12">
        <v>177462.74841999999</v>
      </c>
      <c r="C25" s="12">
        <v>142952.48785</v>
      </c>
      <c r="D25" s="13">
        <f t="shared" si="0"/>
        <v>-19.446481516405214</v>
      </c>
      <c r="E25" s="13">
        <f t="shared" si="3"/>
        <v>1.1539021421956304</v>
      </c>
      <c r="F25" s="12">
        <v>1034811.31539</v>
      </c>
      <c r="G25" s="12">
        <v>1145314.6321099999</v>
      </c>
      <c r="H25" s="13">
        <f t="shared" si="1"/>
        <v>10.678595708856678</v>
      </c>
      <c r="I25" s="13">
        <f t="shared" si="4"/>
        <v>1.0540286759844335</v>
      </c>
      <c r="J25" s="12">
        <v>1484229.3284100001</v>
      </c>
      <c r="K25" s="12">
        <v>1633569.4056800001</v>
      </c>
      <c r="L25" s="13">
        <f t="shared" si="2"/>
        <v>10.061792636181263</v>
      </c>
      <c r="M25" s="13">
        <f t="shared" si="5"/>
        <v>1.0057844792439106</v>
      </c>
    </row>
    <row r="26" spans="1:13" ht="14.25" x14ac:dyDescent="0.2">
      <c r="A26" s="11" t="s">
        <v>145</v>
      </c>
      <c r="B26" s="12">
        <v>201227.19539000001</v>
      </c>
      <c r="C26" s="12">
        <v>159263.32102</v>
      </c>
      <c r="D26" s="13">
        <f t="shared" si="0"/>
        <v>-20.853977658769974</v>
      </c>
      <c r="E26" s="13">
        <f t="shared" si="3"/>
        <v>1.2855620077840313</v>
      </c>
      <c r="F26" s="12">
        <v>1371554.80721</v>
      </c>
      <c r="G26" s="12">
        <v>1441912.63806</v>
      </c>
      <c r="H26" s="13">
        <f t="shared" si="1"/>
        <v>5.1297863184279935</v>
      </c>
      <c r="I26" s="13">
        <f t="shared" si="4"/>
        <v>1.3269866866012721</v>
      </c>
      <c r="J26" s="12">
        <v>2049527.4958500001</v>
      </c>
      <c r="K26" s="12">
        <v>2234871.5264900001</v>
      </c>
      <c r="L26" s="13">
        <f t="shared" si="2"/>
        <v>9.0432566050123828</v>
      </c>
      <c r="M26" s="13">
        <f t="shared" si="5"/>
        <v>1.376004647633631</v>
      </c>
    </row>
    <row r="27" spans="1:13" ht="15.75" x14ac:dyDescent="0.25">
      <c r="A27" s="9" t="s">
        <v>19</v>
      </c>
      <c r="B27" s="50">
        <f>B28</f>
        <v>1461517.38001</v>
      </c>
      <c r="C27" s="50">
        <f>C28</f>
        <v>1375914.88512</v>
      </c>
      <c r="D27" s="48">
        <f t="shared" si="0"/>
        <v>-5.8570972922274978</v>
      </c>
      <c r="E27" s="48">
        <f t="shared" si="3"/>
        <v>11.10628543299481</v>
      </c>
      <c r="F27" s="50">
        <f>F28</f>
        <v>10540215.246440001</v>
      </c>
      <c r="G27" s="50">
        <f>G28</f>
        <v>11250100.570590001</v>
      </c>
      <c r="H27" s="48">
        <f t="shared" si="1"/>
        <v>6.7350173364795971</v>
      </c>
      <c r="I27" s="48">
        <f t="shared" si="4"/>
        <v>10.353424532143604</v>
      </c>
      <c r="J27" s="50">
        <f>J28</f>
        <v>15308809.785180001</v>
      </c>
      <c r="K27" s="50">
        <f>K28</f>
        <v>16745117.333210001</v>
      </c>
      <c r="L27" s="48">
        <f t="shared" si="2"/>
        <v>9.3822287178748969</v>
      </c>
      <c r="M27" s="48">
        <f t="shared" si="5"/>
        <v>10.30992565011344</v>
      </c>
    </row>
    <row r="28" spans="1:13" ht="14.25" x14ac:dyDescent="0.2">
      <c r="A28" s="11" t="s">
        <v>146</v>
      </c>
      <c r="B28" s="12">
        <v>1461517.38001</v>
      </c>
      <c r="C28" s="12">
        <v>1375914.88512</v>
      </c>
      <c r="D28" s="13">
        <f t="shared" si="0"/>
        <v>-5.8570972922274978</v>
      </c>
      <c r="E28" s="13">
        <f t="shared" si="3"/>
        <v>11.10628543299481</v>
      </c>
      <c r="F28" s="12">
        <v>10540215.246440001</v>
      </c>
      <c r="G28" s="12">
        <v>11250100.570590001</v>
      </c>
      <c r="H28" s="13">
        <f t="shared" si="1"/>
        <v>6.7350173364795971</v>
      </c>
      <c r="I28" s="13">
        <f t="shared" si="4"/>
        <v>10.353424532143604</v>
      </c>
      <c r="J28" s="12">
        <v>15308809.785180001</v>
      </c>
      <c r="K28" s="12">
        <v>16745117.333210001</v>
      </c>
      <c r="L28" s="13">
        <f t="shared" si="2"/>
        <v>9.3822287178748969</v>
      </c>
      <c r="M28" s="13">
        <f t="shared" si="5"/>
        <v>10.30992565011344</v>
      </c>
    </row>
    <row r="29" spans="1:13" ht="15.75" x14ac:dyDescent="0.25">
      <c r="A29" s="9" t="s">
        <v>21</v>
      </c>
      <c r="B29" s="50">
        <f>B30+B31+B32+B33+B34+B35+B36+B37+B38+B39+B40+B41</f>
        <v>7746216.6033900008</v>
      </c>
      <c r="C29" s="50">
        <f>C30+C31+C32+C33+C34+C35+C36+C37+C38+C39+C40+C41</f>
        <v>7856272.9771499988</v>
      </c>
      <c r="D29" s="48">
        <f t="shared" si="0"/>
        <v>1.4207758367076089</v>
      </c>
      <c r="E29" s="48">
        <f t="shared" si="3"/>
        <v>63.415267228642534</v>
      </c>
      <c r="F29" s="50">
        <f>F30+F31+F32+F33+F34+F35+F36+F37+F38+F39+F40+F41</f>
        <v>60772712.54411</v>
      </c>
      <c r="G29" s="50">
        <f>G30+G31+G32+G33+G34+G35+G36+G37+G38+G39+G40+G41</f>
        <v>69120182.024930015</v>
      </c>
      <c r="H29" s="48">
        <f t="shared" si="1"/>
        <v>13.735555204585054</v>
      </c>
      <c r="I29" s="48">
        <f t="shared" si="4"/>
        <v>63.611039186080035</v>
      </c>
      <c r="J29" s="50">
        <f>J30+J31+J32+J33+J34+J35+J36+J37+J38+J39+J40+J41</f>
        <v>89617724.035980001</v>
      </c>
      <c r="K29" s="50">
        <f>K30+K31+K32+K33+K34+K35+K36+K37+K38+K39+K40+K41</f>
        <v>101812853.80500999</v>
      </c>
      <c r="L29" s="48">
        <f t="shared" si="2"/>
        <v>13.607944076033277</v>
      </c>
      <c r="M29" s="48">
        <f t="shared" si="5"/>
        <v>62.685912082187869</v>
      </c>
    </row>
    <row r="30" spans="1:13" ht="14.25" x14ac:dyDescent="0.2">
      <c r="A30" s="11" t="s">
        <v>147</v>
      </c>
      <c r="B30" s="12">
        <v>1674106.0351799999</v>
      </c>
      <c r="C30" s="12">
        <v>1391220.4803599999</v>
      </c>
      <c r="D30" s="13">
        <f t="shared" si="0"/>
        <v>-16.897708321658616</v>
      </c>
      <c r="E30" s="13">
        <f t="shared" si="3"/>
        <v>11.229831090720941</v>
      </c>
      <c r="F30" s="12">
        <v>11340215.95699</v>
      </c>
      <c r="G30" s="12">
        <v>11797288.40563</v>
      </c>
      <c r="H30" s="13">
        <f t="shared" si="1"/>
        <v>4.0305444832226947</v>
      </c>
      <c r="I30" s="13">
        <f t="shared" si="4"/>
        <v>10.856999404158865</v>
      </c>
      <c r="J30" s="12">
        <v>16733303.871689999</v>
      </c>
      <c r="K30" s="12">
        <v>17488716.659469999</v>
      </c>
      <c r="L30" s="13">
        <f t="shared" si="2"/>
        <v>4.5144269988309613</v>
      </c>
      <c r="M30" s="13">
        <f t="shared" si="5"/>
        <v>10.767757841710594</v>
      </c>
    </row>
    <row r="31" spans="1:13" ht="14.25" x14ac:dyDescent="0.2">
      <c r="A31" s="11" t="s">
        <v>148</v>
      </c>
      <c r="B31" s="12">
        <v>1833654.21964</v>
      </c>
      <c r="C31" s="12">
        <v>1611709.49153</v>
      </c>
      <c r="D31" s="13">
        <f t="shared" si="0"/>
        <v>-12.103957536420049</v>
      </c>
      <c r="E31" s="13">
        <f t="shared" si="3"/>
        <v>13.009602440951831</v>
      </c>
      <c r="F31" s="12">
        <v>18616920.062010001</v>
      </c>
      <c r="G31" s="12">
        <v>20808307.040770002</v>
      </c>
      <c r="H31" s="13">
        <f t="shared" si="1"/>
        <v>11.770942623488947</v>
      </c>
      <c r="I31" s="13">
        <f t="shared" si="4"/>
        <v>19.149805393871802</v>
      </c>
      <c r="J31" s="12">
        <v>27367892.360989999</v>
      </c>
      <c r="K31" s="12">
        <v>30719587.932489999</v>
      </c>
      <c r="L31" s="13">
        <f t="shared" si="2"/>
        <v>12.246816551637286</v>
      </c>
      <c r="M31" s="13">
        <f t="shared" si="5"/>
        <v>18.913971236138245</v>
      </c>
    </row>
    <row r="32" spans="1:13" ht="14.25" x14ac:dyDescent="0.2">
      <c r="A32" s="11" t="s">
        <v>149</v>
      </c>
      <c r="B32" s="12">
        <v>166168.74025</v>
      </c>
      <c r="C32" s="12">
        <v>95722.941749999998</v>
      </c>
      <c r="D32" s="13">
        <f t="shared" si="0"/>
        <v>-42.394134055547795</v>
      </c>
      <c r="E32" s="13">
        <f t="shared" si="3"/>
        <v>0.77266866218161123</v>
      </c>
      <c r="F32" s="12">
        <v>899840.06804000004</v>
      </c>
      <c r="G32" s="12">
        <v>738586.09941000002</v>
      </c>
      <c r="H32" s="13">
        <f t="shared" si="1"/>
        <v>-17.920292100488229</v>
      </c>
      <c r="I32" s="13">
        <f t="shared" si="4"/>
        <v>0.67971796276401775</v>
      </c>
      <c r="J32" s="12">
        <v>1422582.22955</v>
      </c>
      <c r="K32" s="12">
        <v>1176705.80553</v>
      </c>
      <c r="L32" s="13">
        <f t="shared" si="2"/>
        <v>-17.283811010192164</v>
      </c>
      <c r="M32" s="13">
        <f t="shared" si="5"/>
        <v>0.72449473632595418</v>
      </c>
    </row>
    <row r="33" spans="1:13" ht="14.25" x14ac:dyDescent="0.2">
      <c r="A33" s="11" t="s">
        <v>150</v>
      </c>
      <c r="B33" s="12">
        <v>958589.97944000002</v>
      </c>
      <c r="C33" s="12">
        <v>804616.00895000005</v>
      </c>
      <c r="D33" s="13">
        <f t="shared" si="0"/>
        <v>-16.062547469977755</v>
      </c>
      <c r="E33" s="13">
        <f t="shared" si="3"/>
        <v>6.4948022265028635</v>
      </c>
      <c r="F33" s="12">
        <v>6511462.7695399998</v>
      </c>
      <c r="G33" s="12">
        <v>7151903.41603</v>
      </c>
      <c r="H33" s="13">
        <f t="shared" si="1"/>
        <v>9.8355879340341215</v>
      </c>
      <c r="I33" s="13">
        <f t="shared" si="4"/>
        <v>6.5818693632499095</v>
      </c>
      <c r="J33" s="12">
        <v>10056251.101330001</v>
      </c>
      <c r="K33" s="12">
        <v>11131158.369349999</v>
      </c>
      <c r="L33" s="13">
        <f t="shared" si="2"/>
        <v>10.688946180727681</v>
      </c>
      <c r="M33" s="13">
        <f t="shared" si="5"/>
        <v>6.8534255630466197</v>
      </c>
    </row>
    <row r="34" spans="1:13" ht="14.25" x14ac:dyDescent="0.2">
      <c r="A34" s="11" t="s">
        <v>151</v>
      </c>
      <c r="B34" s="12">
        <v>564435.73300999997</v>
      </c>
      <c r="C34" s="12">
        <v>552137.65547999996</v>
      </c>
      <c r="D34" s="13">
        <f t="shared" si="0"/>
        <v>-2.1788268904268904</v>
      </c>
      <c r="E34" s="13">
        <f t="shared" si="3"/>
        <v>4.4568152190101591</v>
      </c>
      <c r="F34" s="12">
        <v>3874686.25116</v>
      </c>
      <c r="G34" s="12">
        <v>4637262.1201600004</v>
      </c>
      <c r="H34" s="13">
        <f t="shared" si="1"/>
        <v>19.680970782387895</v>
      </c>
      <c r="I34" s="13">
        <f t="shared" si="4"/>
        <v>4.2676545952270448</v>
      </c>
      <c r="J34" s="12">
        <v>5665188.3198999995</v>
      </c>
      <c r="K34" s="12">
        <v>6843683.4441999998</v>
      </c>
      <c r="L34" s="13">
        <f t="shared" si="2"/>
        <v>20.802399810087916</v>
      </c>
      <c r="M34" s="13">
        <f t="shared" si="5"/>
        <v>4.2136382850348468</v>
      </c>
    </row>
    <row r="35" spans="1:13" ht="14.25" x14ac:dyDescent="0.2">
      <c r="A35" s="11" t="s">
        <v>152</v>
      </c>
      <c r="B35" s="12">
        <v>607611.84927999997</v>
      </c>
      <c r="C35" s="12">
        <v>601680.84669999999</v>
      </c>
      <c r="D35" s="13">
        <f t="shared" si="0"/>
        <v>-0.9761170041413797</v>
      </c>
      <c r="E35" s="13">
        <f t="shared" si="3"/>
        <v>4.8567242750872532</v>
      </c>
      <c r="F35" s="12">
        <v>4393435.7241099998</v>
      </c>
      <c r="G35" s="12">
        <v>5346325.46526</v>
      </c>
      <c r="H35" s="13">
        <f t="shared" si="1"/>
        <v>21.688942344616454</v>
      </c>
      <c r="I35" s="13">
        <f t="shared" si="4"/>
        <v>4.9202028801013666</v>
      </c>
      <c r="J35" s="12">
        <v>6392922.7708700001</v>
      </c>
      <c r="K35" s="12">
        <v>7762335.4507099995</v>
      </c>
      <c r="L35" s="13">
        <f t="shared" si="2"/>
        <v>21.420760564789973</v>
      </c>
      <c r="M35" s="13">
        <f t="shared" si="5"/>
        <v>4.7792499613807422</v>
      </c>
    </row>
    <row r="36" spans="1:13" ht="14.25" x14ac:dyDescent="0.2">
      <c r="A36" s="11" t="s">
        <v>153</v>
      </c>
      <c r="B36" s="12">
        <v>846263.61014</v>
      </c>
      <c r="C36" s="12">
        <v>1209852.2018899999</v>
      </c>
      <c r="D36" s="13">
        <f t="shared" si="0"/>
        <v>42.963987508555441</v>
      </c>
      <c r="E36" s="13">
        <f t="shared" si="3"/>
        <v>9.7658394652483906</v>
      </c>
      <c r="F36" s="12">
        <v>7442186.47028</v>
      </c>
      <c r="G36" s="12">
        <v>9560025.7283100002</v>
      </c>
      <c r="H36" s="13">
        <f t="shared" si="1"/>
        <v>28.457218406008579</v>
      </c>
      <c r="I36" s="13">
        <f t="shared" si="4"/>
        <v>8.7980551180279747</v>
      </c>
      <c r="J36" s="12">
        <v>10580141.062820001</v>
      </c>
      <c r="K36" s="12">
        <v>13549224.511150001</v>
      </c>
      <c r="L36" s="13">
        <f t="shared" si="2"/>
        <v>28.062796428714432</v>
      </c>
      <c r="M36" s="13">
        <f t="shared" si="5"/>
        <v>8.3422226638929491</v>
      </c>
    </row>
    <row r="37" spans="1:13" ht="14.25" x14ac:dyDescent="0.2">
      <c r="A37" s="14" t="s">
        <v>154</v>
      </c>
      <c r="B37" s="12">
        <v>244923.63052000001</v>
      </c>
      <c r="C37" s="12">
        <v>220962.28995000001</v>
      </c>
      <c r="D37" s="13">
        <f t="shared" si="0"/>
        <v>-9.7831885470288906</v>
      </c>
      <c r="E37" s="13">
        <f t="shared" si="3"/>
        <v>1.7835916223108741</v>
      </c>
      <c r="F37" s="12">
        <v>1796141.42089</v>
      </c>
      <c r="G37" s="12">
        <v>1979151.7894600001</v>
      </c>
      <c r="H37" s="13">
        <f t="shared" si="1"/>
        <v>10.189084581063629</v>
      </c>
      <c r="I37" s="13">
        <f t="shared" si="4"/>
        <v>1.8214058231086949</v>
      </c>
      <c r="J37" s="12">
        <v>2633208.4986</v>
      </c>
      <c r="K37" s="12">
        <v>2888674.9666499998</v>
      </c>
      <c r="L37" s="13">
        <f t="shared" si="2"/>
        <v>9.7017181961027337</v>
      </c>
      <c r="M37" s="13">
        <f t="shared" si="5"/>
        <v>1.7785497432400659</v>
      </c>
    </row>
    <row r="38" spans="1:13" ht="14.25" x14ac:dyDescent="0.2">
      <c r="A38" s="11" t="s">
        <v>155</v>
      </c>
      <c r="B38" s="12">
        <v>323546.42946000001</v>
      </c>
      <c r="C38" s="12">
        <v>896917.52281999995</v>
      </c>
      <c r="D38" s="13">
        <f t="shared" si="0"/>
        <v>177.21447098549598</v>
      </c>
      <c r="E38" s="13">
        <f t="shared" si="3"/>
        <v>7.2398533703084205</v>
      </c>
      <c r="F38" s="12">
        <v>2277533.6241700002</v>
      </c>
      <c r="G38" s="12">
        <v>2823562.8396700001</v>
      </c>
      <c r="H38" s="13">
        <f t="shared" si="1"/>
        <v>23.974584160046767</v>
      </c>
      <c r="I38" s="13">
        <f t="shared" si="4"/>
        <v>2.5985140833950173</v>
      </c>
      <c r="J38" s="12">
        <v>3297840.9172700001</v>
      </c>
      <c r="K38" s="12">
        <v>3827658.08495</v>
      </c>
      <c r="L38" s="13">
        <f t="shared" si="2"/>
        <v>16.065576871991453</v>
      </c>
      <c r="M38" s="13">
        <f t="shared" si="5"/>
        <v>2.3566792327949102</v>
      </c>
    </row>
    <row r="39" spans="1:13" ht="14.25" x14ac:dyDescent="0.2">
      <c r="A39" s="11" t="s">
        <v>156</v>
      </c>
      <c r="B39" s="12">
        <v>159009.36577</v>
      </c>
      <c r="C39" s="12">
        <v>119787.20957000001</v>
      </c>
      <c r="D39" s="13">
        <f>(C39-B39)/B39*100</f>
        <v>-24.666569802393344</v>
      </c>
      <c r="E39" s="13">
        <f t="shared" si="3"/>
        <v>0.96691369146017925</v>
      </c>
      <c r="F39" s="12">
        <v>1066202.20401</v>
      </c>
      <c r="G39" s="12">
        <v>1224441.8291</v>
      </c>
      <c r="H39" s="13">
        <f t="shared" si="1"/>
        <v>14.841427310397478</v>
      </c>
      <c r="I39" s="13">
        <f t="shared" si="4"/>
        <v>1.1268491327737424</v>
      </c>
      <c r="J39" s="12">
        <v>1678804.2835599999</v>
      </c>
      <c r="K39" s="12">
        <v>1896751.21942</v>
      </c>
      <c r="L39" s="13">
        <f t="shared" si="2"/>
        <v>12.982271846354312</v>
      </c>
      <c r="M39" s="13">
        <f t="shared" si="5"/>
        <v>1.1678248446906216</v>
      </c>
    </row>
    <row r="40" spans="1:13" ht="14.25" x14ac:dyDescent="0.2">
      <c r="A40" s="11" t="s">
        <v>157</v>
      </c>
      <c r="B40" s="12">
        <v>360308.32639</v>
      </c>
      <c r="C40" s="12">
        <v>343740.15525000001</v>
      </c>
      <c r="D40" s="13">
        <f>(C40-B40)/B40*100</f>
        <v>-4.5983314640546213</v>
      </c>
      <c r="E40" s="13">
        <f t="shared" si="3"/>
        <v>2.7746456705099836</v>
      </c>
      <c r="F40" s="12">
        <v>2482755.8049599999</v>
      </c>
      <c r="G40" s="12">
        <v>2975833.6273500002</v>
      </c>
      <c r="H40" s="13">
        <f t="shared" si="1"/>
        <v>19.860101480980905</v>
      </c>
      <c r="I40" s="13">
        <f t="shared" si="4"/>
        <v>2.7386483069784306</v>
      </c>
      <c r="J40" s="12">
        <v>3688240.2357399999</v>
      </c>
      <c r="K40" s="12">
        <v>4410010.3647100003</v>
      </c>
      <c r="L40" s="13">
        <f t="shared" si="2"/>
        <v>19.569498808018565</v>
      </c>
      <c r="M40" s="13">
        <f t="shared" si="5"/>
        <v>2.7152320328157331</v>
      </c>
    </row>
    <row r="41" spans="1:13" ht="14.25" x14ac:dyDescent="0.2">
      <c r="A41" s="11" t="s">
        <v>158</v>
      </c>
      <c r="B41" s="12">
        <v>7598.6843099999996</v>
      </c>
      <c r="C41" s="12">
        <v>7926.1728999999996</v>
      </c>
      <c r="D41" s="13">
        <f t="shared" si="0"/>
        <v>4.3098064959616673</v>
      </c>
      <c r="E41" s="13">
        <f t="shared" si="3"/>
        <v>6.3979494350037996E-2</v>
      </c>
      <c r="F41" s="12">
        <v>71332.187950000007</v>
      </c>
      <c r="G41" s="12">
        <v>77493.663780000003</v>
      </c>
      <c r="H41" s="13">
        <f t="shared" si="1"/>
        <v>8.6377216332111608</v>
      </c>
      <c r="I41" s="13">
        <f t="shared" si="4"/>
        <v>7.1317122423152093E-2</v>
      </c>
      <c r="J41" s="12">
        <v>101348.38366000001</v>
      </c>
      <c r="K41" s="12">
        <v>118346.99638</v>
      </c>
      <c r="L41" s="13">
        <f t="shared" si="2"/>
        <v>16.772455668386719</v>
      </c>
      <c r="M41" s="13">
        <f t="shared" si="5"/>
        <v>7.2865941116588437E-2</v>
      </c>
    </row>
    <row r="42" spans="1:13" ht="15.75" x14ac:dyDescent="0.25">
      <c r="A42" s="51" t="s">
        <v>31</v>
      </c>
      <c r="B42" s="50">
        <f>B43</f>
        <v>445269.32912000001</v>
      </c>
      <c r="C42" s="50">
        <f>C43</f>
        <v>325343.41976999998</v>
      </c>
      <c r="D42" s="48">
        <f t="shared" si="0"/>
        <v>-26.933341577110966</v>
      </c>
      <c r="E42" s="48">
        <f t="shared" si="3"/>
        <v>2.6261485523482277</v>
      </c>
      <c r="F42" s="50">
        <f>F43</f>
        <v>3111408.3250299999</v>
      </c>
      <c r="G42" s="50">
        <f>G43</f>
        <v>3010189.3705099998</v>
      </c>
      <c r="H42" s="48">
        <f t="shared" si="1"/>
        <v>-3.2531556114231392</v>
      </c>
      <c r="I42" s="48">
        <f t="shared" si="4"/>
        <v>2.7702657660243197</v>
      </c>
      <c r="J42" s="50">
        <f>J43</f>
        <v>4523082.3969299998</v>
      </c>
      <c r="K42" s="50">
        <f>K43</f>
        <v>4587880.9427899998</v>
      </c>
      <c r="L42" s="48">
        <f t="shared" si="2"/>
        <v>1.4326191781069779</v>
      </c>
      <c r="M42" s="48">
        <f t="shared" si="5"/>
        <v>2.8247464900068167</v>
      </c>
    </row>
    <row r="43" spans="1:13" ht="14.25" x14ac:dyDescent="0.2">
      <c r="A43" s="11" t="s">
        <v>159</v>
      </c>
      <c r="B43" s="12">
        <v>445269.32912000001</v>
      </c>
      <c r="C43" s="12">
        <v>325343.41976999998</v>
      </c>
      <c r="D43" s="13">
        <f t="shared" si="0"/>
        <v>-26.933341577110966</v>
      </c>
      <c r="E43" s="13">
        <f t="shared" si="3"/>
        <v>2.6261485523482277</v>
      </c>
      <c r="F43" s="12">
        <v>3111408.3250299999</v>
      </c>
      <c r="G43" s="12">
        <v>3010189.3705099998</v>
      </c>
      <c r="H43" s="13">
        <f t="shared" si="1"/>
        <v>-3.2531556114231392</v>
      </c>
      <c r="I43" s="13">
        <f t="shared" si="4"/>
        <v>2.7702657660243197</v>
      </c>
      <c r="J43" s="12">
        <v>4523082.3969299998</v>
      </c>
      <c r="K43" s="12">
        <v>4587880.9427899998</v>
      </c>
      <c r="L43" s="13">
        <f t="shared" si="2"/>
        <v>1.4326191781069779</v>
      </c>
      <c r="M43" s="13">
        <f t="shared" si="5"/>
        <v>2.8247464900068167</v>
      </c>
    </row>
    <row r="44" spans="1:13" ht="15.75" x14ac:dyDescent="0.25">
      <c r="A44" s="9" t="s">
        <v>33</v>
      </c>
      <c r="B44" s="8">
        <f>B8+B22+B42</f>
        <v>12392809.578800002</v>
      </c>
      <c r="C44" s="8">
        <f>C8+C22+C42</f>
        <v>12011872.870279999</v>
      </c>
      <c r="D44" s="10">
        <f t="shared" si="0"/>
        <v>-3.0738526731796103</v>
      </c>
      <c r="E44" s="10">
        <f t="shared" si="3"/>
        <v>96.95896899214172</v>
      </c>
      <c r="F44" s="15">
        <f>F8+F22+F42</f>
        <v>95305970.785720006</v>
      </c>
      <c r="G44" s="15">
        <f>G8+G22+G42</f>
        <v>105798556.84776001</v>
      </c>
      <c r="H44" s="16">
        <f t="shared" si="1"/>
        <v>11.009369062124005</v>
      </c>
      <c r="I44" s="16">
        <f t="shared" si="4"/>
        <v>97.366007268994764</v>
      </c>
      <c r="J44" s="15">
        <f>J8+J22+J42</f>
        <v>141668515.78897002</v>
      </c>
      <c r="K44" s="15">
        <f>K8+K22+K42</f>
        <v>157685329.54328001</v>
      </c>
      <c r="L44" s="16">
        <f t="shared" si="2"/>
        <v>11.305838608607074</v>
      </c>
      <c r="M44" s="16">
        <f t="shared" si="5"/>
        <v>97.086451611814752</v>
      </c>
    </row>
    <row r="45" spans="1:13" ht="15.75" x14ac:dyDescent="0.25">
      <c r="A45" s="52" t="s">
        <v>34</v>
      </c>
      <c r="B45" s="53">
        <f>B46-B44</f>
        <v>856275.26519999839</v>
      </c>
      <c r="C45" s="53">
        <f>C46-C44</f>
        <v>376741.60772000067</v>
      </c>
      <c r="D45" s="150">
        <f t="shared" si="0"/>
        <v>-56.00227835239339</v>
      </c>
      <c r="E45" s="54">
        <f t="shared" si="3"/>
        <v>3.0410310078582836</v>
      </c>
      <c r="F45" s="55">
        <f>F46-F44</f>
        <v>7930822.2502765954</v>
      </c>
      <c r="G45" s="55">
        <f>G46-G44</f>
        <v>2862114.1762335002</v>
      </c>
      <c r="H45" s="150">
        <f t="shared" ref="H45:H46" si="6">(G45-F45)/F45*100</f>
        <v>-63.911507711149603</v>
      </c>
      <c r="I45" s="56">
        <f t="shared" si="4"/>
        <v>2.6339927310052347</v>
      </c>
      <c r="J45" s="55">
        <f>J46-J44</f>
        <v>10833535.001026571</v>
      </c>
      <c r="K45" s="55">
        <f>K46-K44</f>
        <v>4732110.7127101421</v>
      </c>
      <c r="L45" s="150">
        <f t="shared" ref="L45:L46" si="7">(K45-J45)/J45*100</f>
        <v>-56.319791164548469</v>
      </c>
      <c r="M45" s="56">
        <f t="shared" si="5"/>
        <v>2.9135483881852497</v>
      </c>
    </row>
    <row r="46" spans="1:13" s="18" customFormat="1" ht="22.5" customHeight="1" x14ac:dyDescent="0.3">
      <c r="A46" s="17" t="s">
        <v>35</v>
      </c>
      <c r="B46" s="57">
        <v>13249084.844000001</v>
      </c>
      <c r="C46" s="57">
        <v>12388614.478</v>
      </c>
      <c r="D46" s="151">
        <f t="shared" si="0"/>
        <v>-6.4945645388456725</v>
      </c>
      <c r="E46" s="58">
        <f t="shared" si="3"/>
        <v>100</v>
      </c>
      <c r="F46" s="106">
        <v>103236793.0359966</v>
      </c>
      <c r="G46" s="106">
        <v>108660671.02399351</v>
      </c>
      <c r="H46" s="151">
        <f t="shared" si="6"/>
        <v>5.2538226232053802</v>
      </c>
      <c r="I46" s="107">
        <f t="shared" si="4"/>
        <v>100</v>
      </c>
      <c r="J46" s="106">
        <v>152502050.78999659</v>
      </c>
      <c r="K46" s="106">
        <v>162417440.25599015</v>
      </c>
      <c r="L46" s="151">
        <f t="shared" si="7"/>
        <v>6.5018072967737135</v>
      </c>
      <c r="M46" s="107">
        <f t="shared" si="5"/>
        <v>100</v>
      </c>
    </row>
    <row r="47" spans="1:13" ht="20.25" customHeight="1" x14ac:dyDescent="0.2">
      <c r="B47" s="152"/>
      <c r="C47" s="152"/>
      <c r="F47" s="152"/>
      <c r="G47" s="152"/>
      <c r="J47" s="152"/>
      <c r="K47" s="152"/>
    </row>
    <row r="48" spans="1:13" ht="15" x14ac:dyDescent="0.2">
      <c r="C48" s="116"/>
    </row>
    <row r="49" spans="1:3" ht="15" x14ac:dyDescent="0.2">
      <c r="A49" s="1" t="s">
        <v>118</v>
      </c>
      <c r="C49" s="117"/>
    </row>
    <row r="50" spans="1:3" x14ac:dyDescent="0.2">
      <c r="A50" s="1" t="s">
        <v>113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16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showGridLines="0" topLeftCell="A52" zoomScale="90" zoomScaleNormal="90" workbookViewId="0">
      <selection activeCell="K60" sqref="K60:N60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5" bestFit="1" customWidth="1"/>
    <col min="5" max="5" width="12.28515625" style="46" bestFit="1" customWidth="1"/>
    <col min="6" max="6" width="11" style="46" bestFit="1" customWidth="1"/>
    <col min="7" max="7" width="12.28515625" style="46" bestFit="1" customWidth="1"/>
    <col min="8" max="8" width="11.42578125" style="46" bestFit="1" customWidth="1"/>
    <col min="9" max="9" width="12.28515625" style="46" bestFit="1" customWidth="1"/>
    <col min="10" max="10" width="12.7109375" style="46" bestFit="1" customWidth="1"/>
    <col min="11" max="11" width="12.28515625" style="46" bestFit="1" customWidth="1"/>
    <col min="12" max="12" width="11" style="46" customWidth="1"/>
    <col min="13" max="13" width="12.28515625" style="46" bestFit="1" customWidth="1"/>
    <col min="14" max="14" width="11" style="46" bestFit="1" customWidth="1"/>
    <col min="15" max="15" width="13.5703125" style="45" bestFit="1" customWidth="1"/>
  </cols>
  <sheetData>
    <row r="1" spans="1:15" ht="16.5" thickBot="1" x14ac:dyDescent="0.3">
      <c r="B1" s="34" t="s">
        <v>60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48</v>
      </c>
      <c r="H1" s="35" t="s">
        <v>49</v>
      </c>
      <c r="I1" s="35" t="s">
        <v>0</v>
      </c>
      <c r="J1" s="35" t="s">
        <v>61</v>
      </c>
      <c r="K1" s="35" t="s">
        <v>50</v>
      </c>
      <c r="L1" s="35" t="s">
        <v>51</v>
      </c>
      <c r="M1" s="35" t="s">
        <v>52</v>
      </c>
      <c r="N1" s="35" t="s">
        <v>53</v>
      </c>
      <c r="O1" s="36" t="s">
        <v>42</v>
      </c>
    </row>
    <row r="2" spans="1:15" s="67" customFormat="1" ht="16.5" thickTop="1" thickBot="1" x14ac:dyDescent="0.3">
      <c r="A2" s="37">
        <v>2018</v>
      </c>
      <c r="B2" s="38" t="s">
        <v>2</v>
      </c>
      <c r="C2" s="129">
        <f>C4+C6+C8+C10+C12+C14+C16+C18+C20+C22</f>
        <v>1894065.8748399999</v>
      </c>
      <c r="D2" s="129">
        <f t="shared" ref="D2:O2" si="0">D4+D6+D8+D10+D12+D14+D16+D18+D20+D22</f>
        <v>1835932.1118999999</v>
      </c>
      <c r="E2" s="129">
        <f t="shared" si="0"/>
        <v>1994825.92931</v>
      </c>
      <c r="F2" s="129">
        <f t="shared" si="0"/>
        <v>1783233.68243</v>
      </c>
      <c r="G2" s="129">
        <f t="shared" si="0"/>
        <v>1898081.5320400002</v>
      </c>
      <c r="H2" s="129">
        <f t="shared" si="0"/>
        <v>1591130.67606</v>
      </c>
      <c r="I2" s="129">
        <f t="shared" si="0"/>
        <v>1680875.9401</v>
      </c>
      <c r="J2" s="129">
        <f t="shared" si="0"/>
        <v>1534696.6593300002</v>
      </c>
      <c r="K2" s="129"/>
      <c r="L2" s="129"/>
      <c r="M2" s="129"/>
      <c r="N2" s="129"/>
      <c r="O2" s="129">
        <f t="shared" si="0"/>
        <v>14212842.40601</v>
      </c>
    </row>
    <row r="3" spans="1:15" ht="15.75" thickTop="1" x14ac:dyDescent="0.25">
      <c r="A3" s="39">
        <v>2017</v>
      </c>
      <c r="B3" s="38" t="s">
        <v>2</v>
      </c>
      <c r="C3" s="129">
        <f>C5+C7+C9+C11+C13+C15+C17+C19+C21+C23</f>
        <v>1652047.3710699999</v>
      </c>
      <c r="D3" s="129">
        <f t="shared" ref="D3:O3" si="1">D5+D7+D9+D11+D13+D15+D17+D19+D21+D23</f>
        <v>1662663.9702999999</v>
      </c>
      <c r="E3" s="129">
        <f t="shared" si="1"/>
        <v>1866050.1518600001</v>
      </c>
      <c r="F3" s="129">
        <f t="shared" si="1"/>
        <v>1609070.3566000001</v>
      </c>
      <c r="G3" s="129">
        <f t="shared" si="1"/>
        <v>1675476.36986</v>
      </c>
      <c r="H3" s="129">
        <f t="shared" si="1"/>
        <v>1595989.9015200003</v>
      </c>
      <c r="I3" s="129">
        <f t="shared" si="1"/>
        <v>1469298.9334</v>
      </c>
      <c r="J3" s="129">
        <f t="shared" si="1"/>
        <v>1665336.5229799999</v>
      </c>
      <c r="K3" s="129">
        <f t="shared" si="1"/>
        <v>1644651.6475799999</v>
      </c>
      <c r="L3" s="129">
        <f t="shared" si="1"/>
        <v>2082544.6917299998</v>
      </c>
      <c r="M3" s="129">
        <f t="shared" si="1"/>
        <v>2162585.6822600001</v>
      </c>
      <c r="N3" s="129">
        <f t="shared" si="1"/>
        <v>2131610.5173199996</v>
      </c>
      <c r="O3" s="129">
        <f t="shared" si="1"/>
        <v>21217326.11648</v>
      </c>
    </row>
    <row r="4" spans="1:15" s="67" customFormat="1" ht="15" x14ac:dyDescent="0.25">
      <c r="A4" s="37">
        <v>2018</v>
      </c>
      <c r="B4" s="40" t="s">
        <v>133</v>
      </c>
      <c r="C4" s="130">
        <v>547279.73702999996</v>
      </c>
      <c r="D4" s="130">
        <v>534708.08863999997</v>
      </c>
      <c r="E4" s="130">
        <v>599961.14306999999</v>
      </c>
      <c r="F4" s="130">
        <v>534080.27081000002</v>
      </c>
      <c r="G4" s="130">
        <v>559601.09852</v>
      </c>
      <c r="H4" s="130">
        <v>447796.23281000002</v>
      </c>
      <c r="I4" s="130">
        <v>533836.54772000003</v>
      </c>
      <c r="J4" s="130">
        <v>508632.58350000001</v>
      </c>
      <c r="K4" s="130"/>
      <c r="L4" s="130"/>
      <c r="M4" s="130"/>
      <c r="N4" s="130"/>
      <c r="O4" s="131">
        <v>4265895.7021000003</v>
      </c>
    </row>
    <row r="5" spans="1:15" ht="15" x14ac:dyDescent="0.25">
      <c r="A5" s="39">
        <v>2017</v>
      </c>
      <c r="B5" s="40" t="s">
        <v>133</v>
      </c>
      <c r="C5" s="130">
        <v>523301.51370000001</v>
      </c>
      <c r="D5" s="130">
        <v>556349.95571000001</v>
      </c>
      <c r="E5" s="130">
        <v>622260.37211</v>
      </c>
      <c r="F5" s="130">
        <v>523468.58825999999</v>
      </c>
      <c r="G5" s="130">
        <v>528447.99014000001</v>
      </c>
      <c r="H5" s="130">
        <v>466088.37203000003</v>
      </c>
      <c r="I5" s="130">
        <v>429421.15441999998</v>
      </c>
      <c r="J5" s="130">
        <v>541679.69484999997</v>
      </c>
      <c r="K5" s="130">
        <v>472912.23749999999</v>
      </c>
      <c r="L5" s="130">
        <v>576909.77853000001</v>
      </c>
      <c r="M5" s="130">
        <v>566211.29489999998</v>
      </c>
      <c r="N5" s="130">
        <v>562187.32629999996</v>
      </c>
      <c r="O5" s="131">
        <v>6369238.2784500001</v>
      </c>
    </row>
    <row r="6" spans="1:15" s="67" customFormat="1" ht="15" x14ac:dyDescent="0.25">
      <c r="A6" s="37">
        <v>2018</v>
      </c>
      <c r="B6" s="40" t="s">
        <v>134</v>
      </c>
      <c r="C6" s="130">
        <v>225382.39082</v>
      </c>
      <c r="D6" s="130">
        <v>211798.68614000001</v>
      </c>
      <c r="E6" s="130">
        <v>207242.20947</v>
      </c>
      <c r="F6" s="130">
        <v>149381.84035000001</v>
      </c>
      <c r="G6" s="130">
        <v>213083.88329</v>
      </c>
      <c r="H6" s="130">
        <v>167669.89415000001</v>
      </c>
      <c r="I6" s="130">
        <v>104488.64479999999</v>
      </c>
      <c r="J6" s="130">
        <v>111334.44243</v>
      </c>
      <c r="K6" s="130"/>
      <c r="L6" s="130"/>
      <c r="M6" s="130"/>
      <c r="N6" s="130"/>
      <c r="O6" s="131">
        <v>1390381.9914500001</v>
      </c>
    </row>
    <row r="7" spans="1:15" ht="15" x14ac:dyDescent="0.25">
      <c r="A7" s="39">
        <v>2017</v>
      </c>
      <c r="B7" s="40" t="s">
        <v>134</v>
      </c>
      <c r="C7" s="130">
        <v>193141.91093000001</v>
      </c>
      <c r="D7" s="130">
        <v>168162.27752</v>
      </c>
      <c r="E7" s="130">
        <v>154358.60445000001</v>
      </c>
      <c r="F7" s="130">
        <v>119338.0952</v>
      </c>
      <c r="G7" s="130">
        <v>128812.80855</v>
      </c>
      <c r="H7" s="130">
        <v>190392.67696000001</v>
      </c>
      <c r="I7" s="130">
        <v>120607.99527</v>
      </c>
      <c r="J7" s="130">
        <v>100994.30774</v>
      </c>
      <c r="K7" s="130">
        <v>142896.14631000001</v>
      </c>
      <c r="L7" s="130">
        <v>232098.67686000001</v>
      </c>
      <c r="M7" s="130">
        <v>320619.67991000001</v>
      </c>
      <c r="N7" s="130">
        <v>359367.58367000002</v>
      </c>
      <c r="O7" s="131">
        <v>2230790.7633699998</v>
      </c>
    </row>
    <row r="8" spans="1:15" s="67" customFormat="1" ht="15" x14ac:dyDescent="0.25">
      <c r="A8" s="37">
        <v>2018</v>
      </c>
      <c r="B8" s="40" t="s">
        <v>135</v>
      </c>
      <c r="C8" s="130">
        <v>119887.50706</v>
      </c>
      <c r="D8" s="130">
        <v>117636.32257</v>
      </c>
      <c r="E8" s="130">
        <v>141289.35253</v>
      </c>
      <c r="F8" s="130">
        <v>128535.89912</v>
      </c>
      <c r="G8" s="130">
        <v>137414.42142</v>
      </c>
      <c r="H8" s="130">
        <v>118812.85197</v>
      </c>
      <c r="I8" s="130">
        <v>126003.48238</v>
      </c>
      <c r="J8" s="130">
        <v>111810.90803999999</v>
      </c>
      <c r="K8" s="130"/>
      <c r="L8" s="130"/>
      <c r="M8" s="130"/>
      <c r="N8" s="130"/>
      <c r="O8" s="131">
        <v>1001390.74509</v>
      </c>
    </row>
    <row r="9" spans="1:15" ht="15" x14ac:dyDescent="0.25">
      <c r="A9" s="39">
        <v>2017</v>
      </c>
      <c r="B9" s="40" t="s">
        <v>135</v>
      </c>
      <c r="C9" s="130">
        <v>98588.702839999998</v>
      </c>
      <c r="D9" s="130">
        <v>100801.50216</v>
      </c>
      <c r="E9" s="130">
        <v>123925.27827</v>
      </c>
      <c r="F9" s="130">
        <v>106737.59759999999</v>
      </c>
      <c r="G9" s="130">
        <v>113793.92883999999</v>
      </c>
      <c r="H9" s="130">
        <v>110904.22930000001</v>
      </c>
      <c r="I9" s="130">
        <v>113949.22528</v>
      </c>
      <c r="J9" s="130">
        <v>130550.48045</v>
      </c>
      <c r="K9" s="130">
        <v>121419.57322999999</v>
      </c>
      <c r="L9" s="130">
        <v>142803.85561</v>
      </c>
      <c r="M9" s="130">
        <v>134831.49648</v>
      </c>
      <c r="N9" s="130">
        <v>117588.81096</v>
      </c>
      <c r="O9" s="131">
        <v>1415894.68102</v>
      </c>
    </row>
    <row r="10" spans="1:15" s="67" customFormat="1" ht="15" x14ac:dyDescent="0.25">
      <c r="A10" s="37">
        <v>2018</v>
      </c>
      <c r="B10" s="40" t="s">
        <v>136</v>
      </c>
      <c r="C10" s="130">
        <v>108483.81066</v>
      </c>
      <c r="D10" s="130">
        <v>107639.67827999999</v>
      </c>
      <c r="E10" s="130">
        <v>114761.47811</v>
      </c>
      <c r="F10" s="130">
        <v>103041.08682</v>
      </c>
      <c r="G10" s="130">
        <v>98907.344989999998</v>
      </c>
      <c r="H10" s="130">
        <v>72239.766709999996</v>
      </c>
      <c r="I10" s="130">
        <v>76614.183430000005</v>
      </c>
      <c r="J10" s="130">
        <v>91499.915290000004</v>
      </c>
      <c r="K10" s="130"/>
      <c r="L10" s="130"/>
      <c r="M10" s="130"/>
      <c r="N10" s="130"/>
      <c r="O10" s="131">
        <v>773187.26428999996</v>
      </c>
    </row>
    <row r="11" spans="1:15" ht="15" x14ac:dyDescent="0.25">
      <c r="A11" s="39">
        <v>2017</v>
      </c>
      <c r="B11" s="40" t="s">
        <v>136</v>
      </c>
      <c r="C11" s="130">
        <v>96308.269539999994</v>
      </c>
      <c r="D11" s="130">
        <v>90329.652660000007</v>
      </c>
      <c r="E11" s="130">
        <v>114439.77606</v>
      </c>
      <c r="F11" s="130">
        <v>97130.478149999995</v>
      </c>
      <c r="G11" s="130">
        <v>96648.830149999994</v>
      </c>
      <c r="H11" s="130">
        <v>75691.72696</v>
      </c>
      <c r="I11" s="130">
        <v>62661.457069999997</v>
      </c>
      <c r="J11" s="130">
        <v>83044.944489999994</v>
      </c>
      <c r="K11" s="130">
        <v>93820.252040000007</v>
      </c>
      <c r="L11" s="130">
        <v>176140.10607000001</v>
      </c>
      <c r="M11" s="130">
        <v>162394.52506000001</v>
      </c>
      <c r="N11" s="130">
        <v>131216.75669000001</v>
      </c>
      <c r="O11" s="131">
        <v>1279826.7749399999</v>
      </c>
    </row>
    <row r="12" spans="1:15" s="67" customFormat="1" ht="15" x14ac:dyDescent="0.25">
      <c r="A12" s="37">
        <v>2018</v>
      </c>
      <c r="B12" s="40" t="s">
        <v>137</v>
      </c>
      <c r="C12" s="130">
        <v>153655.53335000001</v>
      </c>
      <c r="D12" s="130">
        <v>132753.50149</v>
      </c>
      <c r="E12" s="130">
        <v>124823.42362</v>
      </c>
      <c r="F12" s="130">
        <v>147757.61514000001</v>
      </c>
      <c r="G12" s="130">
        <v>141125.56623999999</v>
      </c>
      <c r="H12" s="130">
        <v>100752.06795</v>
      </c>
      <c r="I12" s="130">
        <v>119402.29326000001</v>
      </c>
      <c r="J12" s="130">
        <v>64911.779490000001</v>
      </c>
      <c r="K12" s="130"/>
      <c r="L12" s="130"/>
      <c r="M12" s="130"/>
      <c r="N12" s="130"/>
      <c r="O12" s="131">
        <v>985181.78053999995</v>
      </c>
    </row>
    <row r="13" spans="1:15" ht="15" x14ac:dyDescent="0.25">
      <c r="A13" s="39">
        <v>2017</v>
      </c>
      <c r="B13" s="40" t="s">
        <v>137</v>
      </c>
      <c r="C13" s="130">
        <v>153847.91657</v>
      </c>
      <c r="D13" s="130">
        <v>151901.18035000001</v>
      </c>
      <c r="E13" s="130">
        <v>166205.42861</v>
      </c>
      <c r="F13" s="130">
        <v>136966.56799000001</v>
      </c>
      <c r="G13" s="130">
        <v>122369.90646</v>
      </c>
      <c r="H13" s="130">
        <v>112166.45758</v>
      </c>
      <c r="I13" s="130">
        <v>125186.78969999999</v>
      </c>
      <c r="J13" s="130">
        <v>96972.665649999995</v>
      </c>
      <c r="K13" s="130">
        <v>180510.32892999999</v>
      </c>
      <c r="L13" s="130">
        <v>241846.55076000001</v>
      </c>
      <c r="M13" s="130">
        <v>215916.20973999999</v>
      </c>
      <c r="N13" s="130">
        <v>159069.47925999999</v>
      </c>
      <c r="O13" s="131">
        <v>1862959.4816000001</v>
      </c>
    </row>
    <row r="14" spans="1:15" s="67" customFormat="1" ht="15" x14ac:dyDescent="0.25">
      <c r="A14" s="37">
        <v>2018</v>
      </c>
      <c r="B14" s="40" t="s">
        <v>138</v>
      </c>
      <c r="C14" s="130">
        <v>63471.14228</v>
      </c>
      <c r="D14" s="130">
        <v>58001.651969999999</v>
      </c>
      <c r="E14" s="130">
        <v>47274.069150000003</v>
      </c>
      <c r="F14" s="130">
        <v>28798.931809999998</v>
      </c>
      <c r="G14" s="130">
        <v>27552.43924</v>
      </c>
      <c r="H14" s="130">
        <v>17136.138200000001</v>
      </c>
      <c r="I14" s="130">
        <v>17987.946319999999</v>
      </c>
      <c r="J14" s="130">
        <v>16842.44846</v>
      </c>
      <c r="K14" s="130"/>
      <c r="L14" s="130"/>
      <c r="M14" s="130"/>
      <c r="N14" s="130"/>
      <c r="O14" s="131">
        <v>277064.76743000001</v>
      </c>
    </row>
    <row r="15" spans="1:15" ht="15" x14ac:dyDescent="0.25">
      <c r="A15" s="39">
        <v>2017</v>
      </c>
      <c r="B15" s="40" t="s">
        <v>138</v>
      </c>
      <c r="C15" s="130">
        <v>25053.806250000001</v>
      </c>
      <c r="D15" s="130">
        <v>28959.574209999999</v>
      </c>
      <c r="E15" s="130">
        <v>31758.512920000001</v>
      </c>
      <c r="F15" s="130">
        <v>27550.555660000002</v>
      </c>
      <c r="G15" s="130">
        <v>25553.172859999999</v>
      </c>
      <c r="H15" s="130">
        <v>25930.344700000001</v>
      </c>
      <c r="I15" s="130">
        <v>17993.175630000002</v>
      </c>
      <c r="J15" s="130">
        <v>24031.04003</v>
      </c>
      <c r="K15" s="130">
        <v>16366.567499999999</v>
      </c>
      <c r="L15" s="130">
        <v>23613.366549999999</v>
      </c>
      <c r="M15" s="130">
        <v>32484.806939999999</v>
      </c>
      <c r="N15" s="130">
        <v>43622.536079999998</v>
      </c>
      <c r="O15" s="131">
        <v>322917.45932999998</v>
      </c>
    </row>
    <row r="16" spans="1:15" ht="15" x14ac:dyDescent="0.25">
      <c r="A16" s="37">
        <v>2018</v>
      </c>
      <c r="B16" s="40" t="s">
        <v>139</v>
      </c>
      <c r="C16" s="130">
        <v>77553.726509999993</v>
      </c>
      <c r="D16" s="130">
        <v>83548.081090000007</v>
      </c>
      <c r="E16" s="130">
        <v>65103.239679999999</v>
      </c>
      <c r="F16" s="130">
        <v>53878.586889999999</v>
      </c>
      <c r="G16" s="130">
        <v>72559.246119999996</v>
      </c>
      <c r="H16" s="130">
        <v>86879.483730000007</v>
      </c>
      <c r="I16" s="130">
        <v>90427.704769999997</v>
      </c>
      <c r="J16" s="130">
        <v>66727.425449999995</v>
      </c>
      <c r="K16" s="130"/>
      <c r="L16" s="130"/>
      <c r="M16" s="130"/>
      <c r="N16" s="130"/>
      <c r="O16" s="131">
        <v>596677.49424000003</v>
      </c>
    </row>
    <row r="17" spans="1:15" ht="15" x14ac:dyDescent="0.25">
      <c r="A17" s="39">
        <v>2017</v>
      </c>
      <c r="B17" s="40" t="s">
        <v>139</v>
      </c>
      <c r="C17" s="130">
        <v>72553.879400000005</v>
      </c>
      <c r="D17" s="130">
        <v>56698.544040000001</v>
      </c>
      <c r="E17" s="130">
        <v>62550.802020000003</v>
      </c>
      <c r="F17" s="130">
        <v>54475.132640000003</v>
      </c>
      <c r="G17" s="130">
        <v>98506.515249999997</v>
      </c>
      <c r="H17" s="130">
        <v>72979.066900000005</v>
      </c>
      <c r="I17" s="130">
        <v>63649.258909999997</v>
      </c>
      <c r="J17" s="130">
        <v>83484.789269999994</v>
      </c>
      <c r="K17" s="130">
        <v>118488.16482000001</v>
      </c>
      <c r="L17" s="130">
        <v>92727.963319999995</v>
      </c>
      <c r="M17" s="130">
        <v>91153.986869999993</v>
      </c>
      <c r="N17" s="130">
        <v>78543.740479999993</v>
      </c>
      <c r="O17" s="131">
        <v>945811.84392000001</v>
      </c>
    </row>
    <row r="18" spans="1:15" ht="15" x14ac:dyDescent="0.25">
      <c r="A18" s="37">
        <v>2018</v>
      </c>
      <c r="B18" s="40" t="s">
        <v>140</v>
      </c>
      <c r="C18" s="130">
        <v>8699.7593300000008</v>
      </c>
      <c r="D18" s="130">
        <v>14888.585730000001</v>
      </c>
      <c r="E18" s="130">
        <v>18298.776140000002</v>
      </c>
      <c r="F18" s="130">
        <v>11630.61274</v>
      </c>
      <c r="G18" s="130">
        <v>6780.3254999999999</v>
      </c>
      <c r="H18" s="130">
        <v>4806.9034300000003</v>
      </c>
      <c r="I18" s="130">
        <v>4293.7941899999996</v>
      </c>
      <c r="J18" s="130">
        <v>4651.7716099999998</v>
      </c>
      <c r="K18" s="130"/>
      <c r="L18" s="130"/>
      <c r="M18" s="130"/>
      <c r="N18" s="130"/>
      <c r="O18" s="131">
        <v>74050.52867</v>
      </c>
    </row>
    <row r="19" spans="1:15" ht="15" x14ac:dyDescent="0.25">
      <c r="A19" s="39">
        <v>2017</v>
      </c>
      <c r="B19" s="40" t="s">
        <v>140</v>
      </c>
      <c r="C19" s="130">
        <v>7065.8872499999998</v>
      </c>
      <c r="D19" s="130">
        <v>8665.6867299999994</v>
      </c>
      <c r="E19" s="130">
        <v>14861.44375</v>
      </c>
      <c r="F19" s="130">
        <v>10094.820299999999</v>
      </c>
      <c r="G19" s="130">
        <v>6492.5089099999996</v>
      </c>
      <c r="H19" s="130">
        <v>3619.6122599999999</v>
      </c>
      <c r="I19" s="130">
        <v>3592.52639</v>
      </c>
      <c r="J19" s="130">
        <v>4815.2303599999996</v>
      </c>
      <c r="K19" s="130">
        <v>3969.2169800000001</v>
      </c>
      <c r="L19" s="130">
        <v>4347.4588299999996</v>
      </c>
      <c r="M19" s="130">
        <v>6933.8124500000004</v>
      </c>
      <c r="N19" s="130">
        <v>10334.590840000001</v>
      </c>
      <c r="O19" s="131">
        <v>84792.795050000001</v>
      </c>
    </row>
    <row r="20" spans="1:15" ht="15" x14ac:dyDescent="0.25">
      <c r="A20" s="37">
        <v>2018</v>
      </c>
      <c r="B20" s="40" t="s">
        <v>141</v>
      </c>
      <c r="C20" s="132">
        <v>218255.13686</v>
      </c>
      <c r="D20" s="132">
        <v>177216.11282000001</v>
      </c>
      <c r="E20" s="132">
        <v>219740.76358999999</v>
      </c>
      <c r="F20" s="132">
        <v>213739.28440999999</v>
      </c>
      <c r="G20" s="132">
        <v>211995.33829000001</v>
      </c>
      <c r="H20" s="130">
        <v>189979.51493999999</v>
      </c>
      <c r="I20" s="130">
        <v>202276.60626</v>
      </c>
      <c r="J20" s="130">
        <v>192945.75977</v>
      </c>
      <c r="K20" s="130"/>
      <c r="L20" s="130"/>
      <c r="M20" s="130"/>
      <c r="N20" s="130"/>
      <c r="O20" s="131">
        <v>1626148.51694</v>
      </c>
    </row>
    <row r="21" spans="1:15" ht="15" x14ac:dyDescent="0.25">
      <c r="A21" s="39">
        <v>2017</v>
      </c>
      <c r="B21" s="40" t="s">
        <v>141</v>
      </c>
      <c r="C21" s="130">
        <v>170613.20470999999</v>
      </c>
      <c r="D21" s="130">
        <v>170754.34839</v>
      </c>
      <c r="E21" s="130">
        <v>185513.32574999999</v>
      </c>
      <c r="F21" s="130">
        <v>163334.72273000001</v>
      </c>
      <c r="G21" s="130">
        <v>172427.39358999999</v>
      </c>
      <c r="H21" s="130">
        <v>185578.56244000001</v>
      </c>
      <c r="I21" s="130">
        <v>182961.53338000001</v>
      </c>
      <c r="J21" s="130">
        <v>210840.92144000001</v>
      </c>
      <c r="K21" s="130">
        <v>184818.14866000001</v>
      </c>
      <c r="L21" s="130">
        <v>193877.41524</v>
      </c>
      <c r="M21" s="130">
        <v>217663.93703</v>
      </c>
      <c r="N21" s="130">
        <v>221903.21160000001</v>
      </c>
      <c r="O21" s="131">
        <v>2260286.7249599998</v>
      </c>
    </row>
    <row r="22" spans="1:15" ht="15" x14ac:dyDescent="0.25">
      <c r="A22" s="37">
        <v>2018</v>
      </c>
      <c r="B22" s="40" t="s">
        <v>142</v>
      </c>
      <c r="C22" s="132">
        <v>371397.13094</v>
      </c>
      <c r="D22" s="132">
        <v>397741.40317000001</v>
      </c>
      <c r="E22" s="132">
        <v>456331.47395000001</v>
      </c>
      <c r="F22" s="132">
        <v>412389.55433999997</v>
      </c>
      <c r="G22" s="132">
        <v>429061.86842999997</v>
      </c>
      <c r="H22" s="130">
        <v>385057.82217</v>
      </c>
      <c r="I22" s="130">
        <v>405544.73697000003</v>
      </c>
      <c r="J22" s="130">
        <v>365339.62529</v>
      </c>
      <c r="K22" s="130"/>
      <c r="L22" s="130"/>
      <c r="M22" s="130"/>
      <c r="N22" s="130"/>
      <c r="O22" s="131">
        <v>3222863.6152599999</v>
      </c>
    </row>
    <row r="23" spans="1:15" ht="15" x14ac:dyDescent="0.25">
      <c r="A23" s="39">
        <v>2017</v>
      </c>
      <c r="B23" s="40" t="s">
        <v>142</v>
      </c>
      <c r="C23" s="130">
        <v>311572.27987999999</v>
      </c>
      <c r="D23" s="132">
        <v>330041.24852999998</v>
      </c>
      <c r="E23" s="130">
        <v>390176.60791999998</v>
      </c>
      <c r="F23" s="130">
        <v>369973.79807000002</v>
      </c>
      <c r="G23" s="130">
        <v>382423.31511000003</v>
      </c>
      <c r="H23" s="130">
        <v>352638.85239000001</v>
      </c>
      <c r="I23" s="130">
        <v>349275.81735000003</v>
      </c>
      <c r="J23" s="130">
        <v>388922.44870000001</v>
      </c>
      <c r="K23" s="130">
        <v>309451.01160999999</v>
      </c>
      <c r="L23" s="130">
        <v>398179.51996000001</v>
      </c>
      <c r="M23" s="130">
        <v>414375.93287999998</v>
      </c>
      <c r="N23" s="130">
        <v>447776.48144</v>
      </c>
      <c r="O23" s="131">
        <v>4444807.31384</v>
      </c>
    </row>
    <row r="24" spans="1:15" ht="15" x14ac:dyDescent="0.25">
      <c r="A24" s="37">
        <v>2018</v>
      </c>
      <c r="B24" s="38" t="s">
        <v>14</v>
      </c>
      <c r="C24" s="133">
        <f>C26+C28+C30+C32+C34+C36+C38+C40+C42+C44+C46+C48+C50+C52+C54+C56</f>
        <v>9888045.9876800012</v>
      </c>
      <c r="D24" s="133">
        <f t="shared" ref="D24:O24" si="2">D26+D28+D30+D32+D34+D36+D38+D40+D42+D44+D46+D48+D50+D52+D54+D56</f>
        <v>10689422.240170002</v>
      </c>
      <c r="E24" s="133">
        <f t="shared" si="2"/>
        <v>12709254.279960005</v>
      </c>
      <c r="F24" s="133">
        <f t="shared" si="2"/>
        <v>11365347.001040002</v>
      </c>
      <c r="G24" s="133">
        <f t="shared" si="2"/>
        <v>11597498.610499999</v>
      </c>
      <c r="H24" s="133">
        <f t="shared" si="2"/>
        <v>10598975.368539998</v>
      </c>
      <c r="I24" s="133">
        <f t="shared" si="2"/>
        <v>11575148.792169999</v>
      </c>
      <c r="J24" s="133">
        <f t="shared" si="2"/>
        <v>10151832.79118</v>
      </c>
      <c r="K24" s="133"/>
      <c r="L24" s="133"/>
      <c r="M24" s="133"/>
      <c r="N24" s="133"/>
      <c r="O24" s="133">
        <f t="shared" si="2"/>
        <v>88575525.071240008</v>
      </c>
    </row>
    <row r="25" spans="1:15" ht="15" x14ac:dyDescent="0.25">
      <c r="A25" s="39">
        <v>2017</v>
      </c>
      <c r="B25" s="38" t="s">
        <v>14</v>
      </c>
      <c r="C25" s="133">
        <f>C27+C29+C31+C33+C35+C37+C39+C41+C43+C45+C47+C49+C51+C53+C55+C57</f>
        <v>8505291.1943299975</v>
      </c>
      <c r="D25" s="133">
        <f t="shared" ref="D25:O25" si="3">D27+D29+D31+D33+D35+D37+D39+D41+D43+D45+D47+D49+D51+D53+D55+D57</f>
        <v>9254498.3161700014</v>
      </c>
      <c r="E25" s="133">
        <f t="shared" si="3"/>
        <v>11300823.996959997</v>
      </c>
      <c r="F25" s="133">
        <f t="shared" si="3"/>
        <v>9719602.2306000013</v>
      </c>
      <c r="G25" s="133">
        <f t="shared" si="3"/>
        <v>10317173.086549999</v>
      </c>
      <c r="H25" s="133">
        <f t="shared" si="3"/>
        <v>10039543.705469998</v>
      </c>
      <c r="I25" s="133">
        <f t="shared" si="3"/>
        <v>9579492.6263200007</v>
      </c>
      <c r="J25" s="133">
        <f t="shared" si="3"/>
        <v>10282203.726699997</v>
      </c>
      <c r="K25" s="133">
        <f t="shared" si="3"/>
        <v>9273328.6683900002</v>
      </c>
      <c r="L25" s="133">
        <f t="shared" si="3"/>
        <v>10985066.63896</v>
      </c>
      <c r="M25" s="133">
        <f t="shared" si="3"/>
        <v>11030627.887259999</v>
      </c>
      <c r="N25" s="133">
        <f t="shared" si="3"/>
        <v>10998665.38974</v>
      </c>
      <c r="O25" s="133">
        <f t="shared" si="3"/>
        <v>121286317.46744999</v>
      </c>
    </row>
    <row r="26" spans="1:15" ht="15" x14ac:dyDescent="0.25">
      <c r="A26" s="37">
        <v>2018</v>
      </c>
      <c r="B26" s="40" t="s">
        <v>143</v>
      </c>
      <c r="C26" s="130">
        <v>695293.49511000002</v>
      </c>
      <c r="D26" s="130">
        <v>698606.56842999998</v>
      </c>
      <c r="E26" s="130">
        <v>791493.59271</v>
      </c>
      <c r="F26" s="130">
        <v>706564.24828000006</v>
      </c>
      <c r="G26" s="130">
        <v>747723.48643000005</v>
      </c>
      <c r="H26" s="130">
        <v>660361.66668000002</v>
      </c>
      <c r="I26" s="130">
        <v>700543.02786999999</v>
      </c>
      <c r="J26" s="130">
        <v>617429.12003999995</v>
      </c>
      <c r="K26" s="130"/>
      <c r="L26" s="130"/>
      <c r="M26" s="130"/>
      <c r="N26" s="130"/>
      <c r="O26" s="131">
        <v>5618015.2055500001</v>
      </c>
    </row>
    <row r="27" spans="1:15" ht="15" x14ac:dyDescent="0.25">
      <c r="A27" s="39">
        <v>2017</v>
      </c>
      <c r="B27" s="40" t="s">
        <v>143</v>
      </c>
      <c r="C27" s="130">
        <v>613304.71678000002</v>
      </c>
      <c r="D27" s="130">
        <v>636040.20463000005</v>
      </c>
      <c r="E27" s="130">
        <v>755211.73319000006</v>
      </c>
      <c r="F27" s="130">
        <v>657577.77752999996</v>
      </c>
      <c r="G27" s="130">
        <v>671398.49175000004</v>
      </c>
      <c r="H27" s="130">
        <v>647072.16252000001</v>
      </c>
      <c r="I27" s="130">
        <v>602950.08406000002</v>
      </c>
      <c r="J27" s="130">
        <v>695779.79949</v>
      </c>
      <c r="K27" s="130">
        <v>663202.04679000005</v>
      </c>
      <c r="L27" s="130">
        <v>735969.69727</v>
      </c>
      <c r="M27" s="130">
        <v>727394.88645999995</v>
      </c>
      <c r="N27" s="130">
        <v>692219.74913000001</v>
      </c>
      <c r="O27" s="131">
        <v>8098121.3496000003</v>
      </c>
    </row>
    <row r="28" spans="1:15" ht="15" x14ac:dyDescent="0.25">
      <c r="A28" s="37">
        <v>2018</v>
      </c>
      <c r="B28" s="40" t="s">
        <v>144</v>
      </c>
      <c r="C28" s="130">
        <v>129030.93965</v>
      </c>
      <c r="D28" s="130">
        <v>144569.04096000001</v>
      </c>
      <c r="E28" s="130">
        <v>169022.97550999999</v>
      </c>
      <c r="F28" s="130">
        <v>149704.56487</v>
      </c>
      <c r="G28" s="130">
        <v>142046.72206</v>
      </c>
      <c r="H28" s="130">
        <v>118010.24189</v>
      </c>
      <c r="I28" s="130">
        <v>149977.65932000001</v>
      </c>
      <c r="J28" s="130">
        <v>142952.48785</v>
      </c>
      <c r="K28" s="130"/>
      <c r="L28" s="130"/>
      <c r="M28" s="130"/>
      <c r="N28" s="130"/>
      <c r="O28" s="131">
        <v>1145314.6321099999</v>
      </c>
    </row>
    <row r="29" spans="1:15" ht="15" x14ac:dyDescent="0.25">
      <c r="A29" s="39">
        <v>2017</v>
      </c>
      <c r="B29" s="40" t="s">
        <v>144</v>
      </c>
      <c r="C29" s="130">
        <v>90876.830560000002</v>
      </c>
      <c r="D29" s="130">
        <v>115885.84125</v>
      </c>
      <c r="E29" s="130">
        <v>158449.07969000001</v>
      </c>
      <c r="F29" s="130">
        <v>120138.99434999999</v>
      </c>
      <c r="G29" s="130">
        <v>130178.74890999999</v>
      </c>
      <c r="H29" s="130">
        <v>116500.63119</v>
      </c>
      <c r="I29" s="130">
        <v>125318.44102</v>
      </c>
      <c r="J29" s="130">
        <v>177462.74841999999</v>
      </c>
      <c r="K29" s="130">
        <v>110873.10408999999</v>
      </c>
      <c r="L29" s="130">
        <v>134654.67141000001</v>
      </c>
      <c r="M29" s="130">
        <v>119326.32926</v>
      </c>
      <c r="N29" s="130">
        <v>123400.66881</v>
      </c>
      <c r="O29" s="131">
        <v>1523066.0889600001</v>
      </c>
    </row>
    <row r="30" spans="1:15" s="67" customFormat="1" ht="15" x14ac:dyDescent="0.25">
      <c r="A30" s="37">
        <v>2018</v>
      </c>
      <c r="B30" s="40" t="s">
        <v>145</v>
      </c>
      <c r="C30" s="130">
        <v>168872.0704</v>
      </c>
      <c r="D30" s="130">
        <v>173343.37155000001</v>
      </c>
      <c r="E30" s="130">
        <v>211824.85574</v>
      </c>
      <c r="F30" s="130">
        <v>190651.50049000001</v>
      </c>
      <c r="G30" s="130">
        <v>200079.62078</v>
      </c>
      <c r="H30" s="130">
        <v>152749.24953999999</v>
      </c>
      <c r="I30" s="130">
        <v>185128.64853999999</v>
      </c>
      <c r="J30" s="130">
        <v>159263.32102</v>
      </c>
      <c r="K30" s="130"/>
      <c r="L30" s="130"/>
      <c r="M30" s="130"/>
      <c r="N30" s="130"/>
      <c r="O30" s="131">
        <v>1441912.63806</v>
      </c>
    </row>
    <row r="31" spans="1:15" ht="15" x14ac:dyDescent="0.25">
      <c r="A31" s="39">
        <v>2017</v>
      </c>
      <c r="B31" s="40" t="s">
        <v>145</v>
      </c>
      <c r="C31" s="130">
        <v>145518.00641999999</v>
      </c>
      <c r="D31" s="130">
        <v>155148.69828000001</v>
      </c>
      <c r="E31" s="130">
        <v>188918.92254999999</v>
      </c>
      <c r="F31" s="130">
        <v>176115.27995</v>
      </c>
      <c r="G31" s="130">
        <v>183391.48592000001</v>
      </c>
      <c r="H31" s="130">
        <v>163116.74971999999</v>
      </c>
      <c r="I31" s="130">
        <v>158118.46898000001</v>
      </c>
      <c r="J31" s="130">
        <v>201227.19539000001</v>
      </c>
      <c r="K31" s="130">
        <v>169207.31385999999</v>
      </c>
      <c r="L31" s="130">
        <v>210919.11259</v>
      </c>
      <c r="M31" s="130">
        <v>212396.48469000001</v>
      </c>
      <c r="N31" s="130">
        <v>200435.97729000001</v>
      </c>
      <c r="O31" s="131">
        <v>2164513.69564</v>
      </c>
    </row>
    <row r="32" spans="1:15" ht="15" x14ac:dyDescent="0.25">
      <c r="A32" s="37">
        <v>2018</v>
      </c>
      <c r="B32" s="40" t="s">
        <v>146</v>
      </c>
      <c r="C32" s="132">
        <v>1349801.82268</v>
      </c>
      <c r="D32" s="132">
        <v>1260334.2578499999</v>
      </c>
      <c r="E32" s="132">
        <v>1560280.9089299999</v>
      </c>
      <c r="F32" s="132">
        <v>1347725.9356199999</v>
      </c>
      <c r="G32" s="132">
        <v>1461223.9389200001</v>
      </c>
      <c r="H32" s="132">
        <v>1416766.26517</v>
      </c>
      <c r="I32" s="132">
        <v>1478052.5563000001</v>
      </c>
      <c r="J32" s="132">
        <v>1375914.88512</v>
      </c>
      <c r="K32" s="132"/>
      <c r="L32" s="132"/>
      <c r="M32" s="132"/>
      <c r="N32" s="132"/>
      <c r="O32" s="131">
        <v>11250100.570590001</v>
      </c>
    </row>
    <row r="33" spans="1:15" ht="15" x14ac:dyDescent="0.25">
      <c r="A33" s="39">
        <v>2017</v>
      </c>
      <c r="B33" s="40" t="s">
        <v>146</v>
      </c>
      <c r="C33" s="130">
        <v>1230414.7293499999</v>
      </c>
      <c r="D33" s="130">
        <v>1343217.28556</v>
      </c>
      <c r="E33" s="130">
        <v>1518645.8830599999</v>
      </c>
      <c r="F33" s="132">
        <v>1214811.2643299999</v>
      </c>
      <c r="G33" s="132">
        <v>1319316.5334099999</v>
      </c>
      <c r="H33" s="132">
        <v>1263760.74645</v>
      </c>
      <c r="I33" s="132">
        <v>1188531.4242700001</v>
      </c>
      <c r="J33" s="132">
        <v>1461517.38001</v>
      </c>
      <c r="K33" s="132">
        <v>1276163.02752</v>
      </c>
      <c r="L33" s="132">
        <v>1466689.9147999999</v>
      </c>
      <c r="M33" s="132">
        <v>1385392.58889</v>
      </c>
      <c r="N33" s="132">
        <v>1366771.23141</v>
      </c>
      <c r="O33" s="131">
        <v>16035232.009059999</v>
      </c>
    </row>
    <row r="34" spans="1:15" ht="15" x14ac:dyDescent="0.25">
      <c r="A34" s="37">
        <v>2018</v>
      </c>
      <c r="B34" s="40" t="s">
        <v>147</v>
      </c>
      <c r="C34" s="130">
        <v>1427609.0637000001</v>
      </c>
      <c r="D34" s="130">
        <v>1405116.7511400001</v>
      </c>
      <c r="E34" s="130">
        <v>1678693.79336</v>
      </c>
      <c r="F34" s="130">
        <v>1465804.16851</v>
      </c>
      <c r="G34" s="130">
        <v>1482865.23976</v>
      </c>
      <c r="H34" s="130">
        <v>1357809.82152</v>
      </c>
      <c r="I34" s="130">
        <v>1588169.0872800001</v>
      </c>
      <c r="J34" s="130">
        <v>1391220.4803599999</v>
      </c>
      <c r="K34" s="130"/>
      <c r="L34" s="130"/>
      <c r="M34" s="130"/>
      <c r="N34" s="130"/>
      <c r="O34" s="131">
        <v>11797288.40563</v>
      </c>
    </row>
    <row r="35" spans="1:15" ht="15" x14ac:dyDescent="0.25">
      <c r="A35" s="39">
        <v>2017</v>
      </c>
      <c r="B35" s="40" t="s">
        <v>147</v>
      </c>
      <c r="C35" s="130">
        <v>1245688.1737299999</v>
      </c>
      <c r="D35" s="130">
        <v>1282315.5776500001</v>
      </c>
      <c r="E35" s="130">
        <v>1529906.4652499999</v>
      </c>
      <c r="F35" s="130">
        <v>1345757.02675</v>
      </c>
      <c r="G35" s="130">
        <v>1399036.9138499999</v>
      </c>
      <c r="H35" s="130">
        <v>1387371.1874599999</v>
      </c>
      <c r="I35" s="130">
        <v>1476034.57712</v>
      </c>
      <c r="J35" s="130">
        <v>1674106.0351799999</v>
      </c>
      <c r="K35" s="130">
        <v>1288882.7778</v>
      </c>
      <c r="L35" s="130">
        <v>1531412.5026</v>
      </c>
      <c r="M35" s="130">
        <v>1435037.69074</v>
      </c>
      <c r="N35" s="130">
        <v>1436095.2827000001</v>
      </c>
      <c r="O35" s="131">
        <v>17031644.210829999</v>
      </c>
    </row>
    <row r="36" spans="1:15" ht="15" x14ac:dyDescent="0.25">
      <c r="A36" s="37">
        <v>2018</v>
      </c>
      <c r="B36" s="40" t="s">
        <v>148</v>
      </c>
      <c r="C36" s="130">
        <v>2285586.5770899998</v>
      </c>
      <c r="D36" s="130">
        <v>2795909.4327799999</v>
      </c>
      <c r="E36" s="130">
        <v>3144379.1780400001</v>
      </c>
      <c r="F36" s="130">
        <v>2902155.1079199999</v>
      </c>
      <c r="G36" s="130">
        <v>2764338.81336</v>
      </c>
      <c r="H36" s="130">
        <v>2540099.78321</v>
      </c>
      <c r="I36" s="130">
        <v>2764128.6568399998</v>
      </c>
      <c r="J36" s="130">
        <v>1611709.49153</v>
      </c>
      <c r="K36" s="130"/>
      <c r="L36" s="130"/>
      <c r="M36" s="130"/>
      <c r="N36" s="130"/>
      <c r="O36" s="131">
        <v>20808307.040770002</v>
      </c>
    </row>
    <row r="37" spans="1:15" ht="15" x14ac:dyDescent="0.25">
      <c r="A37" s="39">
        <v>2017</v>
      </c>
      <c r="B37" s="40" t="s">
        <v>148</v>
      </c>
      <c r="C37" s="130">
        <v>2064101.66255</v>
      </c>
      <c r="D37" s="130">
        <v>2227157.1272700001</v>
      </c>
      <c r="E37" s="130">
        <v>2708818.3197599999</v>
      </c>
      <c r="F37" s="130">
        <v>2293507.1869800002</v>
      </c>
      <c r="G37" s="130">
        <v>2563698.7144599999</v>
      </c>
      <c r="H37" s="130">
        <v>2495008.5561299999</v>
      </c>
      <c r="I37" s="130">
        <v>2430974.2752200002</v>
      </c>
      <c r="J37" s="130">
        <v>1833654.21964</v>
      </c>
      <c r="K37" s="130">
        <v>2149834.1192000001</v>
      </c>
      <c r="L37" s="130">
        <v>2630083.6725499998</v>
      </c>
      <c r="M37" s="130">
        <v>2643950.9165099999</v>
      </c>
      <c r="N37" s="130">
        <v>2487412.18346</v>
      </c>
      <c r="O37" s="131">
        <v>28528200.953729998</v>
      </c>
    </row>
    <row r="38" spans="1:15" ht="15" x14ac:dyDescent="0.25">
      <c r="A38" s="37">
        <v>2018</v>
      </c>
      <c r="B38" s="40" t="s">
        <v>149</v>
      </c>
      <c r="C38" s="130">
        <v>42657.506809999999</v>
      </c>
      <c r="D38" s="130">
        <v>56242.339760000003</v>
      </c>
      <c r="E38" s="130">
        <v>79322.266470000002</v>
      </c>
      <c r="F38" s="130">
        <v>42637.633880000001</v>
      </c>
      <c r="G38" s="130">
        <v>133538.68554000001</v>
      </c>
      <c r="H38" s="130">
        <v>139721.95924</v>
      </c>
      <c r="I38" s="130">
        <v>148742.76595999999</v>
      </c>
      <c r="J38" s="130">
        <v>95722.941749999998</v>
      </c>
      <c r="K38" s="130"/>
      <c r="L38" s="130"/>
      <c r="M38" s="130"/>
      <c r="N38" s="130"/>
      <c r="O38" s="131">
        <v>738586.09941000002</v>
      </c>
    </row>
    <row r="39" spans="1:15" ht="15" x14ac:dyDescent="0.25">
      <c r="A39" s="39">
        <v>2017</v>
      </c>
      <c r="B39" s="40" t="s">
        <v>149</v>
      </c>
      <c r="C39" s="130">
        <v>65125.639880000002</v>
      </c>
      <c r="D39" s="130">
        <v>84700.491330000004</v>
      </c>
      <c r="E39" s="130">
        <v>148505.58248000001</v>
      </c>
      <c r="F39" s="130">
        <v>72460.498909999995</v>
      </c>
      <c r="G39" s="130">
        <v>114131.60739</v>
      </c>
      <c r="H39" s="130">
        <v>158069.96716999999</v>
      </c>
      <c r="I39" s="130">
        <v>90677.540630000003</v>
      </c>
      <c r="J39" s="130">
        <v>166168.74025</v>
      </c>
      <c r="K39" s="130">
        <v>103600.68257999999</v>
      </c>
      <c r="L39" s="130">
        <v>87976.727379999997</v>
      </c>
      <c r="M39" s="130">
        <v>125763.03137</v>
      </c>
      <c r="N39" s="130">
        <v>120779.26479</v>
      </c>
      <c r="O39" s="131">
        <v>1337959.77416</v>
      </c>
    </row>
    <row r="40" spans="1:15" ht="15" x14ac:dyDescent="0.25">
      <c r="A40" s="37">
        <v>2018</v>
      </c>
      <c r="B40" s="40" t="s">
        <v>150</v>
      </c>
      <c r="C40" s="130">
        <v>767164.57539000001</v>
      </c>
      <c r="D40" s="130">
        <v>879698.20797999995</v>
      </c>
      <c r="E40" s="130">
        <v>1028881.15491</v>
      </c>
      <c r="F40" s="130">
        <v>948842.23393999995</v>
      </c>
      <c r="G40" s="130">
        <v>988584.72051000001</v>
      </c>
      <c r="H40" s="130">
        <v>861869.15512000001</v>
      </c>
      <c r="I40" s="130">
        <v>872247.35922999994</v>
      </c>
      <c r="J40" s="130">
        <v>804616.00895000005</v>
      </c>
      <c r="K40" s="130"/>
      <c r="L40" s="130"/>
      <c r="M40" s="130"/>
      <c r="N40" s="130"/>
      <c r="O40" s="131">
        <v>7151903.41603</v>
      </c>
    </row>
    <row r="41" spans="1:15" ht="15" x14ac:dyDescent="0.25">
      <c r="A41" s="39">
        <v>2017</v>
      </c>
      <c r="B41" s="40" t="s">
        <v>150</v>
      </c>
      <c r="C41" s="130">
        <v>603320.69744999998</v>
      </c>
      <c r="D41" s="130">
        <v>695421.10091000004</v>
      </c>
      <c r="E41" s="130">
        <v>907664.79897999996</v>
      </c>
      <c r="F41" s="130">
        <v>787465.65009999997</v>
      </c>
      <c r="G41" s="130">
        <v>878995.33582000004</v>
      </c>
      <c r="H41" s="130">
        <v>873053.68208000006</v>
      </c>
      <c r="I41" s="130">
        <v>806951.52475999994</v>
      </c>
      <c r="J41" s="130">
        <v>958589.97944000002</v>
      </c>
      <c r="K41" s="130">
        <v>864472.82805999997</v>
      </c>
      <c r="L41" s="130">
        <v>1013748.13949</v>
      </c>
      <c r="M41" s="130">
        <v>1009861.19395</v>
      </c>
      <c r="N41" s="130">
        <v>1091172.7918199999</v>
      </c>
      <c r="O41" s="131">
        <v>10490717.722859999</v>
      </c>
    </row>
    <row r="42" spans="1:15" ht="15" x14ac:dyDescent="0.25">
      <c r="A42" s="37">
        <v>2018</v>
      </c>
      <c r="B42" s="40" t="s">
        <v>151</v>
      </c>
      <c r="C42" s="130">
        <v>511902.93541999999</v>
      </c>
      <c r="D42" s="130">
        <v>547524.60106999998</v>
      </c>
      <c r="E42" s="130">
        <v>635910.16107999999</v>
      </c>
      <c r="F42" s="130">
        <v>602741.63338000001</v>
      </c>
      <c r="G42" s="130">
        <v>623232.76742000005</v>
      </c>
      <c r="H42" s="130">
        <v>551814.00621999998</v>
      </c>
      <c r="I42" s="130">
        <v>611998.36008999997</v>
      </c>
      <c r="J42" s="130">
        <v>552137.65547999996</v>
      </c>
      <c r="K42" s="130"/>
      <c r="L42" s="130"/>
      <c r="M42" s="130"/>
      <c r="N42" s="130"/>
      <c r="O42" s="131">
        <v>4637262.1201600004</v>
      </c>
    </row>
    <row r="43" spans="1:15" ht="15" x14ac:dyDescent="0.25">
      <c r="A43" s="39">
        <v>2017</v>
      </c>
      <c r="B43" s="40" t="s">
        <v>151</v>
      </c>
      <c r="C43" s="130">
        <v>388717.64202999999</v>
      </c>
      <c r="D43" s="130">
        <v>432320.64464999997</v>
      </c>
      <c r="E43" s="130">
        <v>516941.45613000001</v>
      </c>
      <c r="F43" s="130">
        <v>484507.63029</v>
      </c>
      <c r="G43" s="130">
        <v>508709.39766999998</v>
      </c>
      <c r="H43" s="130">
        <v>506013.32293000002</v>
      </c>
      <c r="I43" s="130">
        <v>473040.42444999999</v>
      </c>
      <c r="J43" s="130">
        <v>564435.73300999997</v>
      </c>
      <c r="K43" s="130">
        <v>479896.01659000001</v>
      </c>
      <c r="L43" s="130">
        <v>542057.97664999997</v>
      </c>
      <c r="M43" s="130">
        <v>580786.26896999998</v>
      </c>
      <c r="N43" s="130">
        <v>603681.06183000002</v>
      </c>
      <c r="O43" s="131">
        <v>6081107.5751999998</v>
      </c>
    </row>
    <row r="44" spans="1:15" ht="15" x14ac:dyDescent="0.25">
      <c r="A44" s="37">
        <v>2018</v>
      </c>
      <c r="B44" s="40" t="s">
        <v>152</v>
      </c>
      <c r="C44" s="130">
        <v>597446.57374000002</v>
      </c>
      <c r="D44" s="130">
        <v>635719.20372999995</v>
      </c>
      <c r="E44" s="130">
        <v>752694.55975999997</v>
      </c>
      <c r="F44" s="130">
        <v>698036.19934000005</v>
      </c>
      <c r="G44" s="130">
        <v>716220.70828999998</v>
      </c>
      <c r="H44" s="130">
        <v>657314.62583999999</v>
      </c>
      <c r="I44" s="130">
        <v>687212.74786</v>
      </c>
      <c r="J44" s="130">
        <v>601680.84669999999</v>
      </c>
      <c r="K44" s="130"/>
      <c r="L44" s="130"/>
      <c r="M44" s="130"/>
      <c r="N44" s="130"/>
      <c r="O44" s="131">
        <v>5346325.46526</v>
      </c>
    </row>
    <row r="45" spans="1:15" ht="15" x14ac:dyDescent="0.25">
      <c r="A45" s="39">
        <v>2017</v>
      </c>
      <c r="B45" s="40" t="s">
        <v>152</v>
      </c>
      <c r="C45" s="130">
        <v>464679.32507000002</v>
      </c>
      <c r="D45" s="130">
        <v>500561.75339999999</v>
      </c>
      <c r="E45" s="130">
        <v>611686.63208000001</v>
      </c>
      <c r="F45" s="130">
        <v>546671.35161000001</v>
      </c>
      <c r="G45" s="130">
        <v>570053.03044999996</v>
      </c>
      <c r="H45" s="130">
        <v>560160.70750000002</v>
      </c>
      <c r="I45" s="130">
        <v>532011.07472000003</v>
      </c>
      <c r="J45" s="130">
        <v>607611.84927999997</v>
      </c>
      <c r="K45" s="130">
        <v>521158.19201</v>
      </c>
      <c r="L45" s="130">
        <v>624817.60432000004</v>
      </c>
      <c r="M45" s="130">
        <v>644816.09299999999</v>
      </c>
      <c r="N45" s="130">
        <v>625218.09612</v>
      </c>
      <c r="O45" s="131">
        <v>6809445.7095600003</v>
      </c>
    </row>
    <row r="46" spans="1:15" ht="15" x14ac:dyDescent="0.25">
      <c r="A46" s="37">
        <v>2018</v>
      </c>
      <c r="B46" s="40" t="s">
        <v>153</v>
      </c>
      <c r="C46" s="130">
        <v>1117504.07648</v>
      </c>
      <c r="D46" s="130">
        <v>1147699.4580999999</v>
      </c>
      <c r="E46" s="130">
        <v>1287400.6661700001</v>
      </c>
      <c r="F46" s="130">
        <v>1129978.9937199999</v>
      </c>
      <c r="G46" s="130">
        <v>1204240.2849600001</v>
      </c>
      <c r="H46" s="130">
        <v>1197957.3755999999</v>
      </c>
      <c r="I46" s="130">
        <v>1265392.67139</v>
      </c>
      <c r="J46" s="130">
        <v>1209852.2018899999</v>
      </c>
      <c r="K46" s="130"/>
      <c r="L46" s="130"/>
      <c r="M46" s="130"/>
      <c r="N46" s="130"/>
      <c r="O46" s="131">
        <v>9560025.7283100002</v>
      </c>
    </row>
    <row r="47" spans="1:15" ht="15" x14ac:dyDescent="0.25">
      <c r="A47" s="39">
        <v>2017</v>
      </c>
      <c r="B47" s="40" t="s">
        <v>153</v>
      </c>
      <c r="C47" s="130">
        <v>850631.40171999997</v>
      </c>
      <c r="D47" s="130">
        <v>928852.77034000005</v>
      </c>
      <c r="E47" s="130">
        <v>1169206.17637</v>
      </c>
      <c r="F47" s="130">
        <v>995610.36797999998</v>
      </c>
      <c r="G47" s="130">
        <v>965129.35251</v>
      </c>
      <c r="H47" s="130">
        <v>897059.66601000004</v>
      </c>
      <c r="I47" s="130">
        <v>789433.12520999997</v>
      </c>
      <c r="J47" s="130">
        <v>846263.61014</v>
      </c>
      <c r="K47" s="130">
        <v>740039.80018000002</v>
      </c>
      <c r="L47" s="130">
        <v>1016087.50205</v>
      </c>
      <c r="M47" s="130">
        <v>1073411.6837800001</v>
      </c>
      <c r="N47" s="130">
        <v>1159659.7968299999</v>
      </c>
      <c r="O47" s="131">
        <v>11431385.25312</v>
      </c>
    </row>
    <row r="48" spans="1:15" ht="15" x14ac:dyDescent="0.25">
      <c r="A48" s="37">
        <v>2018</v>
      </c>
      <c r="B48" s="40" t="s">
        <v>154</v>
      </c>
      <c r="C48" s="130">
        <v>208561.60756</v>
      </c>
      <c r="D48" s="130">
        <v>239377.08450999999</v>
      </c>
      <c r="E48" s="130">
        <v>267416.71604000003</v>
      </c>
      <c r="F48" s="130">
        <v>258371.41125999999</v>
      </c>
      <c r="G48" s="130">
        <v>273643.28347000002</v>
      </c>
      <c r="H48" s="130">
        <v>254365.80346</v>
      </c>
      <c r="I48" s="130">
        <v>256453.59320999999</v>
      </c>
      <c r="J48" s="130">
        <v>220962.28995000001</v>
      </c>
      <c r="K48" s="130"/>
      <c r="L48" s="130"/>
      <c r="M48" s="130"/>
      <c r="N48" s="130"/>
      <c r="O48" s="131">
        <v>1979151.7894600001</v>
      </c>
    </row>
    <row r="49" spans="1:15" ht="15" x14ac:dyDescent="0.25">
      <c r="A49" s="39">
        <v>2017</v>
      </c>
      <c r="B49" s="40" t="s">
        <v>154</v>
      </c>
      <c r="C49" s="130">
        <v>180942.39872</v>
      </c>
      <c r="D49" s="130">
        <v>202271.86444</v>
      </c>
      <c r="E49" s="130">
        <v>256830.35075000001</v>
      </c>
      <c r="F49" s="130">
        <v>222371.25599000001</v>
      </c>
      <c r="G49" s="130">
        <v>239963.52903000001</v>
      </c>
      <c r="H49" s="130">
        <v>231400.9319</v>
      </c>
      <c r="I49" s="130">
        <v>217437.45954000001</v>
      </c>
      <c r="J49" s="130">
        <v>244923.63052000001</v>
      </c>
      <c r="K49" s="130">
        <v>205829.61438000001</v>
      </c>
      <c r="L49" s="130">
        <v>230035.07008</v>
      </c>
      <c r="M49" s="130">
        <v>237809.01818000001</v>
      </c>
      <c r="N49" s="130">
        <v>235849.47455000001</v>
      </c>
      <c r="O49" s="131">
        <v>2705664.5980799999</v>
      </c>
    </row>
    <row r="50" spans="1:15" ht="15" x14ac:dyDescent="0.25">
      <c r="A50" s="37">
        <v>2018</v>
      </c>
      <c r="B50" s="40" t="s">
        <v>155</v>
      </c>
      <c r="C50" s="130">
        <v>141966.84875</v>
      </c>
      <c r="D50" s="130">
        <v>195563.04842000001</v>
      </c>
      <c r="E50" s="130">
        <v>522780.52081000002</v>
      </c>
      <c r="F50" s="130">
        <v>355573.46463</v>
      </c>
      <c r="G50" s="130">
        <v>251619.36738000001</v>
      </c>
      <c r="H50" s="130">
        <v>199070.6655</v>
      </c>
      <c r="I50" s="130">
        <v>260071.40135999999</v>
      </c>
      <c r="J50" s="130">
        <v>896917.52281999995</v>
      </c>
      <c r="K50" s="130"/>
      <c r="L50" s="130"/>
      <c r="M50" s="130"/>
      <c r="N50" s="130"/>
      <c r="O50" s="131">
        <v>2823562.8396700001</v>
      </c>
    </row>
    <row r="51" spans="1:15" ht="15" x14ac:dyDescent="0.25">
      <c r="A51" s="39">
        <v>2017</v>
      </c>
      <c r="B51" s="40" t="s">
        <v>155</v>
      </c>
      <c r="C51" s="130">
        <v>198486.61814999999</v>
      </c>
      <c r="D51" s="130">
        <v>251788.18276</v>
      </c>
      <c r="E51" s="130">
        <v>338911.83844000002</v>
      </c>
      <c r="F51" s="130">
        <v>345082.39354999998</v>
      </c>
      <c r="G51" s="130">
        <v>302669.66272000002</v>
      </c>
      <c r="H51" s="130">
        <v>252020.96518</v>
      </c>
      <c r="I51" s="130">
        <v>265027.53391</v>
      </c>
      <c r="J51" s="130">
        <v>323546.42946000001</v>
      </c>
      <c r="K51" s="130">
        <v>232554.26246</v>
      </c>
      <c r="L51" s="130">
        <v>223470.60905</v>
      </c>
      <c r="M51" s="130">
        <v>266584.51513999997</v>
      </c>
      <c r="N51" s="130">
        <v>281485.85862999997</v>
      </c>
      <c r="O51" s="131">
        <v>3281628.8694500001</v>
      </c>
    </row>
    <row r="52" spans="1:15" ht="15" x14ac:dyDescent="0.25">
      <c r="A52" s="37">
        <v>2018</v>
      </c>
      <c r="B52" s="40" t="s">
        <v>156</v>
      </c>
      <c r="C52" s="130">
        <v>106506.34802</v>
      </c>
      <c r="D52" s="130">
        <v>149655.0753</v>
      </c>
      <c r="E52" s="130">
        <v>147969.12981000001</v>
      </c>
      <c r="F52" s="130">
        <v>189961.07772999999</v>
      </c>
      <c r="G52" s="130">
        <v>190160.51271000001</v>
      </c>
      <c r="H52" s="130">
        <v>123058.16417</v>
      </c>
      <c r="I52" s="130">
        <v>197344.31179000001</v>
      </c>
      <c r="J52" s="130">
        <v>119787.20957000001</v>
      </c>
      <c r="K52" s="130"/>
      <c r="L52" s="130"/>
      <c r="M52" s="130"/>
      <c r="N52" s="130"/>
      <c r="O52" s="131">
        <v>1224441.8291</v>
      </c>
    </row>
    <row r="53" spans="1:15" ht="15" x14ac:dyDescent="0.25">
      <c r="A53" s="39">
        <v>2017</v>
      </c>
      <c r="B53" s="40" t="s">
        <v>156</v>
      </c>
      <c r="C53" s="130">
        <v>99964.754350000003</v>
      </c>
      <c r="D53" s="130">
        <v>122114.31127000001</v>
      </c>
      <c r="E53" s="130">
        <v>147396.47138</v>
      </c>
      <c r="F53" s="130">
        <v>137727.17058999999</v>
      </c>
      <c r="G53" s="130">
        <v>131955.44761999999</v>
      </c>
      <c r="H53" s="130">
        <v>156546.92847000001</v>
      </c>
      <c r="I53" s="130">
        <v>111487.75456</v>
      </c>
      <c r="J53" s="130">
        <v>159009.36577</v>
      </c>
      <c r="K53" s="130">
        <v>151239.85154</v>
      </c>
      <c r="L53" s="130">
        <v>145058.47693999999</v>
      </c>
      <c r="M53" s="130">
        <v>173029.13488999999</v>
      </c>
      <c r="N53" s="130">
        <v>202981.92694999999</v>
      </c>
      <c r="O53" s="131">
        <v>1738511.59433</v>
      </c>
    </row>
    <row r="54" spans="1:15" ht="15" x14ac:dyDescent="0.25">
      <c r="A54" s="37">
        <v>2018</v>
      </c>
      <c r="B54" s="40" t="s">
        <v>157</v>
      </c>
      <c r="C54" s="130">
        <v>331310.27610999998</v>
      </c>
      <c r="D54" s="130">
        <v>350973.86628000002</v>
      </c>
      <c r="E54" s="130">
        <v>417678.51001999999</v>
      </c>
      <c r="F54" s="130">
        <v>365939.12841</v>
      </c>
      <c r="G54" s="130">
        <v>406437.93495000002</v>
      </c>
      <c r="H54" s="130">
        <v>357947.05355999997</v>
      </c>
      <c r="I54" s="130">
        <v>401806.70276999997</v>
      </c>
      <c r="J54" s="130">
        <v>343740.15525000001</v>
      </c>
      <c r="K54" s="130"/>
      <c r="L54" s="130"/>
      <c r="M54" s="130"/>
      <c r="N54" s="130"/>
      <c r="O54" s="131">
        <v>2975833.6273500002</v>
      </c>
    </row>
    <row r="55" spans="1:15" ht="15" x14ac:dyDescent="0.25">
      <c r="A55" s="39">
        <v>2017</v>
      </c>
      <c r="B55" s="40" t="s">
        <v>157</v>
      </c>
      <c r="C55" s="130">
        <v>257694.12286999999</v>
      </c>
      <c r="D55" s="130">
        <v>269330.11041999998</v>
      </c>
      <c r="E55" s="130">
        <v>329519.41336000001</v>
      </c>
      <c r="F55" s="130">
        <v>309774.31763000001</v>
      </c>
      <c r="G55" s="130">
        <v>327785.27223</v>
      </c>
      <c r="H55" s="130">
        <v>324231.31637000002</v>
      </c>
      <c r="I55" s="130">
        <v>304112.92569</v>
      </c>
      <c r="J55" s="130">
        <v>360308.32639</v>
      </c>
      <c r="K55" s="130">
        <v>310390.63776999997</v>
      </c>
      <c r="L55" s="130">
        <v>382331.90101999999</v>
      </c>
      <c r="M55" s="130">
        <v>384804.53149999998</v>
      </c>
      <c r="N55" s="130">
        <v>356649.66707000002</v>
      </c>
      <c r="O55" s="131">
        <v>3916932.54232</v>
      </c>
    </row>
    <row r="56" spans="1:15" ht="15" x14ac:dyDescent="0.25">
      <c r="A56" s="37">
        <v>2018</v>
      </c>
      <c r="B56" s="40" t="s">
        <v>158</v>
      </c>
      <c r="C56" s="130">
        <v>6831.2707700000001</v>
      </c>
      <c r="D56" s="130">
        <v>9089.9323100000001</v>
      </c>
      <c r="E56" s="130">
        <v>13505.2906</v>
      </c>
      <c r="F56" s="130">
        <v>10659.699060000001</v>
      </c>
      <c r="G56" s="130">
        <v>11542.52396</v>
      </c>
      <c r="H56" s="130">
        <v>10059.53182</v>
      </c>
      <c r="I56" s="130">
        <v>7879.2423600000002</v>
      </c>
      <c r="J56" s="130">
        <v>7926.1728999999996</v>
      </c>
      <c r="K56" s="130"/>
      <c r="L56" s="130"/>
      <c r="M56" s="130"/>
      <c r="N56" s="130"/>
      <c r="O56" s="131">
        <v>77493.663780000003</v>
      </c>
    </row>
    <row r="57" spans="1:15" ht="15" x14ac:dyDescent="0.25">
      <c r="A57" s="39">
        <v>2017</v>
      </c>
      <c r="B57" s="40" t="s">
        <v>158</v>
      </c>
      <c r="C57" s="130">
        <v>5824.4746999999998</v>
      </c>
      <c r="D57" s="130">
        <v>7372.3520099999996</v>
      </c>
      <c r="E57" s="130">
        <v>14210.87349</v>
      </c>
      <c r="F57" s="130">
        <v>10024.064060000001</v>
      </c>
      <c r="G57" s="130">
        <v>10759.562809999999</v>
      </c>
      <c r="H57" s="130">
        <v>8156.1843900000003</v>
      </c>
      <c r="I57" s="130">
        <v>7385.9921800000002</v>
      </c>
      <c r="J57" s="130">
        <v>7598.6843099999996</v>
      </c>
      <c r="K57" s="130">
        <v>5984.3935600000004</v>
      </c>
      <c r="L57" s="130">
        <v>9753.0607600000003</v>
      </c>
      <c r="M57" s="130">
        <v>10263.51993</v>
      </c>
      <c r="N57" s="130">
        <v>14852.35835</v>
      </c>
      <c r="O57" s="131">
        <v>112185.52055</v>
      </c>
    </row>
    <row r="58" spans="1:15" ht="15" x14ac:dyDescent="0.25">
      <c r="A58" s="37">
        <v>2018</v>
      </c>
      <c r="B58" s="38" t="s">
        <v>31</v>
      </c>
      <c r="C58" s="133">
        <f>C60</f>
        <v>391324.55086000002</v>
      </c>
      <c r="D58" s="133">
        <f t="shared" ref="D58:O58" si="4">D60</f>
        <v>334225.34616999998</v>
      </c>
      <c r="E58" s="133">
        <f t="shared" si="4"/>
        <v>376906.42395000003</v>
      </c>
      <c r="F58" s="133">
        <f t="shared" si="4"/>
        <v>369348.69689999998</v>
      </c>
      <c r="G58" s="133">
        <f t="shared" si="4"/>
        <v>430290.30446999997</v>
      </c>
      <c r="H58" s="133">
        <f t="shared" si="4"/>
        <v>379409.02435000002</v>
      </c>
      <c r="I58" s="133">
        <f t="shared" si="4"/>
        <v>403341.60404000001</v>
      </c>
      <c r="J58" s="133">
        <f t="shared" si="4"/>
        <v>325343.41976999998</v>
      </c>
      <c r="K58" s="133"/>
      <c r="L58" s="133"/>
      <c r="M58" s="133"/>
      <c r="N58" s="133"/>
      <c r="O58" s="133">
        <f t="shared" si="4"/>
        <v>3010189.3705099998</v>
      </c>
    </row>
    <row r="59" spans="1:15" ht="15" x14ac:dyDescent="0.25">
      <c r="A59" s="39">
        <v>2017</v>
      </c>
      <c r="B59" s="38" t="s">
        <v>31</v>
      </c>
      <c r="C59" s="133">
        <f>C61</f>
        <v>328015.23112999997</v>
      </c>
      <c r="D59" s="133">
        <f t="shared" ref="D59:O59" si="5">D61</f>
        <v>308981.73379999999</v>
      </c>
      <c r="E59" s="133">
        <f t="shared" si="5"/>
        <v>382542.65993999998</v>
      </c>
      <c r="F59" s="133">
        <f t="shared" si="5"/>
        <v>448004.33481999999</v>
      </c>
      <c r="G59" s="133">
        <f t="shared" si="5"/>
        <v>445720.09135</v>
      </c>
      <c r="H59" s="133">
        <f t="shared" si="5"/>
        <v>366947.6202</v>
      </c>
      <c r="I59" s="133">
        <f t="shared" si="5"/>
        <v>385927.32467</v>
      </c>
      <c r="J59" s="133">
        <f t="shared" si="5"/>
        <v>445269.32912000001</v>
      </c>
      <c r="K59" s="133">
        <f t="shared" si="5"/>
        <v>379084.85233999998</v>
      </c>
      <c r="L59" s="133">
        <f t="shared" si="5"/>
        <v>404376.02325999999</v>
      </c>
      <c r="M59" s="133">
        <f t="shared" si="5"/>
        <v>382927.93002999999</v>
      </c>
      <c r="N59" s="133">
        <f t="shared" si="5"/>
        <v>411302.76665000001</v>
      </c>
      <c r="O59" s="133">
        <f t="shared" si="5"/>
        <v>4689099.8973099999</v>
      </c>
    </row>
    <row r="60" spans="1:15" ht="15" x14ac:dyDescent="0.25">
      <c r="A60" s="37">
        <v>2018</v>
      </c>
      <c r="B60" s="40" t="s">
        <v>159</v>
      </c>
      <c r="C60" s="130">
        <v>391324.55086000002</v>
      </c>
      <c r="D60" s="130">
        <v>334225.34616999998</v>
      </c>
      <c r="E60" s="130">
        <v>376906.42395000003</v>
      </c>
      <c r="F60" s="130">
        <v>369348.69689999998</v>
      </c>
      <c r="G60" s="130">
        <v>430290.30446999997</v>
      </c>
      <c r="H60" s="130">
        <v>379409.02435000002</v>
      </c>
      <c r="I60" s="130">
        <v>403341.60404000001</v>
      </c>
      <c r="J60" s="130">
        <v>325343.41976999998</v>
      </c>
      <c r="K60" s="130"/>
      <c r="L60" s="130"/>
      <c r="M60" s="130"/>
      <c r="N60" s="130"/>
      <c r="O60" s="131">
        <v>3010189.3705099998</v>
      </c>
    </row>
    <row r="61" spans="1:15" ht="15.75" thickBot="1" x14ac:dyDescent="0.3">
      <c r="A61" s="39">
        <v>2017</v>
      </c>
      <c r="B61" s="40" t="s">
        <v>159</v>
      </c>
      <c r="C61" s="130">
        <v>328015.23112999997</v>
      </c>
      <c r="D61" s="130">
        <v>308981.73379999999</v>
      </c>
      <c r="E61" s="130">
        <v>382542.65993999998</v>
      </c>
      <c r="F61" s="130">
        <v>448004.33481999999</v>
      </c>
      <c r="G61" s="130">
        <v>445720.09135</v>
      </c>
      <c r="H61" s="130">
        <v>366947.6202</v>
      </c>
      <c r="I61" s="130">
        <v>385927.32467</v>
      </c>
      <c r="J61" s="130">
        <v>445269.32912000001</v>
      </c>
      <c r="K61" s="130">
        <v>379084.85233999998</v>
      </c>
      <c r="L61" s="130">
        <v>404376.02325999999</v>
      </c>
      <c r="M61" s="130">
        <v>382927.93002999999</v>
      </c>
      <c r="N61" s="130">
        <v>411302.76665000001</v>
      </c>
      <c r="O61" s="131">
        <v>4689099.8973099999</v>
      </c>
    </row>
    <row r="62" spans="1:15" s="43" customFormat="1" ht="15" customHeight="1" thickBot="1" x14ac:dyDescent="0.25">
      <c r="A62" s="41">
        <v>2002</v>
      </c>
      <c r="B62" s="42" t="s">
        <v>40</v>
      </c>
      <c r="C62" s="134">
        <v>2607319.6609999998</v>
      </c>
      <c r="D62" s="134">
        <v>2383772.9539999999</v>
      </c>
      <c r="E62" s="134">
        <v>2918943.5210000002</v>
      </c>
      <c r="F62" s="134">
        <v>2742857.9219999998</v>
      </c>
      <c r="G62" s="134">
        <v>3000325.2429999998</v>
      </c>
      <c r="H62" s="134">
        <v>2770693.8810000001</v>
      </c>
      <c r="I62" s="134">
        <v>3103851.8620000002</v>
      </c>
      <c r="J62" s="134">
        <v>2975888.9739999999</v>
      </c>
      <c r="K62" s="134">
        <v>3218206.861</v>
      </c>
      <c r="L62" s="134">
        <v>3501128.02</v>
      </c>
      <c r="M62" s="134">
        <v>3593604.8960000002</v>
      </c>
      <c r="N62" s="134">
        <v>3242495.2340000002</v>
      </c>
      <c r="O62" s="135">
        <f>SUM(C62:N62)</f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34">
        <v>3533705.5819999999</v>
      </c>
      <c r="D63" s="134">
        <v>2923460.39</v>
      </c>
      <c r="E63" s="134">
        <v>3908255.9909999999</v>
      </c>
      <c r="F63" s="134">
        <v>3662183.449</v>
      </c>
      <c r="G63" s="134">
        <v>3860471.3</v>
      </c>
      <c r="H63" s="134">
        <v>3796113.5219999999</v>
      </c>
      <c r="I63" s="134">
        <v>4236114.2640000004</v>
      </c>
      <c r="J63" s="134">
        <v>3828726.17</v>
      </c>
      <c r="K63" s="134">
        <v>4114677.523</v>
      </c>
      <c r="L63" s="134">
        <v>4824388.2589999996</v>
      </c>
      <c r="M63" s="134">
        <v>3969697.4580000001</v>
      </c>
      <c r="N63" s="134">
        <v>4595042.3940000003</v>
      </c>
      <c r="O63" s="135">
        <f t="shared" ref="O63:O78" si="6">SUM(C63:N63)</f>
        <v>47252836.302000001</v>
      </c>
    </row>
    <row r="64" spans="1:15" s="43" customFormat="1" ht="15" customHeight="1" thickBot="1" x14ac:dyDescent="0.25">
      <c r="A64" s="41">
        <v>2004</v>
      </c>
      <c r="B64" s="42" t="s">
        <v>40</v>
      </c>
      <c r="C64" s="134">
        <v>4619660.84</v>
      </c>
      <c r="D64" s="134">
        <v>3664503.0430000001</v>
      </c>
      <c r="E64" s="134">
        <v>5218042.1770000001</v>
      </c>
      <c r="F64" s="134">
        <v>5072462.9939999999</v>
      </c>
      <c r="G64" s="134">
        <v>5170061.6050000004</v>
      </c>
      <c r="H64" s="134">
        <v>5284383.2860000003</v>
      </c>
      <c r="I64" s="134">
        <v>5632138.7980000004</v>
      </c>
      <c r="J64" s="134">
        <v>4707491.284</v>
      </c>
      <c r="K64" s="134">
        <v>5656283.5209999997</v>
      </c>
      <c r="L64" s="134">
        <v>5867342.1210000003</v>
      </c>
      <c r="M64" s="134">
        <v>5733908.9759999998</v>
      </c>
      <c r="N64" s="134">
        <v>6540874.1749999998</v>
      </c>
      <c r="O64" s="135">
        <f t="shared" si="6"/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34">
        <v>4997279.7240000004</v>
      </c>
      <c r="D65" s="134">
        <v>5651741.2520000003</v>
      </c>
      <c r="E65" s="134">
        <v>6591859.2180000003</v>
      </c>
      <c r="F65" s="134">
        <v>6128131.8779999996</v>
      </c>
      <c r="G65" s="134">
        <v>5977226.2170000002</v>
      </c>
      <c r="H65" s="134">
        <v>6038534.3669999996</v>
      </c>
      <c r="I65" s="134">
        <v>5763466.3530000001</v>
      </c>
      <c r="J65" s="134">
        <v>5552867.2120000003</v>
      </c>
      <c r="K65" s="134">
        <v>6814268.9409999996</v>
      </c>
      <c r="L65" s="134">
        <v>6772178.5690000001</v>
      </c>
      <c r="M65" s="134">
        <v>5942575.7819999997</v>
      </c>
      <c r="N65" s="134">
        <v>7246278.6299999999</v>
      </c>
      <c r="O65" s="135">
        <f t="shared" si="6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34">
        <v>5133048.8810000001</v>
      </c>
      <c r="D66" s="134">
        <v>6058251.2790000001</v>
      </c>
      <c r="E66" s="134">
        <v>7411101.659</v>
      </c>
      <c r="F66" s="134">
        <v>6456090.2609999999</v>
      </c>
      <c r="G66" s="134">
        <v>7041543.2470000004</v>
      </c>
      <c r="H66" s="134">
        <v>7815434.6220000004</v>
      </c>
      <c r="I66" s="134">
        <v>7067411.4790000003</v>
      </c>
      <c r="J66" s="134">
        <v>6811202.4100000001</v>
      </c>
      <c r="K66" s="134">
        <v>7606551.0949999997</v>
      </c>
      <c r="L66" s="134">
        <v>6888812.5489999996</v>
      </c>
      <c r="M66" s="134">
        <v>8641474.5559999999</v>
      </c>
      <c r="N66" s="134">
        <v>8603753.4800000004</v>
      </c>
      <c r="O66" s="135">
        <f t="shared" si="6"/>
        <v>85534675.517999992</v>
      </c>
    </row>
    <row r="67" spans="1:15" s="43" customFormat="1" ht="15" customHeight="1" thickBot="1" x14ac:dyDescent="0.25">
      <c r="A67" s="41">
        <v>2007</v>
      </c>
      <c r="B67" s="42" t="s">
        <v>40</v>
      </c>
      <c r="C67" s="134">
        <v>6564559.7929999996</v>
      </c>
      <c r="D67" s="134">
        <v>7656951.608</v>
      </c>
      <c r="E67" s="134">
        <v>8957851.6209999993</v>
      </c>
      <c r="F67" s="134">
        <v>8313312.0049999999</v>
      </c>
      <c r="G67" s="134">
        <v>9147620.0419999994</v>
      </c>
      <c r="H67" s="134">
        <v>8980247.4370000008</v>
      </c>
      <c r="I67" s="134">
        <v>8937741.591</v>
      </c>
      <c r="J67" s="134">
        <v>8736689.0920000002</v>
      </c>
      <c r="K67" s="134">
        <v>9038743.8959999997</v>
      </c>
      <c r="L67" s="134">
        <v>9895216.6219999995</v>
      </c>
      <c r="M67" s="134">
        <v>11318798.220000001</v>
      </c>
      <c r="N67" s="134">
        <v>9724017.977</v>
      </c>
      <c r="O67" s="135">
        <f t="shared" si="6"/>
        <v>107271749.90399998</v>
      </c>
    </row>
    <row r="68" spans="1:15" s="43" customFormat="1" ht="15" customHeight="1" thickBot="1" x14ac:dyDescent="0.25">
      <c r="A68" s="41">
        <v>2008</v>
      </c>
      <c r="B68" s="42" t="s">
        <v>40</v>
      </c>
      <c r="C68" s="134">
        <v>10632207.040999999</v>
      </c>
      <c r="D68" s="134">
        <v>11077899.119999999</v>
      </c>
      <c r="E68" s="134">
        <v>11428587.233999999</v>
      </c>
      <c r="F68" s="134">
        <v>11363963.503</v>
      </c>
      <c r="G68" s="134">
        <v>12477968.699999999</v>
      </c>
      <c r="H68" s="134">
        <v>11770634.384</v>
      </c>
      <c r="I68" s="134">
        <v>12595426.863</v>
      </c>
      <c r="J68" s="134">
        <v>11046830.085999999</v>
      </c>
      <c r="K68" s="134">
        <v>12793148.034</v>
      </c>
      <c r="L68" s="134">
        <v>9722708.7899999991</v>
      </c>
      <c r="M68" s="134">
        <v>9395872.8969999999</v>
      </c>
      <c r="N68" s="134">
        <v>7721948.9740000004</v>
      </c>
      <c r="O68" s="135">
        <f t="shared" si="6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34">
        <v>7884493.5240000002</v>
      </c>
      <c r="D69" s="134">
        <v>8435115.8340000007</v>
      </c>
      <c r="E69" s="134">
        <v>8155485.0810000002</v>
      </c>
      <c r="F69" s="134">
        <v>7561696.2829999998</v>
      </c>
      <c r="G69" s="134">
        <v>7346407.5279999999</v>
      </c>
      <c r="H69" s="134">
        <v>8329692.7829999998</v>
      </c>
      <c r="I69" s="134">
        <v>9055733.6710000001</v>
      </c>
      <c r="J69" s="134">
        <v>7839908.8420000002</v>
      </c>
      <c r="K69" s="134">
        <v>8480708.3870000001</v>
      </c>
      <c r="L69" s="134">
        <v>10095768.029999999</v>
      </c>
      <c r="M69" s="134">
        <v>8903010.773</v>
      </c>
      <c r="N69" s="134">
        <v>10054591.867000001</v>
      </c>
      <c r="O69" s="135">
        <f t="shared" si="6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34">
        <v>7828748.0580000002</v>
      </c>
      <c r="D70" s="134">
        <v>8263237.8140000002</v>
      </c>
      <c r="E70" s="134">
        <v>9886488.1710000001</v>
      </c>
      <c r="F70" s="134">
        <v>9396006.6539999992</v>
      </c>
      <c r="G70" s="134">
        <v>9799958.1170000006</v>
      </c>
      <c r="H70" s="134">
        <v>9542907.6439999994</v>
      </c>
      <c r="I70" s="134">
        <v>9564682.5449999999</v>
      </c>
      <c r="J70" s="134">
        <v>8523451.9729999993</v>
      </c>
      <c r="K70" s="134">
        <v>8909230.5209999997</v>
      </c>
      <c r="L70" s="134">
        <v>10963586.27</v>
      </c>
      <c r="M70" s="134">
        <v>9382369.7180000003</v>
      </c>
      <c r="N70" s="134">
        <v>11822551.698999999</v>
      </c>
      <c r="O70" s="135">
        <f t="shared" si="6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34">
        <v>9551084.6390000004</v>
      </c>
      <c r="D71" s="134">
        <v>10059126.307</v>
      </c>
      <c r="E71" s="134">
        <v>11811085.16</v>
      </c>
      <c r="F71" s="134">
        <v>11873269.447000001</v>
      </c>
      <c r="G71" s="134">
        <v>10943364.372</v>
      </c>
      <c r="H71" s="134">
        <v>11349953.558</v>
      </c>
      <c r="I71" s="134">
        <v>11860004.271</v>
      </c>
      <c r="J71" s="134">
        <v>11245124.657</v>
      </c>
      <c r="K71" s="134">
        <v>10750626.098999999</v>
      </c>
      <c r="L71" s="134">
        <v>11907219.297</v>
      </c>
      <c r="M71" s="134">
        <v>11078524.743000001</v>
      </c>
      <c r="N71" s="134">
        <v>12477486.279999999</v>
      </c>
      <c r="O71" s="135">
        <f t="shared" si="6"/>
        <v>134906868.83000001</v>
      </c>
    </row>
    <row r="72" spans="1:15" ht="13.5" thickBot="1" x14ac:dyDescent="0.25">
      <c r="A72" s="41">
        <v>2012</v>
      </c>
      <c r="B72" s="42" t="s">
        <v>40</v>
      </c>
      <c r="C72" s="134">
        <v>10348187.165999999</v>
      </c>
      <c r="D72" s="134">
        <v>11748000.124</v>
      </c>
      <c r="E72" s="134">
        <v>13208572.977</v>
      </c>
      <c r="F72" s="134">
        <v>12630226.718</v>
      </c>
      <c r="G72" s="134">
        <v>13131530.960999999</v>
      </c>
      <c r="H72" s="134">
        <v>13231198.687999999</v>
      </c>
      <c r="I72" s="134">
        <v>12830675.307</v>
      </c>
      <c r="J72" s="134">
        <v>12831394.572000001</v>
      </c>
      <c r="K72" s="134">
        <v>12952651.721999999</v>
      </c>
      <c r="L72" s="134">
        <v>13190769.654999999</v>
      </c>
      <c r="M72" s="134">
        <v>13753052.493000001</v>
      </c>
      <c r="N72" s="134">
        <v>12605476.173</v>
      </c>
      <c r="O72" s="135">
        <f t="shared" si="6"/>
        <v>152461736.55599999</v>
      </c>
    </row>
    <row r="73" spans="1:15" ht="13.5" thickBot="1" x14ac:dyDescent="0.25">
      <c r="A73" s="41">
        <v>2013</v>
      </c>
      <c r="B73" s="42" t="s">
        <v>40</v>
      </c>
      <c r="C73" s="134">
        <v>11481521.079</v>
      </c>
      <c r="D73" s="134">
        <v>12385690.909</v>
      </c>
      <c r="E73" s="134">
        <v>13122058.141000001</v>
      </c>
      <c r="F73" s="134">
        <v>12468202.903000001</v>
      </c>
      <c r="G73" s="134">
        <v>13277209.017000001</v>
      </c>
      <c r="H73" s="134">
        <v>12399973.961999999</v>
      </c>
      <c r="I73" s="134">
        <v>13059519.685000001</v>
      </c>
      <c r="J73" s="134">
        <v>11118300.903000001</v>
      </c>
      <c r="K73" s="134">
        <v>13060371.039000001</v>
      </c>
      <c r="L73" s="134">
        <v>12053704.638</v>
      </c>
      <c r="M73" s="134">
        <v>14201227.351</v>
      </c>
      <c r="N73" s="134">
        <v>13174857.460000001</v>
      </c>
      <c r="O73" s="135">
        <f t="shared" si="6"/>
        <v>151802637.08700001</v>
      </c>
    </row>
    <row r="74" spans="1:15" ht="13.5" thickBot="1" x14ac:dyDescent="0.25">
      <c r="A74" s="41">
        <v>2014</v>
      </c>
      <c r="B74" s="42" t="s">
        <v>40</v>
      </c>
      <c r="C74" s="134">
        <v>12399761.948000001</v>
      </c>
      <c r="D74" s="134">
        <v>13053292.493000001</v>
      </c>
      <c r="E74" s="134">
        <v>14680110.779999999</v>
      </c>
      <c r="F74" s="134">
        <v>13371185.664000001</v>
      </c>
      <c r="G74" s="134">
        <v>13681906.159</v>
      </c>
      <c r="H74" s="134">
        <v>12880924.245999999</v>
      </c>
      <c r="I74" s="134">
        <v>13344776.958000001</v>
      </c>
      <c r="J74" s="134">
        <v>11386828.925000001</v>
      </c>
      <c r="K74" s="134">
        <v>13583120.905999999</v>
      </c>
      <c r="L74" s="134">
        <v>12891630.102</v>
      </c>
      <c r="M74" s="134">
        <v>13067348.107000001</v>
      </c>
      <c r="N74" s="134">
        <v>13269271.402000001</v>
      </c>
      <c r="O74" s="135">
        <f t="shared" si="6"/>
        <v>157610157.69</v>
      </c>
    </row>
    <row r="75" spans="1:15" ht="13.5" thickBot="1" x14ac:dyDescent="0.25">
      <c r="A75" s="41">
        <v>2015</v>
      </c>
      <c r="B75" s="42" t="s">
        <v>40</v>
      </c>
      <c r="C75" s="134">
        <v>12301766.75</v>
      </c>
      <c r="D75" s="134">
        <v>12231860.140000001</v>
      </c>
      <c r="E75" s="134">
        <v>12519910.437999999</v>
      </c>
      <c r="F75" s="134">
        <v>13349346.866</v>
      </c>
      <c r="G75" s="134">
        <v>11080385.127</v>
      </c>
      <c r="H75" s="134">
        <v>11949647.085999999</v>
      </c>
      <c r="I75" s="134">
        <v>11129358.973999999</v>
      </c>
      <c r="J75" s="134">
        <v>11022045.344000001</v>
      </c>
      <c r="K75" s="134">
        <v>11581703.842</v>
      </c>
      <c r="L75" s="134">
        <v>13240039.088</v>
      </c>
      <c r="M75" s="134">
        <v>11681989.013</v>
      </c>
      <c r="N75" s="134">
        <v>11750818.76</v>
      </c>
      <c r="O75" s="135">
        <f t="shared" si="6"/>
        <v>143838871.428</v>
      </c>
    </row>
    <row r="76" spans="1:15" ht="13.5" thickBot="1" x14ac:dyDescent="0.25">
      <c r="A76" s="41">
        <v>2016</v>
      </c>
      <c r="B76" s="42" t="s">
        <v>40</v>
      </c>
      <c r="C76" s="134">
        <v>9546115.4000000004</v>
      </c>
      <c r="D76" s="134">
        <v>12366388.057</v>
      </c>
      <c r="E76" s="134">
        <v>12757672.093</v>
      </c>
      <c r="F76" s="134">
        <v>11950497.685000001</v>
      </c>
      <c r="G76" s="134">
        <v>12098611.067</v>
      </c>
      <c r="H76" s="134">
        <v>12864154.060000001</v>
      </c>
      <c r="I76" s="134">
        <v>9850124.8719999995</v>
      </c>
      <c r="J76" s="134">
        <v>11830762.82</v>
      </c>
      <c r="K76" s="134">
        <v>10901638.452</v>
      </c>
      <c r="L76" s="134">
        <v>12796159.91</v>
      </c>
      <c r="M76" s="134">
        <v>12786936.247</v>
      </c>
      <c r="N76" s="134">
        <v>12780523.145</v>
      </c>
      <c r="O76" s="135">
        <f t="shared" si="6"/>
        <v>142529583.80799997</v>
      </c>
    </row>
    <row r="77" spans="1:15" ht="13.5" thickBot="1" x14ac:dyDescent="0.25">
      <c r="A77" s="41">
        <v>2017</v>
      </c>
      <c r="B77" s="42" t="s">
        <v>40</v>
      </c>
      <c r="C77" s="134">
        <v>11247585.677000133</v>
      </c>
      <c r="D77" s="134">
        <v>12089908.933999483</v>
      </c>
      <c r="E77" s="134">
        <v>14470814.05899963</v>
      </c>
      <c r="F77" s="134">
        <v>12859938.790999187</v>
      </c>
      <c r="G77" s="134">
        <v>13582079.73099998</v>
      </c>
      <c r="H77" s="134">
        <v>13125306.943999315</v>
      </c>
      <c r="I77" s="134">
        <v>12612074.05599888</v>
      </c>
      <c r="J77" s="134">
        <v>13248462.990000026</v>
      </c>
      <c r="K77" s="134">
        <v>11810080.804999635</v>
      </c>
      <c r="L77" s="134">
        <v>13912699.49399944</v>
      </c>
      <c r="M77" s="134">
        <v>14188323.115998682</v>
      </c>
      <c r="N77" s="134">
        <v>13845665.816998869</v>
      </c>
      <c r="O77" s="135">
        <f t="shared" si="6"/>
        <v>156992940.41399324</v>
      </c>
    </row>
    <row r="78" spans="1:15" ht="13.5" thickBot="1" x14ac:dyDescent="0.25">
      <c r="A78" s="41">
        <v>2018</v>
      </c>
      <c r="B78" s="42" t="s">
        <v>40</v>
      </c>
      <c r="C78" s="134">
        <v>12435110.044998568</v>
      </c>
      <c r="D78" s="134">
        <v>13149647.132999158</v>
      </c>
      <c r="E78" s="134">
        <v>15556494.689998573</v>
      </c>
      <c r="F78" s="134">
        <v>13850811.995999305</v>
      </c>
      <c r="G78" s="134">
        <v>14264748.710998945</v>
      </c>
      <c r="H78" s="134">
        <v>12937898.90299944</v>
      </c>
      <c r="I78" s="134">
        <v>14077345.067999505</v>
      </c>
      <c r="J78" s="134">
        <v>12011872.870279999</v>
      </c>
      <c r="K78" s="134"/>
      <c r="L78" s="134"/>
      <c r="M78" s="134"/>
      <c r="N78" s="134"/>
      <c r="O78" s="135">
        <f t="shared" si="6"/>
        <v>108283929.4162735</v>
      </c>
    </row>
    <row r="79" spans="1:15" x14ac:dyDescent="0.2">
      <c r="B79" s="44" t="s">
        <v>62</v>
      </c>
    </row>
    <row r="81" spans="3:3" x14ac:dyDescent="0.2">
      <c r="C81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A93" sqref="A93"/>
    </sheetView>
  </sheetViews>
  <sheetFormatPr defaultColWidth="9.140625" defaultRowHeight="12.75" x14ac:dyDescent="0.2"/>
  <cols>
    <col min="1" max="1" width="29.140625" customWidth="1"/>
    <col min="2" max="2" width="20" style="65" customWidth="1"/>
    <col min="3" max="3" width="17.5703125" style="65" customWidth="1"/>
    <col min="4" max="4" width="9.28515625" bestFit="1" customWidth="1"/>
  </cols>
  <sheetData>
    <row r="2" spans="1:4" ht="24.6" customHeight="1" x14ac:dyDescent="0.3">
      <c r="A2" s="159" t="s">
        <v>63</v>
      </c>
      <c r="B2" s="159"/>
      <c r="C2" s="159"/>
      <c r="D2" s="159"/>
    </row>
    <row r="3" spans="1:4" ht="15.75" x14ac:dyDescent="0.25">
      <c r="A3" s="158" t="s">
        <v>64</v>
      </c>
      <c r="B3" s="158"/>
      <c r="C3" s="158"/>
      <c r="D3" s="158"/>
    </row>
    <row r="5" spans="1:4" x14ac:dyDescent="0.2">
      <c r="A5" s="59" t="s">
        <v>65</v>
      </c>
      <c r="B5" s="60" t="s">
        <v>160</v>
      </c>
      <c r="C5" s="60" t="s">
        <v>161</v>
      </c>
      <c r="D5" s="61" t="s">
        <v>66</v>
      </c>
    </row>
    <row r="6" spans="1:4" x14ac:dyDescent="0.2">
      <c r="A6" s="62" t="s">
        <v>162</v>
      </c>
      <c r="B6" s="136">
        <v>4241.98182</v>
      </c>
      <c r="C6" s="136">
        <v>49499.833899999998</v>
      </c>
      <c r="D6" s="148">
        <v>1066.9034899352775</v>
      </c>
    </row>
    <row r="7" spans="1:4" x14ac:dyDescent="0.2">
      <c r="A7" s="62" t="s">
        <v>163</v>
      </c>
      <c r="B7" s="136">
        <v>54724.30528</v>
      </c>
      <c r="C7" s="136">
        <v>490592.55757</v>
      </c>
      <c r="D7" s="148">
        <v>796.4801929597013</v>
      </c>
    </row>
    <row r="8" spans="1:4" x14ac:dyDescent="0.2">
      <c r="A8" s="62" t="s">
        <v>164</v>
      </c>
      <c r="B8" s="136">
        <v>30102.73602</v>
      </c>
      <c r="C8" s="136">
        <v>110148.60576000001</v>
      </c>
      <c r="D8" s="148">
        <v>265.90895155449721</v>
      </c>
    </row>
    <row r="9" spans="1:4" x14ac:dyDescent="0.2">
      <c r="A9" s="62" t="s">
        <v>165</v>
      </c>
      <c r="B9" s="136">
        <v>12667.78973</v>
      </c>
      <c r="C9" s="136">
        <v>39415.274749999997</v>
      </c>
      <c r="D9" s="148">
        <v>211.14563463787459</v>
      </c>
    </row>
    <row r="10" spans="1:4" x14ac:dyDescent="0.2">
      <c r="A10" s="62" t="s">
        <v>166</v>
      </c>
      <c r="B10" s="136">
        <v>7953.91338</v>
      </c>
      <c r="C10" s="136">
        <v>15888.787619999999</v>
      </c>
      <c r="D10" s="148">
        <v>99.760631791039188</v>
      </c>
    </row>
    <row r="11" spans="1:4" x14ac:dyDescent="0.2">
      <c r="A11" s="62" t="s">
        <v>167</v>
      </c>
      <c r="B11" s="136">
        <v>7611.5089900000003</v>
      </c>
      <c r="C11" s="136">
        <v>14850.55249</v>
      </c>
      <c r="D11" s="148">
        <v>95.106548642465697</v>
      </c>
    </row>
    <row r="12" spans="1:4" x14ac:dyDescent="0.2">
      <c r="A12" s="62" t="s">
        <v>168</v>
      </c>
      <c r="B12" s="136">
        <v>17934.102299999999</v>
      </c>
      <c r="C12" s="136">
        <v>31872.910629999998</v>
      </c>
      <c r="D12" s="148">
        <v>77.722364336016966</v>
      </c>
    </row>
    <row r="13" spans="1:4" x14ac:dyDescent="0.2">
      <c r="A13" s="62" t="s">
        <v>169</v>
      </c>
      <c r="B13" s="136">
        <v>6400.37363</v>
      </c>
      <c r="C13" s="136">
        <v>11066.98834</v>
      </c>
      <c r="D13" s="148">
        <v>72.911598287426855</v>
      </c>
    </row>
    <row r="14" spans="1:4" x14ac:dyDescent="0.2">
      <c r="A14" s="62" t="s">
        <v>170</v>
      </c>
      <c r="B14" s="136">
        <v>8363.4639299999999</v>
      </c>
      <c r="C14" s="136">
        <v>13529.079159999999</v>
      </c>
      <c r="D14" s="148">
        <v>61.764064187217699</v>
      </c>
    </row>
    <row r="15" spans="1:4" x14ac:dyDescent="0.2">
      <c r="A15" s="62" t="s">
        <v>171</v>
      </c>
      <c r="B15" s="136">
        <v>64090.46776</v>
      </c>
      <c r="C15" s="136">
        <v>91371.126520000005</v>
      </c>
      <c r="D15" s="148">
        <v>42.565859968689978</v>
      </c>
    </row>
    <row r="16" spans="1:4" x14ac:dyDescent="0.2">
      <c r="A16" s="64" t="s">
        <v>67</v>
      </c>
      <c r="D16" s="112"/>
    </row>
    <row r="17" spans="1:4" x14ac:dyDescent="0.2">
      <c r="A17" s="66"/>
    </row>
    <row r="18" spans="1:4" ht="19.5" x14ac:dyDescent="0.3">
      <c r="A18" s="159" t="s">
        <v>68</v>
      </c>
      <c r="B18" s="159"/>
      <c r="C18" s="159"/>
      <c r="D18" s="159"/>
    </row>
    <row r="19" spans="1:4" ht="15.75" x14ac:dyDescent="0.25">
      <c r="A19" s="158" t="s">
        <v>69</v>
      </c>
      <c r="B19" s="158"/>
      <c r="C19" s="158"/>
      <c r="D19" s="158"/>
    </row>
    <row r="20" spans="1:4" x14ac:dyDescent="0.2">
      <c r="A20" s="31"/>
    </row>
    <row r="21" spans="1:4" x14ac:dyDescent="0.2">
      <c r="A21" s="59" t="s">
        <v>65</v>
      </c>
      <c r="B21" s="60" t="s">
        <v>160</v>
      </c>
      <c r="C21" s="60" t="s">
        <v>161</v>
      </c>
      <c r="D21" s="61" t="s">
        <v>66</v>
      </c>
    </row>
    <row r="22" spans="1:4" x14ac:dyDescent="0.2">
      <c r="A22" s="62" t="s">
        <v>172</v>
      </c>
      <c r="B22" s="136">
        <v>1300087.2233</v>
      </c>
      <c r="C22" s="136">
        <v>1100427.24627</v>
      </c>
      <c r="D22" s="148">
        <f>(C22-B22)/B22*100</f>
        <v>-15.357429367177749</v>
      </c>
    </row>
    <row r="23" spans="1:4" x14ac:dyDescent="0.2">
      <c r="A23" s="62" t="s">
        <v>173</v>
      </c>
      <c r="B23" s="136">
        <v>756530.10149999999</v>
      </c>
      <c r="C23" s="136">
        <v>901699.54715999996</v>
      </c>
      <c r="D23" s="148">
        <f t="shared" ref="D23:D31" si="0">(C23-B23)/B23*100</f>
        <v>19.188852548255142</v>
      </c>
    </row>
    <row r="24" spans="1:4" x14ac:dyDescent="0.2">
      <c r="A24" s="62" t="s">
        <v>174</v>
      </c>
      <c r="B24" s="136">
        <v>730917.62016000005</v>
      </c>
      <c r="C24" s="136">
        <v>660007.95114999998</v>
      </c>
      <c r="D24" s="148">
        <f t="shared" si="0"/>
        <v>-9.701458420783144</v>
      </c>
    </row>
    <row r="25" spans="1:4" x14ac:dyDescent="0.2">
      <c r="A25" s="62" t="s">
        <v>175</v>
      </c>
      <c r="B25" s="136">
        <v>771816.97916999995</v>
      </c>
      <c r="C25" s="136">
        <v>564924.85404000001</v>
      </c>
      <c r="D25" s="148">
        <f t="shared" si="0"/>
        <v>-26.805853034289107</v>
      </c>
    </row>
    <row r="26" spans="1:4" x14ac:dyDescent="0.2">
      <c r="A26" s="62" t="s">
        <v>176</v>
      </c>
      <c r="B26" s="136">
        <v>555952.37806000002</v>
      </c>
      <c r="C26" s="136">
        <v>546287.31790999998</v>
      </c>
      <c r="D26" s="148">
        <f t="shared" si="0"/>
        <v>-1.73846907242781</v>
      </c>
    </row>
    <row r="27" spans="1:4" x14ac:dyDescent="0.2">
      <c r="A27" s="62" t="s">
        <v>163</v>
      </c>
      <c r="B27" s="136">
        <v>54724.30528</v>
      </c>
      <c r="C27" s="136">
        <v>490592.55757</v>
      </c>
      <c r="D27" s="148">
        <f t="shared" si="0"/>
        <v>796.48019295970118</v>
      </c>
    </row>
    <row r="28" spans="1:4" x14ac:dyDescent="0.2">
      <c r="A28" s="62" t="s">
        <v>177</v>
      </c>
      <c r="B28" s="136">
        <v>513755.75066999998</v>
      </c>
      <c r="C28" s="136">
        <v>473923.27497000003</v>
      </c>
      <c r="D28" s="148">
        <f t="shared" si="0"/>
        <v>-7.7531931560967564</v>
      </c>
    </row>
    <row r="29" spans="1:4" x14ac:dyDescent="0.2">
      <c r="A29" s="62" t="s">
        <v>178</v>
      </c>
      <c r="B29" s="136">
        <v>477331.19819000002</v>
      </c>
      <c r="C29" s="136">
        <v>440007.21795000002</v>
      </c>
      <c r="D29" s="148">
        <f t="shared" si="0"/>
        <v>-7.8193045796146192</v>
      </c>
    </row>
    <row r="30" spans="1:4" x14ac:dyDescent="0.2">
      <c r="A30" s="62" t="s">
        <v>179</v>
      </c>
      <c r="B30" s="136">
        <v>320867.53993000003</v>
      </c>
      <c r="C30" s="136">
        <v>342744.81196999998</v>
      </c>
      <c r="D30" s="148">
        <f t="shared" si="0"/>
        <v>6.8181630478335906</v>
      </c>
    </row>
    <row r="31" spans="1:4" x14ac:dyDescent="0.2">
      <c r="A31" s="62" t="s">
        <v>180</v>
      </c>
      <c r="B31" s="136">
        <v>309668.11949999997</v>
      </c>
      <c r="C31" s="136">
        <v>297722.19205999997</v>
      </c>
      <c r="D31" s="148">
        <f t="shared" si="0"/>
        <v>-3.857654917557634</v>
      </c>
    </row>
    <row r="33" spans="1:4" ht="19.5" x14ac:dyDescent="0.3">
      <c r="A33" s="159" t="s">
        <v>70</v>
      </c>
      <c r="B33" s="159"/>
      <c r="C33" s="159"/>
      <c r="D33" s="159"/>
    </row>
    <row r="34" spans="1:4" ht="15.75" x14ac:dyDescent="0.25">
      <c r="A34" s="158" t="s">
        <v>74</v>
      </c>
      <c r="B34" s="158"/>
      <c r="C34" s="158"/>
      <c r="D34" s="158"/>
    </row>
    <row r="36" spans="1:4" x14ac:dyDescent="0.2">
      <c r="A36" s="59" t="s">
        <v>72</v>
      </c>
      <c r="B36" s="60" t="s">
        <v>160</v>
      </c>
      <c r="C36" s="60" t="s">
        <v>161</v>
      </c>
      <c r="D36" s="61" t="s">
        <v>66</v>
      </c>
    </row>
    <row r="37" spans="1:4" x14ac:dyDescent="0.2">
      <c r="A37" s="62" t="s">
        <v>155</v>
      </c>
      <c r="B37" s="136">
        <v>323546.42946000001</v>
      </c>
      <c r="C37" s="136">
        <v>896917.52281999995</v>
      </c>
      <c r="D37" s="148">
        <v>177.21447098549598</v>
      </c>
    </row>
    <row r="38" spans="1:4" x14ac:dyDescent="0.2">
      <c r="A38" s="62" t="s">
        <v>153</v>
      </c>
      <c r="B38" s="136">
        <v>846263.61014</v>
      </c>
      <c r="C38" s="136">
        <v>1209852.2018899999</v>
      </c>
      <c r="D38" s="148">
        <v>42.963987508555448</v>
      </c>
    </row>
    <row r="39" spans="1:4" x14ac:dyDescent="0.2">
      <c r="A39" s="62" t="s">
        <v>134</v>
      </c>
      <c r="B39" s="136">
        <v>100994.30774</v>
      </c>
      <c r="C39" s="136">
        <v>111334.44243</v>
      </c>
      <c r="D39" s="148">
        <v>10.238334141187114</v>
      </c>
    </row>
    <row r="40" spans="1:4" x14ac:dyDescent="0.2">
      <c r="A40" s="62" t="s">
        <v>136</v>
      </c>
      <c r="B40" s="136">
        <v>83044.944489999994</v>
      </c>
      <c r="C40" s="136">
        <v>91499.915290000004</v>
      </c>
      <c r="D40" s="148">
        <v>10.181198689365274</v>
      </c>
    </row>
    <row r="41" spans="1:4" x14ac:dyDescent="0.2">
      <c r="A41" s="62" t="s">
        <v>158</v>
      </c>
      <c r="B41" s="136">
        <v>7598.6843099999996</v>
      </c>
      <c r="C41" s="136">
        <v>7926.1728999999996</v>
      </c>
      <c r="D41" s="148">
        <v>4.3098064959616673</v>
      </c>
    </row>
    <row r="42" spans="1:4" x14ac:dyDescent="0.2">
      <c r="A42" s="62" t="s">
        <v>152</v>
      </c>
      <c r="B42" s="136">
        <v>607611.84927999997</v>
      </c>
      <c r="C42" s="136">
        <v>601680.84669999999</v>
      </c>
      <c r="D42" s="148">
        <v>-0.97611700414138447</v>
      </c>
    </row>
    <row r="43" spans="1:4" x14ac:dyDescent="0.2">
      <c r="A43" s="64" t="s">
        <v>151</v>
      </c>
      <c r="B43" s="136">
        <v>564435.73300999997</v>
      </c>
      <c r="C43" s="136">
        <v>552137.65547999996</v>
      </c>
      <c r="D43" s="148">
        <v>-2.178826890426889</v>
      </c>
    </row>
    <row r="44" spans="1:4" x14ac:dyDescent="0.2">
      <c r="A44" s="62" t="s">
        <v>140</v>
      </c>
      <c r="B44" s="136">
        <v>4815.2303599999996</v>
      </c>
      <c r="C44" s="136">
        <v>4651.7716099999998</v>
      </c>
      <c r="D44" s="148">
        <v>-3.3946195255339768</v>
      </c>
    </row>
    <row r="45" spans="1:4" x14ac:dyDescent="0.2">
      <c r="A45" s="62" t="s">
        <v>157</v>
      </c>
      <c r="B45" s="136">
        <v>360308.32639</v>
      </c>
      <c r="C45" s="136">
        <v>343740.15525000001</v>
      </c>
      <c r="D45" s="148">
        <v>-4.598331464054624</v>
      </c>
    </row>
    <row r="46" spans="1:4" x14ac:dyDescent="0.2">
      <c r="A46" s="62" t="s">
        <v>146</v>
      </c>
      <c r="B46" s="136">
        <v>1461517.38001</v>
      </c>
      <c r="C46" s="136">
        <v>1375914.88512</v>
      </c>
      <c r="D46" s="148">
        <v>-5.8570972922274995</v>
      </c>
    </row>
    <row r="48" spans="1:4" ht="19.5" x14ac:dyDescent="0.3">
      <c r="A48" s="159" t="s">
        <v>73</v>
      </c>
      <c r="B48" s="159"/>
      <c r="C48" s="159"/>
      <c r="D48" s="159"/>
    </row>
    <row r="49" spans="1:4" ht="15.75" x14ac:dyDescent="0.25">
      <c r="A49" s="158" t="s">
        <v>71</v>
      </c>
      <c r="B49" s="158"/>
      <c r="C49" s="158"/>
      <c r="D49" s="158"/>
    </row>
    <row r="51" spans="1:4" x14ac:dyDescent="0.2">
      <c r="A51" s="59" t="s">
        <v>72</v>
      </c>
      <c r="B51" s="60" t="s">
        <v>160</v>
      </c>
      <c r="C51" s="60" t="s">
        <v>161</v>
      </c>
      <c r="D51" s="61" t="s">
        <v>66</v>
      </c>
    </row>
    <row r="52" spans="1:4" x14ac:dyDescent="0.2">
      <c r="A52" s="62" t="s">
        <v>148</v>
      </c>
      <c r="B52" s="136">
        <v>1833654.21964</v>
      </c>
      <c r="C52" s="136">
        <v>1611709.49153</v>
      </c>
      <c r="D52" s="148">
        <v>-12.103957536420047</v>
      </c>
    </row>
    <row r="53" spans="1:4" x14ac:dyDescent="0.2">
      <c r="A53" s="62" t="s">
        <v>147</v>
      </c>
      <c r="B53" s="136">
        <v>1674106.0351799999</v>
      </c>
      <c r="C53" s="136">
        <v>1391220.4803599999</v>
      </c>
      <c r="D53" s="148">
        <v>-16.897708321658616</v>
      </c>
    </row>
    <row r="54" spans="1:4" x14ac:dyDescent="0.2">
      <c r="A54" s="62" t="s">
        <v>146</v>
      </c>
      <c r="B54" s="136">
        <v>1461517.38001</v>
      </c>
      <c r="C54" s="136">
        <v>1375914.88512</v>
      </c>
      <c r="D54" s="148">
        <v>-5.8570972922274995</v>
      </c>
    </row>
    <row r="55" spans="1:4" x14ac:dyDescent="0.2">
      <c r="A55" s="62" t="s">
        <v>153</v>
      </c>
      <c r="B55" s="136">
        <v>846263.61014</v>
      </c>
      <c r="C55" s="136">
        <v>1209852.2018899999</v>
      </c>
      <c r="D55" s="148">
        <v>42.963987508555448</v>
      </c>
    </row>
    <row r="56" spans="1:4" x14ac:dyDescent="0.2">
      <c r="A56" s="62" t="s">
        <v>155</v>
      </c>
      <c r="B56" s="136">
        <v>323546.42946000001</v>
      </c>
      <c r="C56" s="136">
        <v>896917.52281999995</v>
      </c>
      <c r="D56" s="148">
        <v>177.21447098549598</v>
      </c>
    </row>
    <row r="57" spans="1:4" x14ac:dyDescent="0.2">
      <c r="A57" s="62" t="s">
        <v>150</v>
      </c>
      <c r="B57" s="136">
        <v>958589.97944000002</v>
      </c>
      <c r="C57" s="136">
        <v>804616.00895000005</v>
      </c>
      <c r="D57" s="148">
        <v>-16.062547469977751</v>
      </c>
    </row>
    <row r="58" spans="1:4" x14ac:dyDescent="0.2">
      <c r="A58" s="62" t="s">
        <v>143</v>
      </c>
      <c r="B58" s="136">
        <v>695779.79949</v>
      </c>
      <c r="C58" s="136">
        <v>617429.12003999995</v>
      </c>
      <c r="D58" s="148">
        <v>-11.260844236557357</v>
      </c>
    </row>
    <row r="59" spans="1:4" x14ac:dyDescent="0.2">
      <c r="A59" s="62" t="s">
        <v>152</v>
      </c>
      <c r="B59" s="136">
        <v>607611.84927999997</v>
      </c>
      <c r="C59" s="136">
        <v>601680.84669999999</v>
      </c>
      <c r="D59" s="148">
        <v>-0.97611700414138447</v>
      </c>
    </row>
    <row r="60" spans="1:4" x14ac:dyDescent="0.2">
      <c r="A60" s="62" t="s">
        <v>151</v>
      </c>
      <c r="B60" s="136">
        <v>564435.73300999997</v>
      </c>
      <c r="C60" s="136">
        <v>552137.65547999996</v>
      </c>
      <c r="D60" s="148">
        <v>-2.178826890426889</v>
      </c>
    </row>
    <row r="61" spans="1:4" x14ac:dyDescent="0.2">
      <c r="A61" s="62" t="s">
        <v>133</v>
      </c>
      <c r="B61" s="136">
        <v>541679.69484999997</v>
      </c>
      <c r="C61" s="136">
        <v>508632.58350000001</v>
      </c>
      <c r="D61" s="148">
        <v>-6.1008584342729115</v>
      </c>
    </row>
    <row r="63" spans="1:4" ht="19.5" x14ac:dyDescent="0.3">
      <c r="A63" s="159" t="s">
        <v>75</v>
      </c>
      <c r="B63" s="159"/>
      <c r="C63" s="159"/>
      <c r="D63" s="159"/>
    </row>
    <row r="64" spans="1:4" ht="15.75" x14ac:dyDescent="0.25">
      <c r="A64" s="158" t="s">
        <v>76</v>
      </c>
      <c r="B64" s="158"/>
      <c r="C64" s="158"/>
      <c r="D64" s="158"/>
    </row>
    <row r="66" spans="1:4" x14ac:dyDescent="0.2">
      <c r="A66" s="59" t="s">
        <v>77</v>
      </c>
      <c r="B66" s="60" t="s">
        <v>160</v>
      </c>
      <c r="C66" s="60" t="s">
        <v>161</v>
      </c>
      <c r="D66" s="61" t="s">
        <v>66</v>
      </c>
    </row>
    <row r="67" spans="1:4" x14ac:dyDescent="0.2">
      <c r="A67" s="62" t="s">
        <v>181</v>
      </c>
      <c r="B67" s="63">
        <v>5714740.2144299997</v>
      </c>
      <c r="C67" s="63">
        <v>5855066.95481</v>
      </c>
      <c r="D67" s="137">
        <f>(C67-B67)/B67</f>
        <v>2.4555226504551931E-2</v>
      </c>
    </row>
    <row r="68" spans="1:4" x14ac:dyDescent="0.2">
      <c r="A68" s="62" t="s">
        <v>182</v>
      </c>
      <c r="B68" s="63">
        <v>841074.48961000005</v>
      </c>
      <c r="C68" s="63">
        <v>819529.83672000002</v>
      </c>
      <c r="D68" s="137">
        <f t="shared" ref="D68:D76" si="1">(C68-B68)/B68</f>
        <v>-2.5615629954476589E-2</v>
      </c>
    </row>
    <row r="69" spans="1:4" x14ac:dyDescent="0.2">
      <c r="A69" s="62" t="s">
        <v>183</v>
      </c>
      <c r="B69" s="63">
        <v>1002669.32975</v>
      </c>
      <c r="C69" s="63">
        <v>798185.64702000003</v>
      </c>
      <c r="D69" s="137">
        <f t="shared" si="1"/>
        <v>-0.20393930148535092</v>
      </c>
    </row>
    <row r="70" spans="1:4" x14ac:dyDescent="0.2">
      <c r="A70" s="62" t="s">
        <v>184</v>
      </c>
      <c r="B70" s="63">
        <v>776998.19542999996</v>
      </c>
      <c r="C70" s="63">
        <v>756588.13835999998</v>
      </c>
      <c r="D70" s="137">
        <f t="shared" si="1"/>
        <v>-2.6267830723473964E-2</v>
      </c>
    </row>
    <row r="71" spans="1:4" x14ac:dyDescent="0.2">
      <c r="A71" s="62" t="s">
        <v>185</v>
      </c>
      <c r="B71" s="63">
        <v>589032.45204</v>
      </c>
      <c r="C71" s="63">
        <v>517419.72227000003</v>
      </c>
      <c r="D71" s="137">
        <f t="shared" si="1"/>
        <v>-0.12157688345011065</v>
      </c>
    </row>
    <row r="72" spans="1:4" x14ac:dyDescent="0.2">
      <c r="A72" s="62" t="s">
        <v>186</v>
      </c>
      <c r="B72" s="63">
        <v>604604.29368999996</v>
      </c>
      <c r="C72" s="63">
        <v>517190.57451000001</v>
      </c>
      <c r="D72" s="137">
        <f t="shared" si="1"/>
        <v>-0.14458005027800841</v>
      </c>
    </row>
    <row r="73" spans="1:4" x14ac:dyDescent="0.2">
      <c r="A73" s="62" t="s">
        <v>187</v>
      </c>
      <c r="B73" s="63">
        <v>345009.06147999997</v>
      </c>
      <c r="C73" s="63">
        <v>305812.51650999999</v>
      </c>
      <c r="D73" s="137">
        <f t="shared" si="1"/>
        <v>-0.11361018983633911</v>
      </c>
    </row>
    <row r="74" spans="1:4" x14ac:dyDescent="0.2">
      <c r="A74" s="62" t="s">
        <v>188</v>
      </c>
      <c r="B74" s="63">
        <v>274453.97485</v>
      </c>
      <c r="C74" s="63">
        <v>283042.95419000002</v>
      </c>
      <c r="D74" s="137">
        <f t="shared" si="1"/>
        <v>3.1294789389347481E-2</v>
      </c>
    </row>
    <row r="75" spans="1:4" x14ac:dyDescent="0.2">
      <c r="A75" s="62" t="s">
        <v>189</v>
      </c>
      <c r="B75" s="63">
        <v>282759.11446000001</v>
      </c>
      <c r="C75" s="63">
        <v>265804.04147</v>
      </c>
      <c r="D75" s="137">
        <f t="shared" si="1"/>
        <v>-5.9962958302440618E-2</v>
      </c>
    </row>
    <row r="76" spans="1:4" x14ac:dyDescent="0.2">
      <c r="A76" s="62" t="s">
        <v>190</v>
      </c>
      <c r="B76" s="63">
        <v>131530.36645999999</v>
      </c>
      <c r="C76" s="63">
        <v>211005.40221999999</v>
      </c>
      <c r="D76" s="137">
        <f t="shared" si="1"/>
        <v>0.60423336373938663</v>
      </c>
    </row>
    <row r="78" spans="1:4" ht="19.5" x14ac:dyDescent="0.3">
      <c r="A78" s="159" t="s">
        <v>78</v>
      </c>
      <c r="B78" s="159"/>
      <c r="C78" s="159"/>
      <c r="D78" s="159"/>
    </row>
    <row r="79" spans="1:4" ht="15.75" x14ac:dyDescent="0.25">
      <c r="A79" s="158" t="s">
        <v>79</v>
      </c>
      <c r="B79" s="158"/>
      <c r="C79" s="158"/>
      <c r="D79" s="158"/>
    </row>
    <row r="81" spans="1:4" x14ac:dyDescent="0.2">
      <c r="A81" s="59" t="s">
        <v>77</v>
      </c>
      <c r="B81" s="60" t="s">
        <v>160</v>
      </c>
      <c r="C81" s="60" t="s">
        <v>161</v>
      </c>
      <c r="D81" s="61" t="s">
        <v>66</v>
      </c>
    </row>
    <row r="82" spans="1:4" x14ac:dyDescent="0.2">
      <c r="A82" s="62" t="s">
        <v>191</v>
      </c>
      <c r="B82" s="63">
        <v>7419.8896699999996</v>
      </c>
      <c r="C82" s="63">
        <v>19794.570350000002</v>
      </c>
      <c r="D82" s="148">
        <v>166.77715209207418</v>
      </c>
    </row>
    <row r="83" spans="1:4" x14ac:dyDescent="0.2">
      <c r="A83" s="62" t="s">
        <v>192</v>
      </c>
      <c r="B83" s="63">
        <v>15271.643340000001</v>
      </c>
      <c r="C83" s="63">
        <v>40529.859649999999</v>
      </c>
      <c r="D83" s="148">
        <v>165.39291645086308</v>
      </c>
    </row>
    <row r="84" spans="1:4" x14ac:dyDescent="0.2">
      <c r="A84" s="62" t="s">
        <v>193</v>
      </c>
      <c r="B84" s="63">
        <v>114.16457</v>
      </c>
      <c r="C84" s="63">
        <v>262.46863999999999</v>
      </c>
      <c r="D84" s="148">
        <v>129.90376086030895</v>
      </c>
    </row>
    <row r="85" spans="1:4" x14ac:dyDescent="0.2">
      <c r="A85" s="62" t="s">
        <v>194</v>
      </c>
      <c r="B85" s="63">
        <v>5465.0131600000004</v>
      </c>
      <c r="C85" s="63">
        <v>8896.3552999999993</v>
      </c>
      <c r="D85" s="148">
        <v>62.787445144962824</v>
      </c>
    </row>
    <row r="86" spans="1:4" x14ac:dyDescent="0.2">
      <c r="A86" s="62" t="s">
        <v>195</v>
      </c>
      <c r="B86" s="63">
        <v>9553.9871899999998</v>
      </c>
      <c r="C86" s="63">
        <v>15518.05841</v>
      </c>
      <c r="D86" s="148">
        <v>62.424944699972954</v>
      </c>
    </row>
    <row r="87" spans="1:4" x14ac:dyDescent="0.2">
      <c r="A87" s="62" t="s">
        <v>190</v>
      </c>
      <c r="B87" s="63">
        <v>131530.36645999999</v>
      </c>
      <c r="C87" s="63">
        <v>211005.40221999999</v>
      </c>
      <c r="D87" s="148">
        <v>60.42333637393866</v>
      </c>
    </row>
    <row r="88" spans="1:4" x14ac:dyDescent="0.2">
      <c r="A88" s="62" t="s">
        <v>196</v>
      </c>
      <c r="B88" s="63">
        <v>12634.992469999999</v>
      </c>
      <c r="C88" s="63">
        <v>19823.252690000001</v>
      </c>
      <c r="D88" s="148">
        <v>56.891685824645364</v>
      </c>
    </row>
    <row r="89" spans="1:4" x14ac:dyDescent="0.2">
      <c r="A89" s="62" t="s">
        <v>197</v>
      </c>
      <c r="B89" s="63">
        <v>307.13292999999999</v>
      </c>
      <c r="C89" s="63">
        <v>476.81294000000003</v>
      </c>
      <c r="D89" s="148">
        <v>55.246440034938615</v>
      </c>
    </row>
    <row r="90" spans="1:4" x14ac:dyDescent="0.2">
      <c r="A90" s="62" t="s">
        <v>198</v>
      </c>
      <c r="B90" s="63">
        <v>1759.4196199999999</v>
      </c>
      <c r="C90" s="63">
        <v>2723.6762199999998</v>
      </c>
      <c r="D90" s="148">
        <v>54.805379514865244</v>
      </c>
    </row>
    <row r="91" spans="1:4" x14ac:dyDescent="0.2">
      <c r="A91" s="62" t="s">
        <v>199</v>
      </c>
      <c r="B91" s="63">
        <v>6533.5163000000002</v>
      </c>
      <c r="C91" s="63">
        <v>8932.4910400000008</v>
      </c>
      <c r="D91" s="148">
        <v>36.717972831873091</v>
      </c>
    </row>
    <row r="92" spans="1:4" x14ac:dyDescent="0.2">
      <c r="A92" s="67" t="s">
        <v>119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D54" sqref="D54"/>
    </sheetView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4.140625" style="19" bestFit="1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57" t="s">
        <v>120</v>
      </c>
      <c r="C1" s="157"/>
      <c r="D1" s="157"/>
      <c r="E1" s="157"/>
      <c r="F1" s="157"/>
      <c r="G1" s="157"/>
      <c r="H1" s="157"/>
      <c r="I1" s="157"/>
      <c r="J1" s="157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60" t="s">
        <v>114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2"/>
    </row>
    <row r="6" spans="1:13" ht="18" x14ac:dyDescent="0.2">
      <c r="A6" s="70"/>
      <c r="B6" s="153" t="str">
        <f>SEKTOR_USD!B6</f>
        <v>1 - 31 AĞUSTOS</v>
      </c>
      <c r="C6" s="153"/>
      <c r="D6" s="153"/>
      <c r="E6" s="153"/>
      <c r="F6" s="153" t="str">
        <f>SEKTOR_USD!F6</f>
        <v>1 OCAK  -  31 AĞUSTOS</v>
      </c>
      <c r="G6" s="153"/>
      <c r="H6" s="153"/>
      <c r="I6" s="153"/>
      <c r="J6" s="153" t="s">
        <v>106</v>
      </c>
      <c r="K6" s="153"/>
      <c r="L6" s="153"/>
      <c r="M6" s="153"/>
    </row>
    <row r="7" spans="1:13" ht="30" x14ac:dyDescent="0.25">
      <c r="A7" s="71" t="s">
        <v>1</v>
      </c>
      <c r="B7" s="5">
        <f>SEKTOR_USD!B7</f>
        <v>2017</v>
      </c>
      <c r="C7" s="6">
        <f>SEKTOR_USD!C7</f>
        <v>2018</v>
      </c>
      <c r="D7" s="7" t="s">
        <v>122</v>
      </c>
      <c r="E7" s="7" t="s">
        <v>123</v>
      </c>
      <c r="F7" s="5"/>
      <c r="G7" s="6"/>
      <c r="H7" s="7" t="s">
        <v>122</v>
      </c>
      <c r="I7" s="7" t="s">
        <v>123</v>
      </c>
      <c r="J7" s="5"/>
      <c r="K7" s="5"/>
      <c r="L7" s="7" t="s">
        <v>122</v>
      </c>
      <c r="M7" s="7" t="s">
        <v>123</v>
      </c>
    </row>
    <row r="8" spans="1:13" ht="16.5" x14ac:dyDescent="0.25">
      <c r="A8" s="72" t="s">
        <v>2</v>
      </c>
      <c r="B8" s="73">
        <f>SEKTOR_USD!B8*$B$53</f>
        <v>5844431.9139373899</v>
      </c>
      <c r="C8" s="73">
        <f>SEKTOR_USD!C8*$C$53</f>
        <v>9036301.6036183368</v>
      </c>
      <c r="D8" s="74">
        <f t="shared" ref="D8:D43" si="0">(C8-B8)/B8*100</f>
        <v>54.613857029785919</v>
      </c>
      <c r="E8" s="74">
        <f>C8/C$44*100</f>
        <v>12.776497686111673</v>
      </c>
      <c r="F8" s="73">
        <f>SEKTOR_USD!F8*$B$54</f>
        <v>47640124.35098514</v>
      </c>
      <c r="G8" s="73">
        <f>SEKTOR_USD!G8*$C$54</f>
        <v>62541955.434901401</v>
      </c>
      <c r="H8" s="74">
        <f t="shared" ref="H8:H43" si="1">(G8-F8)/F8*100</f>
        <v>31.280000392375364</v>
      </c>
      <c r="I8" s="74">
        <f>G8/G$44*100</f>
        <v>13.433871717609271</v>
      </c>
      <c r="J8" s="73">
        <f>SEKTOR_USD!J8*$B$55</f>
        <v>72016090.0842655</v>
      </c>
      <c r="K8" s="73">
        <f>SEKTOR_USD!K8*$C$55</f>
        <v>92782925.097723201</v>
      </c>
      <c r="L8" s="74">
        <f t="shared" ref="L8:L43" si="2">(K8-J8)/J8*100</f>
        <v>28.836382243410576</v>
      </c>
      <c r="M8" s="74">
        <f>K8/K$44*100</f>
        <v>14.100382711124283</v>
      </c>
    </row>
    <row r="9" spans="1:13" s="23" customFormat="1" ht="15.75" x14ac:dyDescent="0.25">
      <c r="A9" s="75" t="s">
        <v>3</v>
      </c>
      <c r="B9" s="76">
        <f>SEKTOR_USD!B9*$B$53</f>
        <v>3739586.3569658659</v>
      </c>
      <c r="C9" s="76">
        <f>SEKTOR_USD!C9*$C$53</f>
        <v>5749114.4649581313</v>
      </c>
      <c r="D9" s="77">
        <f t="shared" si="0"/>
        <v>53.736641333313315</v>
      </c>
      <c r="E9" s="77">
        <f t="shared" ref="E9:E44" si="3">C9/C$44*100</f>
        <v>8.1287180177027594</v>
      </c>
      <c r="F9" s="76">
        <f>SEKTOR_USD!F9*$B$54</f>
        <v>32054662.325032514</v>
      </c>
      <c r="G9" s="76">
        <f>SEKTOR_USD!G9*$C$54</f>
        <v>41204443.063195221</v>
      </c>
      <c r="H9" s="77">
        <f t="shared" si="1"/>
        <v>28.544305490990464</v>
      </c>
      <c r="I9" s="77">
        <f t="shared" ref="I9:I44" si="4">G9/G$44*100</f>
        <v>8.8506219298285771</v>
      </c>
      <c r="J9" s="76">
        <f>SEKTOR_USD!J9*$B$55</f>
        <v>49735300.216973774</v>
      </c>
      <c r="K9" s="76">
        <f>SEKTOR_USD!K9*$C$55</f>
        <v>62582857.833029211</v>
      </c>
      <c r="L9" s="77">
        <f t="shared" si="2"/>
        <v>25.831869034683724</v>
      </c>
      <c r="M9" s="77">
        <f t="shared" ref="M9:M44" si="5">K9/K$44*100</f>
        <v>9.510825894658586</v>
      </c>
    </row>
    <row r="10" spans="1:13" ht="14.25" x14ac:dyDescent="0.2">
      <c r="A10" s="14" t="str">
        <f>SEKTOR_USD!A10</f>
        <v xml:space="preserve"> Hububat, Bakliyat, Yağlı Tohumlar ve Mamulleri </v>
      </c>
      <c r="B10" s="78">
        <f>SEKTOR_USD!B10*$B$53</f>
        <v>1901003.2218882807</v>
      </c>
      <c r="C10" s="78">
        <f>SEKTOR_USD!C10*$C$53</f>
        <v>2994831.1948109176</v>
      </c>
      <c r="D10" s="79">
        <f t="shared" si="0"/>
        <v>57.539511786630712</v>
      </c>
      <c r="E10" s="79">
        <f t="shared" si="3"/>
        <v>4.2344153071955022</v>
      </c>
      <c r="F10" s="78">
        <f>SEKTOR_USD!F10*$B$54</f>
        <v>15130464.276052961</v>
      </c>
      <c r="G10" s="78">
        <f>SEKTOR_USD!G10*$C$54</f>
        <v>18771576.527004793</v>
      </c>
      <c r="H10" s="79">
        <f t="shared" si="1"/>
        <v>24.064775439274744</v>
      </c>
      <c r="I10" s="79">
        <f t="shared" si="4"/>
        <v>4.0320925248899737</v>
      </c>
      <c r="J10" s="78">
        <f>SEKTOR_USD!J10*$B$55</f>
        <v>22433641.015911546</v>
      </c>
      <c r="K10" s="78">
        <f>SEKTOR_USD!K10*$C$55</f>
        <v>26891141.751212556</v>
      </c>
      <c r="L10" s="79">
        <f t="shared" si="2"/>
        <v>19.869715897385678</v>
      </c>
      <c r="M10" s="79">
        <f t="shared" si="5"/>
        <v>4.0866936435968695</v>
      </c>
    </row>
    <row r="11" spans="1:13" ht="14.25" x14ac:dyDescent="0.2">
      <c r="A11" s="14" t="str">
        <f>SEKTOR_USD!A11</f>
        <v xml:space="preserve"> Yaş Meyve ve Sebze  </v>
      </c>
      <c r="B11" s="78">
        <f>SEKTOR_USD!B11*$B$53</f>
        <v>354435.48324122041</v>
      </c>
      <c r="C11" s="78">
        <f>SEKTOR_USD!C11*$C$53</f>
        <v>655537.75370005204</v>
      </c>
      <c r="D11" s="79">
        <f t="shared" si="0"/>
        <v>84.952631634205915</v>
      </c>
      <c r="E11" s="79">
        <f t="shared" si="3"/>
        <v>0.92686996967363633</v>
      </c>
      <c r="F11" s="78">
        <f>SEKTOR_USD!F11*$B$54</f>
        <v>4244919.1819419824</v>
      </c>
      <c r="G11" s="78">
        <f>SEKTOR_USD!G11*$C$54</f>
        <v>6118213.8000759725</v>
      </c>
      <c r="H11" s="79">
        <f t="shared" si="1"/>
        <v>44.130277582269258</v>
      </c>
      <c r="I11" s="79">
        <f t="shared" si="4"/>
        <v>1.3141785983439318</v>
      </c>
      <c r="J11" s="78">
        <f>SEKTOR_USD!J11*$B$55</f>
        <v>7269448.2212848123</v>
      </c>
      <c r="K11" s="78">
        <f>SEKTOR_USD!K11*$C$55</f>
        <v>10204445.202030042</v>
      </c>
      <c r="L11" s="79">
        <f t="shared" si="2"/>
        <v>40.37441207919484</v>
      </c>
      <c r="M11" s="79">
        <f t="shared" si="5"/>
        <v>1.5507873086752939</v>
      </c>
    </row>
    <row r="12" spans="1:13" ht="14.25" x14ac:dyDescent="0.2">
      <c r="A12" s="14" t="str">
        <f>SEKTOR_USD!A12</f>
        <v xml:space="preserve"> Meyve Sebze Mamulleri </v>
      </c>
      <c r="B12" s="78">
        <f>SEKTOR_USD!B12*$B$53</f>
        <v>458161.68912005698</v>
      </c>
      <c r="C12" s="78">
        <f>SEKTOR_USD!C12*$C$53</f>
        <v>658343.18559406011</v>
      </c>
      <c r="D12" s="79">
        <f t="shared" si="0"/>
        <v>43.692325488512736</v>
      </c>
      <c r="E12" s="79">
        <f t="shared" si="3"/>
        <v>0.93083659182444911</v>
      </c>
      <c r="F12" s="78">
        <f>SEKTOR_USD!F12*$B$54</f>
        <v>3246487.0013371571</v>
      </c>
      <c r="G12" s="78">
        <f>SEKTOR_USD!G12*$C$54</f>
        <v>4406503.1865728982</v>
      </c>
      <c r="H12" s="79">
        <f t="shared" si="1"/>
        <v>35.731428610616824</v>
      </c>
      <c r="I12" s="79">
        <f t="shared" si="4"/>
        <v>0.94650699870222432</v>
      </c>
      <c r="J12" s="78">
        <f>SEKTOR_USD!J12*$B$55</f>
        <v>4814983.0212475387</v>
      </c>
      <c r="K12" s="78">
        <f>SEKTOR_USD!K12*$C$55</f>
        <v>6334721.2049237099</v>
      </c>
      <c r="L12" s="79">
        <f t="shared" si="2"/>
        <v>31.562690397242861</v>
      </c>
      <c r="M12" s="79">
        <f t="shared" si="5"/>
        <v>0.96269861360396503</v>
      </c>
    </row>
    <row r="13" spans="1:13" ht="14.25" x14ac:dyDescent="0.2">
      <c r="A13" s="14" t="str">
        <f>SEKTOR_USD!A13</f>
        <v xml:space="preserve"> Kuru Meyve ve Mamulleri  </v>
      </c>
      <c r="B13" s="78">
        <f>SEKTOR_USD!B13*$B$53</f>
        <v>291442.91088987538</v>
      </c>
      <c r="C13" s="78">
        <f>SEKTOR_USD!C13*$C$53</f>
        <v>538751.95872709644</v>
      </c>
      <c r="D13" s="79">
        <f t="shared" si="0"/>
        <v>84.856772491772588</v>
      </c>
      <c r="E13" s="79">
        <f t="shared" si="3"/>
        <v>0.76174561850709233</v>
      </c>
      <c r="F13" s="78">
        <f>SEKTOR_USD!F13*$B$54</f>
        <v>2585833.2418550048</v>
      </c>
      <c r="G13" s="78">
        <f>SEKTOR_USD!G13*$C$54</f>
        <v>3402320.3835434467</v>
      </c>
      <c r="H13" s="79">
        <f t="shared" si="1"/>
        <v>31.575398153003736</v>
      </c>
      <c r="I13" s="79">
        <f t="shared" si="4"/>
        <v>0.73081078544633293</v>
      </c>
      <c r="J13" s="78">
        <f>SEKTOR_USD!J13*$B$55</f>
        <v>4429694.4213764817</v>
      </c>
      <c r="K13" s="78">
        <f>SEKTOR_USD!K13*$C$55</f>
        <v>5578262.6020110995</v>
      </c>
      <c r="L13" s="79">
        <f t="shared" si="2"/>
        <v>25.928835521744908</v>
      </c>
      <c r="M13" s="79">
        <f t="shared" si="5"/>
        <v>0.84773828232581316</v>
      </c>
    </row>
    <row r="14" spans="1:13" ht="14.25" x14ac:dyDescent="0.2">
      <c r="A14" s="14" t="str">
        <f>SEKTOR_USD!A14</f>
        <v xml:space="preserve"> Fındık ve Mamulleri </v>
      </c>
      <c r="B14" s="78">
        <f>SEKTOR_USD!B14*$B$53</f>
        <v>340321.69119204895</v>
      </c>
      <c r="C14" s="78">
        <f>SEKTOR_USD!C14*$C$53</f>
        <v>382200.88219601742</v>
      </c>
      <c r="D14" s="79">
        <f t="shared" si="0"/>
        <v>12.305766011351707</v>
      </c>
      <c r="E14" s="79">
        <f t="shared" si="3"/>
        <v>0.5403968239674426</v>
      </c>
      <c r="F14" s="78">
        <f>SEKTOR_USD!F14*$B$54</f>
        <v>3847103.4991990933</v>
      </c>
      <c r="G14" s="78">
        <f>SEKTOR_USD!G14*$C$54</f>
        <v>4335177.5284411144</v>
      </c>
      <c r="H14" s="79">
        <f t="shared" si="1"/>
        <v>12.686792267055733</v>
      </c>
      <c r="I14" s="79">
        <f t="shared" si="4"/>
        <v>0.93118640735113056</v>
      </c>
      <c r="J14" s="78">
        <f>SEKTOR_USD!J14*$B$55</f>
        <v>6568603.3428985495</v>
      </c>
      <c r="K14" s="78">
        <f>SEKTOR_USD!K14*$C$55</f>
        <v>7438431.0316650169</v>
      </c>
      <c r="L14" s="79">
        <f t="shared" si="2"/>
        <v>13.242201475095246</v>
      </c>
      <c r="M14" s="79">
        <f t="shared" si="5"/>
        <v>1.1304313181149483</v>
      </c>
    </row>
    <row r="15" spans="1:13" ht="14.25" x14ac:dyDescent="0.2">
      <c r="A15" s="14" t="str">
        <f>SEKTOR_USD!A15</f>
        <v xml:space="preserve"> Zeytin ve Zeytinyağı </v>
      </c>
      <c r="B15" s="78">
        <f>SEKTOR_USD!B15*$B$53</f>
        <v>84335.97374368379</v>
      </c>
      <c r="C15" s="78">
        <f>SEKTOR_USD!C15*$C$53</f>
        <v>99168.420744722287</v>
      </c>
      <c r="D15" s="79">
        <f t="shared" si="0"/>
        <v>17.587331173904126</v>
      </c>
      <c r="E15" s="79">
        <f t="shared" si="3"/>
        <v>0.14021500761693789</v>
      </c>
      <c r="F15" s="78">
        <f>SEKTOR_USD!F15*$B$54</f>
        <v>746700.90937233029</v>
      </c>
      <c r="G15" s="78">
        <f>SEKTOR_USD!G15*$C$54</f>
        <v>1219191.1963972135</v>
      </c>
      <c r="H15" s="79">
        <f t="shared" si="1"/>
        <v>63.277047221229985</v>
      </c>
      <c r="I15" s="79">
        <f t="shared" si="4"/>
        <v>0.26187953379050849</v>
      </c>
      <c r="J15" s="78">
        <f>SEKTOR_USD!J15*$B$55</f>
        <v>991560.56182075024</v>
      </c>
      <c r="K15" s="78">
        <f>SEKTOR_USD!K15*$C$55</f>
        <v>1640613.9805240913</v>
      </c>
      <c r="L15" s="79">
        <f t="shared" si="2"/>
        <v>65.45776866231131</v>
      </c>
      <c r="M15" s="79">
        <f t="shared" si="5"/>
        <v>0.24932696379474625</v>
      </c>
    </row>
    <row r="16" spans="1:13" ht="14.25" x14ac:dyDescent="0.2">
      <c r="A16" s="14" t="str">
        <f>SEKTOR_USD!A16</f>
        <v xml:space="preserve"> Tütün </v>
      </c>
      <c r="B16" s="78">
        <f>SEKTOR_USD!B16*$B$53</f>
        <v>292986.52855149418</v>
      </c>
      <c r="C16" s="78">
        <f>SEKTOR_USD!C16*$C$53</f>
        <v>392891.41468672722</v>
      </c>
      <c r="D16" s="79">
        <f t="shared" si="0"/>
        <v>34.098798545160463</v>
      </c>
      <c r="E16" s="79">
        <f t="shared" si="3"/>
        <v>0.55551225167474283</v>
      </c>
      <c r="F16" s="78">
        <f>SEKTOR_USD!F16*$B$54</f>
        <v>2039401.7790548417</v>
      </c>
      <c r="G16" s="78">
        <f>SEKTOR_USD!G16*$C$54</f>
        <v>2625609.7258903543</v>
      </c>
      <c r="H16" s="79">
        <f t="shared" si="1"/>
        <v>28.744112751886973</v>
      </c>
      <c r="I16" s="79">
        <f t="shared" si="4"/>
        <v>0.56397507869468932</v>
      </c>
      <c r="J16" s="78">
        <f>SEKTOR_USD!J16*$B$55</f>
        <v>2948834.526068233</v>
      </c>
      <c r="K16" s="78">
        <f>SEKTOR_USD!K16*$C$55</f>
        <v>4079465.0772990049</v>
      </c>
      <c r="L16" s="79">
        <f t="shared" si="2"/>
        <v>38.341607209078447</v>
      </c>
      <c r="M16" s="79">
        <f t="shared" si="5"/>
        <v>0.6199634122980856</v>
      </c>
    </row>
    <row r="17" spans="1:13" ht="14.25" x14ac:dyDescent="0.2">
      <c r="A17" s="14" t="str">
        <f>SEKTOR_USD!A17</f>
        <v xml:space="preserve"> Süs Bitkileri ve Mam.</v>
      </c>
      <c r="B17" s="78">
        <f>SEKTOR_USD!B17*$B$53</f>
        <v>16898.858339205599</v>
      </c>
      <c r="C17" s="78">
        <f>SEKTOR_USD!C17*$C$53</f>
        <v>27389.654498538046</v>
      </c>
      <c r="D17" s="79">
        <f t="shared" si="0"/>
        <v>62.079910658778928</v>
      </c>
      <c r="E17" s="79">
        <f t="shared" si="3"/>
        <v>3.872644724295659E-2</v>
      </c>
      <c r="F17" s="78">
        <f>SEKTOR_USD!F17*$B$54</f>
        <v>213752.43621913937</v>
      </c>
      <c r="G17" s="78">
        <f>SEKTOR_USD!G17*$C$54</f>
        <v>325850.71526942885</v>
      </c>
      <c r="H17" s="79">
        <f t="shared" si="1"/>
        <v>52.443041601343964</v>
      </c>
      <c r="I17" s="79">
        <f t="shared" si="4"/>
        <v>6.99920026097859E-2</v>
      </c>
      <c r="J17" s="78">
        <f>SEKTOR_USD!J17*$B$55</f>
        <v>278535.1063658616</v>
      </c>
      <c r="K17" s="78">
        <f>SEKTOR_USD!K17*$C$55</f>
        <v>415776.98336368887</v>
      </c>
      <c r="L17" s="79">
        <f t="shared" si="2"/>
        <v>49.272739364336083</v>
      </c>
      <c r="M17" s="79">
        <f t="shared" si="5"/>
        <v>6.3186352248864694E-2</v>
      </c>
    </row>
    <row r="18" spans="1:13" s="23" customFormat="1" ht="15.75" x14ac:dyDescent="0.25">
      <c r="A18" s="75" t="s">
        <v>12</v>
      </c>
      <c r="B18" s="76">
        <f>SEKTOR_USD!B18*$B$53</f>
        <v>739937.78015682241</v>
      </c>
      <c r="C18" s="76">
        <f>SEKTOR_USD!C18*$C$53</f>
        <v>1136065.5982545589</v>
      </c>
      <c r="D18" s="77">
        <f t="shared" si="0"/>
        <v>53.535287522929444</v>
      </c>
      <c r="E18" s="77">
        <f t="shared" si="3"/>
        <v>1.6062920566483019</v>
      </c>
      <c r="F18" s="76">
        <f>SEKTOR_USD!F18*$B$54</f>
        <v>5206013.1149749411</v>
      </c>
      <c r="G18" s="76">
        <f>SEKTOR_USD!G18*$C$54</f>
        <v>7155676.8992236815</v>
      </c>
      <c r="H18" s="77">
        <f t="shared" si="1"/>
        <v>37.450228057255387</v>
      </c>
      <c r="I18" s="77">
        <f t="shared" si="4"/>
        <v>1.5370233445433139</v>
      </c>
      <c r="J18" s="76">
        <f>SEKTOR_USD!J18*$B$55</f>
        <v>7455649.6951315962</v>
      </c>
      <c r="K18" s="76">
        <f>SEKTOR_USD!K18*$C$55</f>
        <v>10200468.987306932</v>
      </c>
      <c r="L18" s="77">
        <f t="shared" si="2"/>
        <v>36.815293159061014</v>
      </c>
      <c r="M18" s="77">
        <f t="shared" si="5"/>
        <v>1.5501830363991351</v>
      </c>
    </row>
    <row r="19" spans="1:13" ht="14.25" x14ac:dyDescent="0.2">
      <c r="A19" s="14" t="str">
        <f>SEKTOR_USD!A19</f>
        <v xml:space="preserve"> Su Ürünleri ve Hayvansal Mamuller</v>
      </c>
      <c r="B19" s="78">
        <f>SEKTOR_USD!B19*$B$53</f>
        <v>739937.78015682241</v>
      </c>
      <c r="C19" s="78">
        <f>SEKTOR_USD!C19*$C$53</f>
        <v>1136065.5982545589</v>
      </c>
      <c r="D19" s="79">
        <f t="shared" si="0"/>
        <v>53.535287522929444</v>
      </c>
      <c r="E19" s="79">
        <f t="shared" si="3"/>
        <v>1.6062920566483019</v>
      </c>
      <c r="F19" s="78">
        <f>SEKTOR_USD!F19*$B$54</f>
        <v>5206013.1149749411</v>
      </c>
      <c r="G19" s="78">
        <f>SEKTOR_USD!G19*$C$54</f>
        <v>7155676.8992236815</v>
      </c>
      <c r="H19" s="79">
        <f t="shared" si="1"/>
        <v>37.450228057255387</v>
      </c>
      <c r="I19" s="79">
        <f t="shared" si="4"/>
        <v>1.5370233445433139</v>
      </c>
      <c r="J19" s="78">
        <f>SEKTOR_USD!J19*$B$55</f>
        <v>7455649.6951315962</v>
      </c>
      <c r="K19" s="78">
        <f>SEKTOR_USD!K19*$C$55</f>
        <v>10200468.987306932</v>
      </c>
      <c r="L19" s="79">
        <f t="shared" si="2"/>
        <v>36.815293159061014</v>
      </c>
      <c r="M19" s="79">
        <f t="shared" si="5"/>
        <v>1.5501830363991351</v>
      </c>
    </row>
    <row r="20" spans="1:13" s="23" customFormat="1" ht="15.75" x14ac:dyDescent="0.25">
      <c r="A20" s="75" t="s">
        <v>112</v>
      </c>
      <c r="B20" s="76">
        <f>SEKTOR_USD!B20*$B$53</f>
        <v>1364907.776814702</v>
      </c>
      <c r="C20" s="76">
        <f>SEKTOR_USD!C20*$C$53</f>
        <v>2151121.5404056464</v>
      </c>
      <c r="D20" s="77">
        <f t="shared" si="0"/>
        <v>57.601969667557974</v>
      </c>
      <c r="E20" s="77">
        <f t="shared" si="3"/>
        <v>3.0414876117606116</v>
      </c>
      <c r="F20" s="76">
        <f>SEKTOR_USD!F20*$B$54</f>
        <v>10379448.91097769</v>
      </c>
      <c r="G20" s="76">
        <f>SEKTOR_USD!G20*$C$54</f>
        <v>14181835.472482499</v>
      </c>
      <c r="H20" s="77">
        <f t="shared" si="1"/>
        <v>36.633800061227376</v>
      </c>
      <c r="I20" s="77">
        <f t="shared" si="4"/>
        <v>3.0462264432373827</v>
      </c>
      <c r="J20" s="76">
        <f>SEKTOR_USD!J20*$B$55</f>
        <v>14825140.172160126</v>
      </c>
      <c r="K20" s="76">
        <f>SEKTOR_USD!K20*$C$55</f>
        <v>19999598.277387056</v>
      </c>
      <c r="L20" s="77">
        <f t="shared" si="2"/>
        <v>34.903265973457408</v>
      </c>
      <c r="M20" s="77">
        <f t="shared" si="5"/>
        <v>3.0393737800665592</v>
      </c>
    </row>
    <row r="21" spans="1:13" ht="14.25" x14ac:dyDescent="0.2">
      <c r="A21" s="14" t="str">
        <f>SEKTOR_USD!A21</f>
        <v xml:space="preserve"> Mobilya,Kağıt ve Orman Ürünleri</v>
      </c>
      <c r="B21" s="78">
        <f>SEKTOR_USD!B21*$B$53</f>
        <v>1364907.776814702</v>
      </c>
      <c r="C21" s="78">
        <f>SEKTOR_USD!C21*$C$53</f>
        <v>2151121.5404056464</v>
      </c>
      <c r="D21" s="79">
        <f t="shared" si="0"/>
        <v>57.601969667557974</v>
      </c>
      <c r="E21" s="79">
        <f t="shared" si="3"/>
        <v>3.0414876117606116</v>
      </c>
      <c r="F21" s="78">
        <f>SEKTOR_USD!F21*$B$54</f>
        <v>10379448.91097769</v>
      </c>
      <c r="G21" s="78">
        <f>SEKTOR_USD!G21*$C$54</f>
        <v>14181835.472482499</v>
      </c>
      <c r="H21" s="79">
        <f t="shared" si="1"/>
        <v>36.633800061227376</v>
      </c>
      <c r="I21" s="79">
        <f t="shared" si="4"/>
        <v>3.0462264432373827</v>
      </c>
      <c r="J21" s="78">
        <f>SEKTOR_USD!J21*$B$55</f>
        <v>14825140.172160126</v>
      </c>
      <c r="K21" s="78">
        <f>SEKTOR_USD!K21*$C$55</f>
        <v>19999598.277387056</v>
      </c>
      <c r="L21" s="79">
        <f t="shared" si="2"/>
        <v>34.903265973457408</v>
      </c>
      <c r="M21" s="79">
        <f t="shared" si="5"/>
        <v>3.0393737800665592</v>
      </c>
    </row>
    <row r="22" spans="1:13" ht="16.5" x14ac:dyDescent="0.25">
      <c r="A22" s="72" t="s">
        <v>14</v>
      </c>
      <c r="B22" s="73">
        <f>SEKTOR_USD!B22*$B$53</f>
        <v>36084982.690704584</v>
      </c>
      <c r="C22" s="73">
        <f>SEKTOR_USD!C22*$C$53</f>
        <v>59774042.23363179</v>
      </c>
      <c r="D22" s="80">
        <f t="shared" si="0"/>
        <v>65.647972581761721</v>
      </c>
      <c r="E22" s="80">
        <f t="shared" si="3"/>
        <v>84.514986970082347</v>
      </c>
      <c r="F22" s="73">
        <f>SEKTOR_USD!F22*$B$54</f>
        <v>285201837.47662866</v>
      </c>
      <c r="G22" s="73">
        <f>SEKTOR_USD!G22*$C$54</f>
        <v>389766267.9553802</v>
      </c>
      <c r="H22" s="80">
        <f t="shared" si="1"/>
        <v>36.663308835561146</v>
      </c>
      <c r="I22" s="80">
        <f t="shared" si="4"/>
        <v>83.720919935322684</v>
      </c>
      <c r="J22" s="73">
        <f>SEKTOR_USD!J22*$B$55</f>
        <v>404641115.25334525</v>
      </c>
      <c r="K22" s="73">
        <f>SEKTOR_USD!K22*$C$55</f>
        <v>546089028.05711365</v>
      </c>
      <c r="L22" s="80">
        <f t="shared" si="2"/>
        <v>34.956386652702861</v>
      </c>
      <c r="M22" s="80">
        <f t="shared" si="5"/>
        <v>82.990100622944681</v>
      </c>
    </row>
    <row r="23" spans="1:13" s="23" customFormat="1" ht="15.75" x14ac:dyDescent="0.25">
      <c r="A23" s="75" t="s">
        <v>15</v>
      </c>
      <c r="B23" s="76">
        <f>SEKTOR_USD!B23*$B$53</f>
        <v>3770808.5853216178</v>
      </c>
      <c r="C23" s="76">
        <f>SEKTOR_USD!C23*$C$53</f>
        <v>5414873.9396467246</v>
      </c>
      <c r="D23" s="77">
        <f t="shared" si="0"/>
        <v>43.599809354546757</v>
      </c>
      <c r="E23" s="77">
        <f t="shared" si="3"/>
        <v>7.6561327183656989</v>
      </c>
      <c r="F23" s="76">
        <f>SEKTOR_USD!F23*$B$54</f>
        <v>27747014.155587669</v>
      </c>
      <c r="G23" s="76">
        <f>SEKTOR_USD!G23*$C$54</f>
        <v>36106212.578002125</v>
      </c>
      <c r="H23" s="77">
        <f t="shared" si="1"/>
        <v>30.12647910705407</v>
      </c>
      <c r="I23" s="77">
        <f t="shared" si="4"/>
        <v>7.7555334592389791</v>
      </c>
      <c r="J23" s="76">
        <f>SEKTOR_USD!J23*$B$55</f>
        <v>39962633.878118791</v>
      </c>
      <c r="K23" s="76">
        <f>SEKTOR_USD!K23*$C$55</f>
        <v>51349479.648290843</v>
      </c>
      <c r="L23" s="77">
        <f t="shared" si="2"/>
        <v>28.493731931935613</v>
      </c>
      <c r="M23" s="77">
        <f t="shared" si="5"/>
        <v>7.8036698486859386</v>
      </c>
    </row>
    <row r="24" spans="1:13" ht="14.25" x14ac:dyDescent="0.2">
      <c r="A24" s="14" t="str">
        <f>SEKTOR_USD!A24</f>
        <v xml:space="preserve"> Tekstil ve Hammaddeleri</v>
      </c>
      <c r="B24" s="78">
        <f>SEKTOR_USD!B24*$B$53</f>
        <v>2441811.3751181751</v>
      </c>
      <c r="C24" s="78">
        <f>SEKTOR_USD!C24*$C$53</f>
        <v>3635425.7459411197</v>
      </c>
      <c r="D24" s="79">
        <f t="shared" si="0"/>
        <v>48.882333131287744</v>
      </c>
      <c r="E24" s="79">
        <f t="shared" si="3"/>
        <v>5.1401569655940547</v>
      </c>
      <c r="F24" s="78">
        <f>SEKTOR_USD!F24*$B$54</f>
        <v>19059521.100200616</v>
      </c>
      <c r="G24" s="78">
        <f>SEKTOR_USD!G24*$C$54</f>
        <v>24721420.710999426</v>
      </c>
      <c r="H24" s="79">
        <f t="shared" si="1"/>
        <v>29.706410675445639</v>
      </c>
      <c r="I24" s="79">
        <f t="shared" si="4"/>
        <v>5.3101057074286038</v>
      </c>
      <c r="J24" s="78">
        <f>SEKTOR_USD!J24*$B$55</f>
        <v>27680849.421034232</v>
      </c>
      <c r="K24" s="78">
        <f>SEKTOR_USD!K24*$C$55</f>
        <v>35206569.125667959</v>
      </c>
      <c r="L24" s="79">
        <f t="shared" si="2"/>
        <v>27.187459424258325</v>
      </c>
      <c r="M24" s="79">
        <f t="shared" si="5"/>
        <v>5.3504036232389938</v>
      </c>
    </row>
    <row r="25" spans="1:13" ht="14.25" x14ac:dyDescent="0.2">
      <c r="A25" s="14" t="str">
        <f>SEKTOR_USD!A25</f>
        <v xml:space="preserve"> Deri ve Deri Mamulleri </v>
      </c>
      <c r="B25" s="78">
        <f>SEKTOR_USD!B25*$B$53</f>
        <v>622798.41707005317</v>
      </c>
      <c r="C25" s="78">
        <f>SEKTOR_USD!C25*$C$53</f>
        <v>841704.96322323929</v>
      </c>
      <c r="D25" s="79">
        <f t="shared" si="0"/>
        <v>35.148860394191281</v>
      </c>
      <c r="E25" s="79">
        <f t="shared" si="3"/>
        <v>1.1900932468549157</v>
      </c>
      <c r="F25" s="78">
        <f>SEKTOR_USD!F25*$B$54</f>
        <v>3735888.7459624205</v>
      </c>
      <c r="G25" s="78">
        <f>SEKTOR_USD!G25*$C$54</f>
        <v>5039823.4662810843</v>
      </c>
      <c r="H25" s="79">
        <f t="shared" si="1"/>
        <v>34.902932313707083</v>
      </c>
      <c r="I25" s="79">
        <f t="shared" si="4"/>
        <v>1.0825427739605775</v>
      </c>
      <c r="J25" s="78">
        <f>SEKTOR_USD!J25*$B$55</f>
        <v>5158528.3320202138</v>
      </c>
      <c r="K25" s="78">
        <f>SEKTOR_USD!K25*$C$55</f>
        <v>6816845.6519753365</v>
      </c>
      <c r="L25" s="79">
        <f t="shared" si="2"/>
        <v>32.14710113466959</v>
      </c>
      <c r="M25" s="79">
        <f t="shared" si="5"/>
        <v>1.0359679054554236</v>
      </c>
    </row>
    <row r="26" spans="1:13" ht="14.25" x14ac:dyDescent="0.2">
      <c r="A26" s="14" t="str">
        <f>SEKTOR_USD!A26</f>
        <v xml:space="preserve"> Halı </v>
      </c>
      <c r="B26" s="78">
        <f>SEKTOR_USD!B26*$B$53</f>
        <v>706198.79313338944</v>
      </c>
      <c r="C26" s="78">
        <f>SEKTOR_USD!C26*$C$53</f>
        <v>937743.23048236512</v>
      </c>
      <c r="D26" s="79">
        <f t="shared" si="0"/>
        <v>32.787430338363762</v>
      </c>
      <c r="E26" s="79">
        <f t="shared" si="3"/>
        <v>1.3258825059167276</v>
      </c>
      <c r="F26" s="78">
        <f>SEKTOR_USD!F26*$B$54</f>
        <v>4951604.3094246322</v>
      </c>
      <c r="G26" s="78">
        <f>SEKTOR_USD!G26*$C$54</f>
        <v>6344968.4007216161</v>
      </c>
      <c r="H26" s="79">
        <f t="shared" si="1"/>
        <v>28.139649378786697</v>
      </c>
      <c r="I26" s="79">
        <f t="shared" si="4"/>
        <v>1.3628849778497982</v>
      </c>
      <c r="J26" s="78">
        <f>SEKTOR_USD!J26*$B$55</f>
        <v>7123256.1250643414</v>
      </c>
      <c r="K26" s="78">
        <f>SEKTOR_USD!K26*$C$55</f>
        <v>9326064.8706475459</v>
      </c>
      <c r="L26" s="79">
        <f t="shared" si="2"/>
        <v>30.92418280219157</v>
      </c>
      <c r="M26" s="79">
        <f t="shared" si="5"/>
        <v>1.4172983199915203</v>
      </c>
    </row>
    <row r="27" spans="1:13" s="23" customFormat="1" ht="15.75" x14ac:dyDescent="0.25">
      <c r="A27" s="75" t="s">
        <v>19</v>
      </c>
      <c r="B27" s="76">
        <f>SEKTOR_USD!B27*$B$53</f>
        <v>5129136.784449894</v>
      </c>
      <c r="C27" s="76">
        <f>SEKTOR_USD!C27*$C$53</f>
        <v>8101393.7231609849</v>
      </c>
      <c r="D27" s="77">
        <f t="shared" si="0"/>
        <v>57.948482632051103</v>
      </c>
      <c r="E27" s="77">
        <f t="shared" si="3"/>
        <v>11.454624103825759</v>
      </c>
      <c r="F27" s="76">
        <f>SEKTOR_USD!F27*$B$54</f>
        <v>38052416.835388273</v>
      </c>
      <c r="G27" s="76">
        <f>SEKTOR_USD!G27*$C$54</f>
        <v>49504755.517902248</v>
      </c>
      <c r="H27" s="77">
        <f t="shared" si="1"/>
        <v>30.096218939406345</v>
      </c>
      <c r="I27" s="77">
        <f t="shared" si="4"/>
        <v>10.633510423756022</v>
      </c>
      <c r="J27" s="76">
        <f>SEKTOR_USD!J27*$B$55</f>
        <v>53206689.488448501</v>
      </c>
      <c r="K27" s="76">
        <f>SEKTOR_USD!K27*$C$55</f>
        <v>69876969.957816437</v>
      </c>
      <c r="L27" s="77">
        <f t="shared" si="2"/>
        <v>31.331174011469287</v>
      </c>
      <c r="M27" s="77">
        <f t="shared" si="5"/>
        <v>10.61932481715996</v>
      </c>
    </row>
    <row r="28" spans="1:13" ht="14.25" x14ac:dyDescent="0.2">
      <c r="A28" s="14" t="str">
        <f>SEKTOR_USD!A28</f>
        <v xml:space="preserve"> Kimyevi Maddeler ve Mamulleri  </v>
      </c>
      <c r="B28" s="78">
        <f>SEKTOR_USD!B28*$B$53</f>
        <v>5129136.784449894</v>
      </c>
      <c r="C28" s="78">
        <f>SEKTOR_USD!C28*$C$53</f>
        <v>8101393.7231609849</v>
      </c>
      <c r="D28" s="79">
        <f t="shared" si="0"/>
        <v>57.948482632051103</v>
      </c>
      <c r="E28" s="79">
        <f t="shared" si="3"/>
        <v>11.454624103825759</v>
      </c>
      <c r="F28" s="78">
        <f>SEKTOR_USD!F28*$B$54</f>
        <v>38052416.835388273</v>
      </c>
      <c r="G28" s="78">
        <f>SEKTOR_USD!G28*$C$54</f>
        <v>49504755.517902248</v>
      </c>
      <c r="H28" s="79">
        <f t="shared" si="1"/>
        <v>30.096218939406345</v>
      </c>
      <c r="I28" s="79">
        <f t="shared" si="4"/>
        <v>10.633510423756022</v>
      </c>
      <c r="J28" s="78">
        <f>SEKTOR_USD!J28*$B$55</f>
        <v>53206689.488448501</v>
      </c>
      <c r="K28" s="78">
        <f>SEKTOR_USD!K28*$C$55</f>
        <v>69876969.957816437</v>
      </c>
      <c r="L28" s="79">
        <f t="shared" si="2"/>
        <v>31.331174011469287</v>
      </c>
      <c r="M28" s="79">
        <f t="shared" si="5"/>
        <v>10.61932481715996</v>
      </c>
    </row>
    <row r="29" spans="1:13" s="23" customFormat="1" ht="15.75" x14ac:dyDescent="0.25">
      <c r="A29" s="75" t="s">
        <v>21</v>
      </c>
      <c r="B29" s="76">
        <f>SEKTOR_USD!B29*$B$53</f>
        <v>27185037.32093307</v>
      </c>
      <c r="C29" s="76">
        <f>SEKTOR_USD!C29*$C$53</f>
        <v>46257774.570824079</v>
      </c>
      <c r="D29" s="77">
        <f t="shared" si="0"/>
        <v>70.158951870206138</v>
      </c>
      <c r="E29" s="77">
        <f t="shared" si="3"/>
        <v>65.4042301478909</v>
      </c>
      <c r="F29" s="76">
        <f>SEKTOR_USD!F29*$B$54</f>
        <v>219402406.48565274</v>
      </c>
      <c r="G29" s="76">
        <f>SEKTOR_USD!G29*$C$54</f>
        <v>304155299.85947585</v>
      </c>
      <c r="H29" s="77">
        <f t="shared" si="1"/>
        <v>38.628971637722351</v>
      </c>
      <c r="I29" s="77">
        <f t="shared" si="4"/>
        <v>65.331876052327686</v>
      </c>
      <c r="J29" s="76">
        <f>SEKTOR_USD!J29*$B$55</f>
        <v>311471791.886778</v>
      </c>
      <c r="K29" s="76">
        <f>SEKTOR_USD!K29*$C$55</f>
        <v>424862578.45100635</v>
      </c>
      <c r="L29" s="77">
        <f t="shared" si="2"/>
        <v>36.404833284372231</v>
      </c>
      <c r="M29" s="77">
        <f t="shared" si="5"/>
        <v>64.567105957098775</v>
      </c>
    </row>
    <row r="30" spans="1:13" ht="14.25" x14ac:dyDescent="0.2">
      <c r="A30" s="14" t="str">
        <f>SEKTOR_USD!A30</f>
        <v xml:space="preserve"> Hazırgiyim ve Konfeksiyon </v>
      </c>
      <c r="B30" s="78">
        <f>SEKTOR_USD!B30*$B$53</f>
        <v>5875208.1662228024</v>
      </c>
      <c r="C30" s="78">
        <f>SEKTOR_USD!C30*$C$53</f>
        <v>8191513.1444620807</v>
      </c>
      <c r="D30" s="79">
        <f t="shared" si="0"/>
        <v>39.425070783976004</v>
      </c>
      <c r="E30" s="79">
        <f t="shared" si="3"/>
        <v>11.582044660181042</v>
      </c>
      <c r="F30" s="78">
        <f>SEKTOR_USD!F30*$B$54</f>
        <v>40940589.400624759</v>
      </c>
      <c r="G30" s="78">
        <f>SEKTOR_USD!G30*$C$54</f>
        <v>51912591.770214505</v>
      </c>
      <c r="H30" s="79">
        <f t="shared" si="1"/>
        <v>26.799815367148355</v>
      </c>
      <c r="I30" s="79">
        <f t="shared" si="4"/>
        <v>11.150708248890236</v>
      </c>
      <c r="J30" s="78">
        <f>SEKTOR_USD!J30*$B$55</f>
        <v>58157604.393174872</v>
      </c>
      <c r="K30" s="78">
        <f>SEKTOR_USD!K30*$C$55</f>
        <v>72979991.975982368</v>
      </c>
      <c r="L30" s="79">
        <f t="shared" si="2"/>
        <v>25.486585524741777</v>
      </c>
      <c r="M30" s="79">
        <f t="shared" si="5"/>
        <v>11.090896477259072</v>
      </c>
    </row>
    <row r="31" spans="1:13" ht="14.25" x14ac:dyDescent="0.2">
      <c r="A31" s="14" t="str">
        <f>SEKTOR_USD!A31</f>
        <v xml:space="preserve"> Otomotiv Endüstrisi</v>
      </c>
      <c r="B31" s="78">
        <f>SEKTOR_USD!B31*$B$53</f>
        <v>6435136.1376577942</v>
      </c>
      <c r="C31" s="78">
        <f>SEKTOR_USD!C31*$C$53</f>
        <v>9489753.5446760971</v>
      </c>
      <c r="D31" s="79">
        <f t="shared" si="0"/>
        <v>47.46779775400519</v>
      </c>
      <c r="E31" s="79">
        <f t="shared" si="3"/>
        <v>13.417636940844769</v>
      </c>
      <c r="F31" s="78">
        <f>SEKTOR_USD!F31*$B$54</f>
        <v>67211037.519369289</v>
      </c>
      <c r="G31" s="78">
        <f>SEKTOR_USD!G31*$C$54</f>
        <v>91564528.364099756</v>
      </c>
      <c r="H31" s="79">
        <f t="shared" si="1"/>
        <v>36.234362306506767</v>
      </c>
      <c r="I31" s="79">
        <f t="shared" si="4"/>
        <v>19.667855272083102</v>
      </c>
      <c r="J31" s="78">
        <f>SEKTOR_USD!J31*$B$55</f>
        <v>95118756.535477787</v>
      </c>
      <c r="K31" s="78">
        <f>SEKTOR_USD!K31*$C$55</f>
        <v>128192098.05223906</v>
      </c>
      <c r="L31" s="79">
        <f t="shared" si="2"/>
        <v>34.770578087220308</v>
      </c>
      <c r="M31" s="79">
        <f t="shared" si="5"/>
        <v>19.481576391073446</v>
      </c>
    </row>
    <row r="32" spans="1:13" ht="14.25" x14ac:dyDescent="0.2">
      <c r="A32" s="14" t="str">
        <f>SEKTOR_USD!A32</f>
        <v xml:space="preserve"> Gemi ve Yat</v>
      </c>
      <c r="B32" s="78">
        <f>SEKTOR_USD!B32*$B$53</f>
        <v>583162.54715776502</v>
      </c>
      <c r="C32" s="78">
        <f>SEKTOR_USD!C32*$C$53</f>
        <v>563617.15963870869</v>
      </c>
      <c r="D32" s="79">
        <f t="shared" si="0"/>
        <v>-3.3516191350622941</v>
      </c>
      <c r="E32" s="79">
        <f t="shared" si="3"/>
        <v>0.79690272103061854</v>
      </c>
      <c r="F32" s="78">
        <f>SEKTOR_USD!F32*$B$54</f>
        <v>3248613.8616388589</v>
      </c>
      <c r="G32" s="78">
        <f>SEKTOR_USD!G32*$C$54</f>
        <v>3250061.9928498613</v>
      </c>
      <c r="H32" s="79">
        <f t="shared" si="1"/>
        <v>4.4576895644710603E-2</v>
      </c>
      <c r="I32" s="79">
        <f t="shared" si="4"/>
        <v>0.69810602470957772</v>
      </c>
      <c r="J32" s="78">
        <f>SEKTOR_USD!J32*$B$55</f>
        <v>4944270.1308318358</v>
      </c>
      <c r="K32" s="78">
        <f>SEKTOR_USD!K32*$C$55</f>
        <v>4910364.8894197224</v>
      </c>
      <c r="L32" s="79">
        <f t="shared" si="2"/>
        <v>-0.68574815928208843</v>
      </c>
      <c r="M32" s="79">
        <f t="shared" si="5"/>
        <v>0.74623670378101259</v>
      </c>
    </row>
    <row r="33" spans="1:13" ht="14.25" x14ac:dyDescent="0.2">
      <c r="A33" s="14" t="str">
        <f>SEKTOR_USD!A33</f>
        <v xml:space="preserve"> Elektrik Elektronik ve Hizmet</v>
      </c>
      <c r="B33" s="78">
        <f>SEKTOR_USD!B33*$B$53</f>
        <v>3364133.1892455025</v>
      </c>
      <c r="C33" s="78">
        <f>SEKTOR_USD!C33*$C$53</f>
        <v>4737583.0837776447</v>
      </c>
      <c r="D33" s="79">
        <f t="shared" si="0"/>
        <v>40.826263922094455</v>
      </c>
      <c r="E33" s="79">
        <f t="shared" si="3"/>
        <v>6.6985058669809598</v>
      </c>
      <c r="F33" s="78">
        <f>SEKTOR_USD!F33*$B$54</f>
        <v>23507764.283877928</v>
      </c>
      <c r="G33" s="78">
        <f>SEKTOR_USD!G33*$C$54</f>
        <v>31471116.891504116</v>
      </c>
      <c r="H33" s="79">
        <f t="shared" si="1"/>
        <v>33.875414571378904</v>
      </c>
      <c r="I33" s="79">
        <f t="shared" si="4"/>
        <v>6.7599253043888963</v>
      </c>
      <c r="J33" s="78">
        <f>SEKTOR_USD!J33*$B$55</f>
        <v>34951105.753780343</v>
      </c>
      <c r="K33" s="78">
        <f>SEKTOR_USD!K33*$C$55</f>
        <v>46450054.87230362</v>
      </c>
      <c r="L33" s="79">
        <f t="shared" si="2"/>
        <v>32.900101071278812</v>
      </c>
      <c r="M33" s="79">
        <f t="shared" si="5"/>
        <v>7.0590957329957726</v>
      </c>
    </row>
    <row r="34" spans="1:13" ht="14.25" x14ac:dyDescent="0.2">
      <c r="A34" s="14" t="str">
        <f>SEKTOR_USD!A34</f>
        <v xml:space="preserve"> Makine ve Aksamları</v>
      </c>
      <c r="B34" s="78">
        <f>SEKTOR_USD!B34*$B$53</f>
        <v>1980864.6275692743</v>
      </c>
      <c r="C34" s="78">
        <f>SEKTOR_USD!C34*$C$53</f>
        <v>3250989.2761545172</v>
      </c>
      <c r="D34" s="79">
        <f t="shared" si="0"/>
        <v>64.119709691813568</v>
      </c>
      <c r="E34" s="79">
        <f t="shared" si="3"/>
        <v>4.5965992268042504</v>
      </c>
      <c r="F34" s="78">
        <f>SEKTOR_USD!F34*$B$54</f>
        <v>13988440.737515973</v>
      </c>
      <c r="G34" s="78">
        <f>SEKTOR_USD!G34*$C$54</f>
        <v>20405731.139069315</v>
      </c>
      <c r="H34" s="79">
        <f t="shared" si="1"/>
        <v>45.875666358886157</v>
      </c>
      <c r="I34" s="79">
        <f t="shared" si="4"/>
        <v>4.3831052694157631</v>
      </c>
      <c r="J34" s="78">
        <f>SEKTOR_USD!J34*$B$55</f>
        <v>19689702.861309696</v>
      </c>
      <c r="K34" s="78">
        <f>SEKTOR_USD!K34*$C$55</f>
        <v>28558525.623630028</v>
      </c>
      <c r="L34" s="79">
        <f t="shared" si="2"/>
        <v>45.042948716852329</v>
      </c>
      <c r="M34" s="79">
        <f t="shared" si="5"/>
        <v>4.3400888744831576</v>
      </c>
    </row>
    <row r="35" spans="1:13" ht="14.25" x14ac:dyDescent="0.2">
      <c r="A35" s="14" t="str">
        <f>SEKTOR_USD!A35</f>
        <v xml:space="preserve"> Demir ve Demir Dışı Metaller </v>
      </c>
      <c r="B35" s="78">
        <f>SEKTOR_USD!B35*$B$53</f>
        <v>2132389.4805741888</v>
      </c>
      <c r="C35" s="78">
        <f>SEKTOR_USD!C35*$C$53</f>
        <v>3542699.8337738332</v>
      </c>
      <c r="D35" s="79">
        <f t="shared" si="0"/>
        <v>66.137559111381933</v>
      </c>
      <c r="E35" s="79">
        <f t="shared" si="3"/>
        <v>5.0090510713669802</v>
      </c>
      <c r="F35" s="78">
        <f>SEKTOR_USD!F35*$B$54</f>
        <v>15861236.569128474</v>
      </c>
      <c r="G35" s="78">
        <f>SEKTOR_USD!G35*$C$54</f>
        <v>23525881.694669243</v>
      </c>
      <c r="H35" s="79">
        <f t="shared" si="1"/>
        <v>48.32312469545316</v>
      </c>
      <c r="I35" s="79">
        <f t="shared" si="4"/>
        <v>5.0533066088539886</v>
      </c>
      <c r="J35" s="78">
        <f>SEKTOR_USD!J35*$B$55</f>
        <v>22218987.731012065</v>
      </c>
      <c r="K35" s="78">
        <f>SEKTOR_USD!K35*$C$55</f>
        <v>32392038.246039435</v>
      </c>
      <c r="L35" s="79">
        <f t="shared" si="2"/>
        <v>45.785391477706142</v>
      </c>
      <c r="M35" s="79">
        <f t="shared" si="5"/>
        <v>4.9226744638786872</v>
      </c>
    </row>
    <row r="36" spans="1:13" ht="14.25" x14ac:dyDescent="0.2">
      <c r="A36" s="14" t="str">
        <f>SEKTOR_USD!A36</f>
        <v xml:space="preserve"> Çelik</v>
      </c>
      <c r="B36" s="78">
        <f>SEKTOR_USD!B36*$B$53</f>
        <v>2969928.2892419244</v>
      </c>
      <c r="C36" s="78">
        <f>SEKTOR_USD!C36*$C$53</f>
        <v>7123615.8139893282</v>
      </c>
      <c r="D36" s="79">
        <f t="shared" si="0"/>
        <v>139.85817569378534</v>
      </c>
      <c r="E36" s="79">
        <f t="shared" si="3"/>
        <v>10.07213625181997</v>
      </c>
      <c r="F36" s="78">
        <f>SEKTOR_USD!F36*$B$54</f>
        <v>26867874.622335736</v>
      </c>
      <c r="G36" s="78">
        <f>SEKTOR_USD!G36*$C$54</f>
        <v>42067778.279427588</v>
      </c>
      <c r="H36" s="79">
        <f t="shared" si="1"/>
        <v>56.572780209625904</v>
      </c>
      <c r="I36" s="79">
        <f t="shared" si="4"/>
        <v>9.036064397425104</v>
      </c>
      <c r="J36" s="78">
        <f>SEKTOR_USD!J36*$B$55</f>
        <v>36771916.835651524</v>
      </c>
      <c r="K36" s="78">
        <f>SEKTOR_USD!K36*$C$55</f>
        <v>56540586.445436597</v>
      </c>
      <c r="L36" s="79">
        <f t="shared" si="2"/>
        <v>53.760236917045155</v>
      </c>
      <c r="M36" s="79">
        <f t="shared" si="5"/>
        <v>8.5925713891038527</v>
      </c>
    </row>
    <row r="37" spans="1:13" ht="14.25" x14ac:dyDescent="0.2">
      <c r="A37" s="14" t="str">
        <f>SEKTOR_USD!A37</f>
        <v xml:space="preserve"> Çimento Cam Seramik ve Toprak Ürünleri</v>
      </c>
      <c r="B37" s="78">
        <f>SEKTOR_USD!B37*$B$53</f>
        <v>859549.6843647192</v>
      </c>
      <c r="C37" s="78">
        <f>SEKTOR_USD!C37*$C$53</f>
        <v>1301027.0680370496</v>
      </c>
      <c r="D37" s="79">
        <f t="shared" si="0"/>
        <v>51.361473536997458</v>
      </c>
      <c r="E37" s="79">
        <f t="shared" si="3"/>
        <v>1.8395323721474695</v>
      </c>
      <c r="F37" s="78">
        <f>SEKTOR_USD!F37*$B$54</f>
        <v>6484452.2094648397</v>
      </c>
      <c r="G37" s="78">
        <f>SEKTOR_USD!G37*$C$54</f>
        <v>8709026.6309412848</v>
      </c>
      <c r="H37" s="79">
        <f t="shared" si="1"/>
        <v>34.306281388417212</v>
      </c>
      <c r="I37" s="79">
        <f t="shared" si="4"/>
        <v>1.8706793820523684</v>
      </c>
      <c r="J37" s="78">
        <f>SEKTOR_USD!J37*$B$55</f>
        <v>9151874.5682622995</v>
      </c>
      <c r="K37" s="78">
        <f>SEKTOR_USD!K37*$C$55</f>
        <v>12054370.826185422</v>
      </c>
      <c r="L37" s="79">
        <f t="shared" si="2"/>
        <v>31.714773145915508</v>
      </c>
      <c r="M37" s="79">
        <f t="shared" si="5"/>
        <v>1.8319237274746876</v>
      </c>
    </row>
    <row r="38" spans="1:13" ht="14.25" x14ac:dyDescent="0.2">
      <c r="A38" s="14" t="str">
        <f>SEKTOR_USD!A38</f>
        <v xml:space="preserve"> Mücevher</v>
      </c>
      <c r="B38" s="78">
        <f>SEKTOR_USD!B38*$B$53</f>
        <v>1135473.2523326916</v>
      </c>
      <c r="C38" s="78">
        <f>SEKTOR_USD!C38*$C$53</f>
        <v>5281054.8589517735</v>
      </c>
      <c r="D38" s="79">
        <f t="shared" si="0"/>
        <v>365.09724893144681</v>
      </c>
      <c r="E38" s="79">
        <f t="shared" si="3"/>
        <v>7.4669248709680405</v>
      </c>
      <c r="F38" s="78">
        <f>SEKTOR_USD!F38*$B$54</f>
        <v>8222380.3591488376</v>
      </c>
      <c r="G38" s="78">
        <f>SEKTOR_USD!G38*$C$54</f>
        <v>12424758.977951659</v>
      </c>
      <c r="H38" s="79">
        <f t="shared" si="1"/>
        <v>51.10902725543388</v>
      </c>
      <c r="I38" s="79">
        <f t="shared" si="4"/>
        <v>2.6688103541270389</v>
      </c>
      <c r="J38" s="78">
        <f>SEKTOR_USD!J38*$B$55</f>
        <v>11461844.528067073</v>
      </c>
      <c r="K38" s="78">
        <f>SEKTOR_USD!K38*$C$55</f>
        <v>15972724.686759297</v>
      </c>
      <c r="L38" s="79">
        <f t="shared" si="2"/>
        <v>39.355621581205824</v>
      </c>
      <c r="M38" s="79">
        <f t="shared" si="5"/>
        <v>2.4274027875874276</v>
      </c>
    </row>
    <row r="39" spans="1:13" ht="14.25" x14ac:dyDescent="0.2">
      <c r="A39" s="14" t="str">
        <f>SEKTOR_USD!A39</f>
        <v xml:space="preserve"> Savunma ve Havacılık Sanayii</v>
      </c>
      <c r="B39" s="78">
        <f>SEKTOR_USD!B39*$B$53</f>
        <v>558037.0087951842</v>
      </c>
      <c r="C39" s="78">
        <f>SEKTOR_USD!C39*$C$53</f>
        <v>705307.68888420786</v>
      </c>
      <c r="D39" s="79">
        <f t="shared" si="0"/>
        <v>26.390844651501649</v>
      </c>
      <c r="E39" s="79">
        <f t="shared" si="3"/>
        <v>0.99724007124966962</v>
      </c>
      <c r="F39" s="78">
        <f>SEKTOR_USD!F39*$B$54</f>
        <v>3849216.5244444525</v>
      </c>
      <c r="G39" s="78">
        <f>SEKTOR_USD!G39*$C$54</f>
        <v>5388013.4684262304</v>
      </c>
      <c r="H39" s="79">
        <f t="shared" si="1"/>
        <v>39.976887094026715</v>
      </c>
      <c r="I39" s="79">
        <f t="shared" si="4"/>
        <v>1.157333205274174</v>
      </c>
      <c r="J39" s="78">
        <f>SEKTOR_USD!J39*$B$55</f>
        <v>5834785.2955705067</v>
      </c>
      <c r="K39" s="78">
        <f>SEKTOR_USD!K39*$C$55</f>
        <v>7915097.0004851902</v>
      </c>
      <c r="L39" s="79">
        <f t="shared" si="2"/>
        <v>35.653611907433131</v>
      </c>
      <c r="M39" s="79">
        <f t="shared" si="5"/>
        <v>1.2028710755234826</v>
      </c>
    </row>
    <row r="40" spans="1:13" ht="14.25" x14ac:dyDescent="0.2">
      <c r="A40" s="14" t="str">
        <f>SEKTOR_USD!A40</f>
        <v xml:space="preserve"> İklimlendirme Sanayii</v>
      </c>
      <c r="B40" s="78">
        <f>SEKTOR_USD!B40*$B$53</f>
        <v>1264487.6591326494</v>
      </c>
      <c r="C40" s="78">
        <f>SEKTOR_USD!C40*$C$53</f>
        <v>2023943.7528127762</v>
      </c>
      <c r="D40" s="79">
        <f t="shared" si="0"/>
        <v>60.060380043650319</v>
      </c>
      <c r="E40" s="79">
        <f t="shared" si="3"/>
        <v>2.8616699407507746</v>
      </c>
      <c r="F40" s="78">
        <f>SEKTOR_USD!F40*$B$54</f>
        <v>8963276.0415141545</v>
      </c>
      <c r="G40" s="78">
        <f>SEKTOR_USD!G40*$C$54</f>
        <v>13094808.820556885</v>
      </c>
      <c r="H40" s="79">
        <f t="shared" si="1"/>
        <v>46.094003575335563</v>
      </c>
      <c r="I40" s="79">
        <f t="shared" si="4"/>
        <v>2.8127355570947046</v>
      </c>
      <c r="J40" s="78">
        <f>SEKTOR_USD!J40*$B$55</f>
        <v>12818700.848435219</v>
      </c>
      <c r="K40" s="78">
        <f>SEKTOR_USD!K40*$C$55</f>
        <v>18402866.67668435</v>
      </c>
      <c r="L40" s="79">
        <f t="shared" si="2"/>
        <v>43.562650336213984</v>
      </c>
      <c r="M40" s="79">
        <f t="shared" si="5"/>
        <v>2.7967156979556438</v>
      </c>
    </row>
    <row r="41" spans="1:13" ht="14.25" x14ac:dyDescent="0.2">
      <c r="A41" s="14" t="str">
        <f>SEKTOR_USD!A41</f>
        <v xml:space="preserve"> Diğer Sanayi Ürünleri</v>
      </c>
      <c r="B41" s="78">
        <f>SEKTOR_USD!B41*$B$53</f>
        <v>26667.278638572596</v>
      </c>
      <c r="C41" s="78">
        <f>SEKTOR_USD!C41*$C$53</f>
        <v>46669.345666064495</v>
      </c>
      <c r="D41" s="79">
        <f t="shared" si="0"/>
        <v>75.006030043726042</v>
      </c>
      <c r="E41" s="79">
        <f t="shared" si="3"/>
        <v>6.5986153746357773E-2</v>
      </c>
      <c r="F41" s="78">
        <f>SEKTOR_USD!F41*$B$54</f>
        <v>257524.35658943941</v>
      </c>
      <c r="G41" s="78">
        <f>SEKTOR_USD!G41*$C$54</f>
        <v>341001.82976535166</v>
      </c>
      <c r="H41" s="79">
        <f t="shared" si="1"/>
        <v>32.415370057208605</v>
      </c>
      <c r="I41" s="79">
        <f t="shared" si="4"/>
        <v>7.3246428012728335E-2</v>
      </c>
      <c r="J41" s="78">
        <f>SEKTOR_USD!J41*$B$55</f>
        <v>352242.40520474687</v>
      </c>
      <c r="K41" s="78">
        <f>SEKTOR_USD!K41*$C$55</f>
        <v>493859.15584132745</v>
      </c>
      <c r="L41" s="79">
        <f t="shared" si="2"/>
        <v>40.204344662665882</v>
      </c>
      <c r="M41" s="79">
        <f t="shared" si="5"/>
        <v>7.5052635982548535E-2</v>
      </c>
    </row>
    <row r="42" spans="1:13" ht="16.5" x14ac:dyDescent="0.25">
      <c r="A42" s="72" t="s">
        <v>31</v>
      </c>
      <c r="B42" s="73">
        <f>SEKTOR_USD!B42*$B$53</f>
        <v>1562654.8997734752</v>
      </c>
      <c r="C42" s="73">
        <f>SEKTOR_USD!C42*$C$53</f>
        <v>1915623.6823228586</v>
      </c>
      <c r="D42" s="80">
        <f t="shared" si="0"/>
        <v>22.587762825979699</v>
      </c>
      <c r="E42" s="80">
        <f t="shared" si="3"/>
        <v>2.7085153438059666</v>
      </c>
      <c r="F42" s="73">
        <f>SEKTOR_USD!F42*$B$54</f>
        <v>11232845.227627369</v>
      </c>
      <c r="G42" s="73">
        <f>SEKTOR_USD!G42*$C$54</f>
        <v>13245987.261593917</v>
      </c>
      <c r="H42" s="80">
        <f t="shared" si="1"/>
        <v>17.921924438299857</v>
      </c>
      <c r="I42" s="80">
        <f t="shared" si="4"/>
        <v>2.8452083470680463</v>
      </c>
      <c r="J42" s="73">
        <f>SEKTOR_USD!J42*$B$55</f>
        <v>15720245.009321095</v>
      </c>
      <c r="K42" s="73">
        <f>SEKTOR_USD!K42*$C$55</f>
        <v>19145116.300473217</v>
      </c>
      <c r="L42" s="80">
        <f t="shared" si="2"/>
        <v>21.786373489226108</v>
      </c>
      <c r="M42" s="80">
        <f t="shared" si="5"/>
        <v>2.9095166659310312</v>
      </c>
    </row>
    <row r="43" spans="1:13" ht="14.25" x14ac:dyDescent="0.2">
      <c r="A43" s="14" t="str">
        <f>SEKTOR_USD!A43</f>
        <v xml:space="preserve"> Madencilik Ürünleri</v>
      </c>
      <c r="B43" s="78">
        <f>SEKTOR_USD!B43*$B$53</f>
        <v>1562654.8997734752</v>
      </c>
      <c r="C43" s="78">
        <f>SEKTOR_USD!C43*$C$53</f>
        <v>1915623.6823228586</v>
      </c>
      <c r="D43" s="79">
        <f t="shared" si="0"/>
        <v>22.587762825979699</v>
      </c>
      <c r="E43" s="79">
        <f t="shared" si="3"/>
        <v>2.7085153438059666</v>
      </c>
      <c r="F43" s="78">
        <f>SEKTOR_USD!F43*$B$54</f>
        <v>11232845.227627369</v>
      </c>
      <c r="G43" s="78">
        <f>SEKTOR_USD!G43*$C$54</f>
        <v>13245987.261593917</v>
      </c>
      <c r="H43" s="79">
        <f t="shared" si="1"/>
        <v>17.921924438299857</v>
      </c>
      <c r="I43" s="79">
        <f t="shared" si="4"/>
        <v>2.8452083470680463</v>
      </c>
      <c r="J43" s="78">
        <f>SEKTOR_USD!J43*$B$55</f>
        <v>15720245.009321095</v>
      </c>
      <c r="K43" s="78">
        <f>SEKTOR_USD!K43*$C$55</f>
        <v>19145116.300473217</v>
      </c>
      <c r="L43" s="79">
        <f t="shared" si="2"/>
        <v>21.786373489226108</v>
      </c>
      <c r="M43" s="79">
        <f t="shared" si="5"/>
        <v>2.9095166659310312</v>
      </c>
    </row>
    <row r="44" spans="1:13" ht="18" x14ac:dyDescent="0.25">
      <c r="A44" s="81" t="s">
        <v>33</v>
      </c>
      <c r="B44" s="141">
        <f>SEKTOR_USD!B44*$B$53</f>
        <v>43492069.504415452</v>
      </c>
      <c r="C44" s="141">
        <f>SEKTOR_USD!C44*$C$53</f>
        <v>70725967.519572988</v>
      </c>
      <c r="D44" s="142">
        <f>(C44-B44)/B44*100</f>
        <v>62.618078020850817</v>
      </c>
      <c r="E44" s="143">
        <f t="shared" si="3"/>
        <v>100</v>
      </c>
      <c r="F44" s="141">
        <f>SEKTOR_USD!F44*$B$54</f>
        <v>344074807.05524123</v>
      </c>
      <c r="G44" s="141">
        <f>SEKTOR_USD!G44*$C$54</f>
        <v>465554210.6518755</v>
      </c>
      <c r="H44" s="142">
        <f>(G44-F44)/F44*100</f>
        <v>35.306102366608535</v>
      </c>
      <c r="I44" s="142">
        <f t="shared" si="4"/>
        <v>100</v>
      </c>
      <c r="J44" s="141">
        <f>SEKTOR_USD!J44*$B$55</f>
        <v>492377450.34693193</v>
      </c>
      <c r="K44" s="141">
        <f>SEKTOR_USD!K44*$C$55</f>
        <v>658017069.45531011</v>
      </c>
      <c r="L44" s="142">
        <f>(K44-J44)/J44*100</f>
        <v>33.640780866724818</v>
      </c>
      <c r="M44" s="142">
        <f t="shared" si="5"/>
        <v>100</v>
      </c>
    </row>
    <row r="45" spans="1:13" ht="14.25" hidden="1" x14ac:dyDescent="0.2">
      <c r="A45" s="82" t="s">
        <v>34</v>
      </c>
      <c r="B45" s="78">
        <f>SEKTOR_USD!B45*2.1157</f>
        <v>1811621.5785836366</v>
      </c>
      <c r="C45" s="78">
        <f>SEKTOR_USD!C45*2.7012</f>
        <v>1017654.4307732658</v>
      </c>
      <c r="D45" s="79"/>
      <c r="E45" s="79"/>
      <c r="F45" s="78">
        <f>SEKTOR_USD!F45*2.1642</f>
        <v>17163885.51404861</v>
      </c>
      <c r="G45" s="78">
        <f>SEKTOR_USD!G45*2.5613</f>
        <v>7330733.0395868644</v>
      </c>
      <c r="H45" s="79">
        <f>(G45-F45)/F45*100</f>
        <v>-57.289781305132379</v>
      </c>
      <c r="I45" s="79">
        <f t="shared" ref="I45:I46" si="6">G45/G$46*100</f>
        <v>2.6339927310052342</v>
      </c>
      <c r="J45" s="78">
        <f>SEKTOR_USD!J45*2.0809</f>
        <v>22543502.983636193</v>
      </c>
      <c r="K45" s="78">
        <f>SEKTOR_USD!K45*2.3856</f>
        <v>11288923.316241316</v>
      </c>
      <c r="L45" s="79">
        <f>(K45-J45)/J45*100</f>
        <v>-49.923828056200122</v>
      </c>
      <c r="M45" s="79">
        <f t="shared" ref="M45:M46" si="7">K45/K$46*100</f>
        <v>2.9135483881852502</v>
      </c>
    </row>
    <row r="46" spans="1:13" s="24" customFormat="1" ht="18" hidden="1" x14ac:dyDescent="0.25">
      <c r="A46" s="83" t="s">
        <v>35</v>
      </c>
      <c r="B46" s="84">
        <f>SEKTOR_USD!B46*2.1157</f>
        <v>28031088.804450799</v>
      </c>
      <c r="C46" s="84">
        <f>SEKTOR_USD!C46*2.7012</f>
        <v>33464125.427973602</v>
      </c>
      <c r="D46" s="85">
        <f>(C46-B46)/B46*100</f>
        <v>19.382181910322874</v>
      </c>
      <c r="E46" s="86">
        <f>C46/C$46*100</f>
        <v>100</v>
      </c>
      <c r="F46" s="84">
        <f>SEKTOR_USD!F46*2.1642</f>
        <v>223425067.48850384</v>
      </c>
      <c r="G46" s="84">
        <f>SEKTOR_USD!G46*2.5613</f>
        <v>278312576.69375461</v>
      </c>
      <c r="H46" s="85">
        <f>(G46-F46)/F46*100</f>
        <v>24.566406009063847</v>
      </c>
      <c r="I46" s="86">
        <f t="shared" si="6"/>
        <v>100</v>
      </c>
      <c r="J46" s="84">
        <f>SEKTOR_USD!J46*2.0809</f>
        <v>317341517.48890394</v>
      </c>
      <c r="K46" s="84">
        <f>SEKTOR_USD!K46*2.3856</f>
        <v>387463045.47469014</v>
      </c>
      <c r="L46" s="85">
        <f>(K46-J46)/J46*100</f>
        <v>22.09655028458041</v>
      </c>
      <c r="M46" s="86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116</v>
      </c>
    </row>
    <row r="49" spans="1:3" hidden="1" x14ac:dyDescent="0.2">
      <c r="A49" s="1" t="s">
        <v>113</v>
      </c>
    </row>
    <row r="51" spans="1:3" x14ac:dyDescent="0.2">
      <c r="A51" s="29" t="s">
        <v>117</v>
      </c>
    </row>
    <row r="52" spans="1:3" x14ac:dyDescent="0.2">
      <c r="A52" s="138"/>
      <c r="B52" s="139">
        <v>2017</v>
      </c>
      <c r="C52" s="139">
        <v>2018</v>
      </c>
    </row>
    <row r="53" spans="1:3" x14ac:dyDescent="0.2">
      <c r="A53" s="149" t="s">
        <v>224</v>
      </c>
      <c r="B53" s="140">
        <v>3.5094599999999998</v>
      </c>
      <c r="C53" s="140">
        <v>5.8880049999999997</v>
      </c>
    </row>
    <row r="54" spans="1:3" x14ac:dyDescent="0.2">
      <c r="A54" s="139" t="s">
        <v>225</v>
      </c>
      <c r="B54" s="140">
        <v>3.6102125000000003</v>
      </c>
      <c r="C54" s="140">
        <v>4.4003833749999997</v>
      </c>
    </row>
    <row r="55" spans="1:3" x14ac:dyDescent="0.2">
      <c r="A55" s="139" t="s">
        <v>226</v>
      </c>
      <c r="B55" s="140">
        <v>3.4755601666666665</v>
      </c>
      <c r="C55" s="140">
        <v>4.1729758333333331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A5" sqref="A5:G5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60" t="s">
        <v>37</v>
      </c>
      <c r="B5" s="161"/>
      <c r="C5" s="161"/>
      <c r="D5" s="161"/>
      <c r="E5" s="161"/>
      <c r="F5" s="161"/>
      <c r="G5" s="162"/>
    </row>
    <row r="6" spans="1:7" ht="50.25" customHeight="1" x14ac:dyDescent="0.2">
      <c r="A6" s="70"/>
      <c r="B6" s="163" t="s">
        <v>125</v>
      </c>
      <c r="C6" s="163"/>
      <c r="D6" s="163" t="s">
        <v>126</v>
      </c>
      <c r="E6" s="163"/>
      <c r="F6" s="163" t="s">
        <v>124</v>
      </c>
      <c r="G6" s="163"/>
    </row>
    <row r="7" spans="1:7" ht="30" x14ac:dyDescent="0.25">
      <c r="A7" s="71" t="s">
        <v>1</v>
      </c>
      <c r="B7" s="87" t="s">
        <v>38</v>
      </c>
      <c r="C7" s="87" t="s">
        <v>39</v>
      </c>
      <c r="D7" s="87" t="s">
        <v>38</v>
      </c>
      <c r="E7" s="87" t="s">
        <v>39</v>
      </c>
      <c r="F7" s="87" t="s">
        <v>38</v>
      </c>
      <c r="G7" s="87" t="s">
        <v>39</v>
      </c>
    </row>
    <row r="8" spans="1:7" ht="16.5" x14ac:dyDescent="0.25">
      <c r="A8" s="72" t="s">
        <v>2</v>
      </c>
      <c r="B8" s="144">
        <f>SEKTOR_USD!D8</f>
        <v>-7.8446525280205277</v>
      </c>
      <c r="C8" s="144">
        <f>SEKTOR_TL!D8</f>
        <v>54.613857029785919</v>
      </c>
      <c r="D8" s="144">
        <f>SEKTOR_USD!H8</f>
        <v>7.7062287593426966</v>
      </c>
      <c r="E8" s="144">
        <f>SEKTOR_TL!H8</f>
        <v>31.280000392375364</v>
      </c>
      <c r="F8" s="144">
        <f>SEKTOR_USD!L8</f>
        <v>7.304383257105326</v>
      </c>
      <c r="G8" s="144">
        <f>SEKTOR_TL!L8</f>
        <v>28.836382243410576</v>
      </c>
    </row>
    <row r="9" spans="1:7" s="23" customFormat="1" ht="15.75" x14ac:dyDescent="0.25">
      <c r="A9" s="75" t="s">
        <v>3</v>
      </c>
      <c r="B9" s="145">
        <f>SEKTOR_USD!D9</f>
        <v>-8.3675042236530377</v>
      </c>
      <c r="C9" s="145">
        <f>SEKTOR_TL!D9</f>
        <v>53.736641333313315</v>
      </c>
      <c r="D9" s="145">
        <f>SEKTOR_USD!H9</f>
        <v>5.461778881344066</v>
      </c>
      <c r="E9" s="145">
        <f>SEKTOR_TL!H9</f>
        <v>28.544305490990464</v>
      </c>
      <c r="F9" s="145">
        <f>SEKTOR_USD!L9</f>
        <v>4.8020044163120783</v>
      </c>
      <c r="G9" s="145">
        <f>SEKTOR_TL!L9</f>
        <v>25.831869034683724</v>
      </c>
    </row>
    <row r="10" spans="1:7" ht="14.25" x14ac:dyDescent="0.2">
      <c r="A10" s="14" t="s">
        <v>4</v>
      </c>
      <c r="B10" s="146">
        <f>SEKTOR_USD!D10</f>
        <v>-6.1008584342729062</v>
      </c>
      <c r="C10" s="146">
        <f>SEKTOR_TL!D10</f>
        <v>57.539511786630712</v>
      </c>
      <c r="D10" s="146">
        <f>SEKTOR_USD!H10</f>
        <v>1.7866319660301722</v>
      </c>
      <c r="E10" s="146">
        <f>SEKTOR_TL!H10</f>
        <v>24.064775439274744</v>
      </c>
      <c r="F10" s="146">
        <f>SEKTOR_USD!L10</f>
        <v>-0.1637137615972894</v>
      </c>
      <c r="G10" s="146">
        <f>SEKTOR_TL!L10</f>
        <v>19.869715897385678</v>
      </c>
    </row>
    <row r="11" spans="1:7" ht="14.25" x14ac:dyDescent="0.2">
      <c r="A11" s="14" t="s">
        <v>5</v>
      </c>
      <c r="B11" s="146">
        <f>SEKTOR_USD!D11</f>
        <v>10.238334141187105</v>
      </c>
      <c r="C11" s="146">
        <f>SEKTOR_TL!D11</f>
        <v>84.952631634205915</v>
      </c>
      <c r="D11" s="146">
        <f>SEKTOR_USD!H11</f>
        <v>18.248999101351778</v>
      </c>
      <c r="E11" s="146">
        <f>SEKTOR_TL!H11</f>
        <v>44.130277582269258</v>
      </c>
      <c r="F11" s="146">
        <f>SEKTOR_USD!L11</f>
        <v>16.914100279365417</v>
      </c>
      <c r="G11" s="146">
        <f>SEKTOR_TL!L11</f>
        <v>40.37441207919484</v>
      </c>
    </row>
    <row r="12" spans="1:7" ht="14.25" x14ac:dyDescent="0.2">
      <c r="A12" s="14" t="s">
        <v>6</v>
      </c>
      <c r="B12" s="146">
        <f>SEKTOR_USD!D12</f>
        <v>-14.354273033240306</v>
      </c>
      <c r="C12" s="146">
        <f>SEKTOR_TL!D12</f>
        <v>43.692325488512736</v>
      </c>
      <c r="D12" s="146">
        <f>SEKTOR_USD!H12</f>
        <v>11.358320049308558</v>
      </c>
      <c r="E12" s="146">
        <f>SEKTOR_TL!H12</f>
        <v>35.731428610616824</v>
      </c>
      <c r="F12" s="146">
        <f>SEKTOR_USD!L12</f>
        <v>9.575052534849279</v>
      </c>
      <c r="G12" s="146">
        <f>SEKTOR_TL!L12</f>
        <v>31.562690397242861</v>
      </c>
    </row>
    <row r="13" spans="1:7" ht="14.25" x14ac:dyDescent="0.2">
      <c r="A13" s="14" t="s">
        <v>7</v>
      </c>
      <c r="B13" s="146">
        <f>SEKTOR_USD!D13</f>
        <v>10.181198689365289</v>
      </c>
      <c r="C13" s="146">
        <f>SEKTOR_TL!D13</f>
        <v>84.856772491772588</v>
      </c>
      <c r="D13" s="146">
        <f>SEKTOR_USD!H13</f>
        <v>7.9485823447033379</v>
      </c>
      <c r="E13" s="146">
        <f>SEKTOR_TL!H13</f>
        <v>31.575398153003736</v>
      </c>
      <c r="F13" s="146">
        <f>SEKTOR_USD!L13</f>
        <v>4.8827652146947171</v>
      </c>
      <c r="G13" s="146">
        <f>SEKTOR_TL!L13</f>
        <v>25.928835521744908</v>
      </c>
    </row>
    <row r="14" spans="1:7" ht="14.25" x14ac:dyDescent="0.2">
      <c r="A14" s="14" t="s">
        <v>8</v>
      </c>
      <c r="B14" s="146">
        <f>SEKTOR_USD!D14</f>
        <v>-33.061776682221165</v>
      </c>
      <c r="C14" s="146">
        <f>SEKTOR_TL!D14</f>
        <v>12.305766011351707</v>
      </c>
      <c r="D14" s="146">
        <f>SEKTOR_USD!H14</f>
        <v>-7.5482221983833515</v>
      </c>
      <c r="E14" s="146">
        <f>SEKTOR_TL!H14</f>
        <v>12.686792267055733</v>
      </c>
      <c r="F14" s="146">
        <f>SEKTOR_USD!L14</f>
        <v>-5.6835935907890818</v>
      </c>
      <c r="G14" s="146">
        <f>SEKTOR_TL!L14</f>
        <v>13.242201475095246</v>
      </c>
    </row>
    <row r="15" spans="1:7" ht="14.25" x14ac:dyDescent="0.2">
      <c r="A15" s="14" t="s">
        <v>9</v>
      </c>
      <c r="B15" s="146">
        <f>SEKTOR_USD!D15</f>
        <v>-29.91377635352389</v>
      </c>
      <c r="C15" s="146">
        <f>SEKTOR_TL!D15</f>
        <v>17.587331173904126</v>
      </c>
      <c r="D15" s="146">
        <f>SEKTOR_USD!H15</f>
        <v>33.957609282435492</v>
      </c>
      <c r="E15" s="146">
        <f>SEKTOR_TL!H15</f>
        <v>63.277047221229985</v>
      </c>
      <c r="F15" s="146">
        <f>SEKTOR_USD!L15</f>
        <v>37.80535833319847</v>
      </c>
      <c r="G15" s="146">
        <f>SEKTOR_TL!L15</f>
        <v>65.45776866231131</v>
      </c>
    </row>
    <row r="16" spans="1:7" ht="14.25" x14ac:dyDescent="0.2">
      <c r="A16" s="14" t="s">
        <v>10</v>
      </c>
      <c r="B16" s="146">
        <f>SEKTOR_USD!D16</f>
        <v>-20.072355654878208</v>
      </c>
      <c r="C16" s="146">
        <f>SEKTOR_TL!D16</f>
        <v>34.098798545160463</v>
      </c>
      <c r="D16" s="146">
        <f>SEKTOR_USD!H16</f>
        <v>5.6257070233731232</v>
      </c>
      <c r="E16" s="146">
        <f>SEKTOR_TL!H16</f>
        <v>28.744112751886973</v>
      </c>
      <c r="F16" s="146">
        <f>SEKTOR_USD!L16</f>
        <v>15.22103137234061</v>
      </c>
      <c r="G16" s="146">
        <f>SEKTOR_TL!L16</f>
        <v>38.341607209078447</v>
      </c>
    </row>
    <row r="17" spans="1:7" ht="14.25" x14ac:dyDescent="0.2">
      <c r="A17" s="11" t="s">
        <v>11</v>
      </c>
      <c r="B17" s="146">
        <f>SEKTOR_USD!D17</f>
        <v>-3.3946195255339728</v>
      </c>
      <c r="C17" s="146">
        <f>SEKTOR_TL!D17</f>
        <v>62.079910658778928</v>
      </c>
      <c r="D17" s="146">
        <f>SEKTOR_USD!H17</f>
        <v>25.069051359006195</v>
      </c>
      <c r="E17" s="146">
        <f>SEKTOR_TL!H17</f>
        <v>52.443041601343964</v>
      </c>
      <c r="F17" s="146">
        <f>SEKTOR_USD!L17</f>
        <v>24.325279518689243</v>
      </c>
      <c r="G17" s="146">
        <f>SEKTOR_TL!L17</f>
        <v>49.272739364336083</v>
      </c>
    </row>
    <row r="18" spans="1:7" s="23" customFormat="1" ht="15.75" x14ac:dyDescent="0.25">
      <c r="A18" s="75" t="s">
        <v>12</v>
      </c>
      <c r="B18" s="145">
        <f>SEKTOR_USD!D18</f>
        <v>-8.4875182425592435</v>
      </c>
      <c r="C18" s="145">
        <f>SEKTOR_TL!D18</f>
        <v>53.535287522929444</v>
      </c>
      <c r="D18" s="145">
        <f>SEKTOR_USD!H18</f>
        <v>12.768477010290983</v>
      </c>
      <c r="E18" s="145">
        <f>SEKTOR_TL!H18</f>
        <v>37.450228057255387</v>
      </c>
      <c r="F18" s="145">
        <f>SEKTOR_USD!L18</f>
        <v>13.949805147714514</v>
      </c>
      <c r="G18" s="145">
        <f>SEKTOR_TL!L18</f>
        <v>36.815293159061014</v>
      </c>
    </row>
    <row r="19" spans="1:7" ht="14.25" x14ac:dyDescent="0.2">
      <c r="A19" s="14" t="s">
        <v>13</v>
      </c>
      <c r="B19" s="146">
        <f>SEKTOR_USD!D19</f>
        <v>-8.4875182425592435</v>
      </c>
      <c r="C19" s="146">
        <f>SEKTOR_TL!D19</f>
        <v>53.535287522929444</v>
      </c>
      <c r="D19" s="146">
        <f>SEKTOR_USD!H19</f>
        <v>12.768477010290983</v>
      </c>
      <c r="E19" s="146">
        <f>SEKTOR_TL!H19</f>
        <v>37.450228057255387</v>
      </c>
      <c r="F19" s="146">
        <f>SEKTOR_USD!L19</f>
        <v>13.949805147714514</v>
      </c>
      <c r="G19" s="146">
        <f>SEKTOR_TL!L19</f>
        <v>36.815293159061014</v>
      </c>
    </row>
    <row r="20" spans="1:7" s="23" customFormat="1" ht="15.75" x14ac:dyDescent="0.25">
      <c r="A20" s="75" t="s">
        <v>112</v>
      </c>
      <c r="B20" s="145">
        <f>SEKTOR_USD!D20</f>
        <v>-6.0636313200297947</v>
      </c>
      <c r="C20" s="145">
        <f>SEKTOR_TL!D20</f>
        <v>57.601969667557974</v>
      </c>
      <c r="D20" s="145">
        <f>SEKTOR_USD!H20</f>
        <v>12.098653882298132</v>
      </c>
      <c r="E20" s="145">
        <f>SEKTOR_TL!H20</f>
        <v>36.633800061227376</v>
      </c>
      <c r="F20" s="145">
        <f>SEKTOR_USD!L20</f>
        <v>12.357328749748074</v>
      </c>
      <c r="G20" s="145">
        <f>SEKTOR_TL!L20</f>
        <v>34.903265973457408</v>
      </c>
    </row>
    <row r="21" spans="1:7" ht="14.25" x14ac:dyDescent="0.2">
      <c r="A21" s="14" t="s">
        <v>111</v>
      </c>
      <c r="B21" s="146">
        <f>SEKTOR_USD!D21</f>
        <v>-6.0636313200297947</v>
      </c>
      <c r="C21" s="146">
        <f>SEKTOR_TL!D21</f>
        <v>57.601969667557974</v>
      </c>
      <c r="D21" s="146">
        <f>SEKTOR_USD!H21</f>
        <v>12.098653882298132</v>
      </c>
      <c r="E21" s="146">
        <f>SEKTOR_TL!H21</f>
        <v>36.633800061227376</v>
      </c>
      <c r="F21" s="146">
        <f>SEKTOR_USD!L21</f>
        <v>12.357328749748074</v>
      </c>
      <c r="G21" s="146">
        <f>SEKTOR_TL!L21</f>
        <v>34.903265973457408</v>
      </c>
    </row>
    <row r="22" spans="1:7" ht="16.5" x14ac:dyDescent="0.25">
      <c r="A22" s="72" t="s">
        <v>14</v>
      </c>
      <c r="B22" s="144">
        <f>SEKTOR_USD!D22</f>
        <v>-1.2679279557694814</v>
      </c>
      <c r="C22" s="144">
        <f>SEKTOR_TL!D22</f>
        <v>65.647972581761721</v>
      </c>
      <c r="D22" s="144">
        <f>SEKTOR_USD!H22</f>
        <v>12.122863806043561</v>
      </c>
      <c r="E22" s="144">
        <f>SEKTOR_TL!H22</f>
        <v>36.663308835561146</v>
      </c>
      <c r="F22" s="144">
        <f>SEKTOR_USD!L22</f>
        <v>12.401571545341827</v>
      </c>
      <c r="G22" s="144">
        <f>SEKTOR_TL!L22</f>
        <v>34.956386652702861</v>
      </c>
    </row>
    <row r="23" spans="1:7" s="23" customFormat="1" ht="15.75" x14ac:dyDescent="0.25">
      <c r="A23" s="75" t="s">
        <v>15</v>
      </c>
      <c r="B23" s="145">
        <f>SEKTOR_USD!D23</f>
        <v>-14.409415933341149</v>
      </c>
      <c r="C23" s="145">
        <f>SEKTOR_TL!D23</f>
        <v>43.599809354546757</v>
      </c>
      <c r="D23" s="145">
        <f>SEKTOR_USD!H23</f>
        <v>6.7598437268606206</v>
      </c>
      <c r="E23" s="145">
        <f>SEKTOR_TL!H23</f>
        <v>30.12647910705407</v>
      </c>
      <c r="F23" s="145">
        <f>SEKTOR_USD!L23</f>
        <v>7.0189989603294869</v>
      </c>
      <c r="G23" s="145">
        <f>SEKTOR_TL!L23</f>
        <v>28.493731931935613</v>
      </c>
    </row>
    <row r="24" spans="1:7" ht="14.25" x14ac:dyDescent="0.2">
      <c r="A24" s="14" t="s">
        <v>16</v>
      </c>
      <c r="B24" s="146">
        <f>SEKTOR_USD!D24</f>
        <v>-11.260844236557364</v>
      </c>
      <c r="C24" s="146">
        <f>SEKTOR_TL!D24</f>
        <v>48.882333131287744</v>
      </c>
      <c r="D24" s="146">
        <f>SEKTOR_USD!H24</f>
        <v>6.4152064138337463</v>
      </c>
      <c r="E24" s="146">
        <f>SEKTOR_TL!H24</f>
        <v>29.706410675445639</v>
      </c>
      <c r="F24" s="146">
        <f>SEKTOR_USD!L24</f>
        <v>5.9310394619231888</v>
      </c>
      <c r="G24" s="146">
        <f>SEKTOR_TL!L24</f>
        <v>27.187459424258325</v>
      </c>
    </row>
    <row r="25" spans="1:7" ht="14.25" x14ac:dyDescent="0.2">
      <c r="A25" s="14" t="s">
        <v>17</v>
      </c>
      <c r="B25" s="146">
        <f>SEKTOR_USD!D25</f>
        <v>-19.446481516405214</v>
      </c>
      <c r="C25" s="146">
        <f>SEKTOR_TL!D25</f>
        <v>35.148860394191281</v>
      </c>
      <c r="D25" s="146">
        <f>SEKTOR_USD!H25</f>
        <v>10.678595708856678</v>
      </c>
      <c r="E25" s="146">
        <f>SEKTOR_TL!H25</f>
        <v>34.902932313707083</v>
      </c>
      <c r="F25" s="146">
        <f>SEKTOR_USD!L25</f>
        <v>10.061792636181263</v>
      </c>
      <c r="G25" s="146">
        <f>SEKTOR_TL!L25</f>
        <v>32.14710113466959</v>
      </c>
    </row>
    <row r="26" spans="1:7" ht="14.25" x14ac:dyDescent="0.2">
      <c r="A26" s="14" t="s">
        <v>18</v>
      </c>
      <c r="B26" s="146">
        <f>SEKTOR_USD!D26</f>
        <v>-20.853977658769974</v>
      </c>
      <c r="C26" s="146">
        <f>SEKTOR_TL!D26</f>
        <v>32.787430338363762</v>
      </c>
      <c r="D26" s="146">
        <f>SEKTOR_USD!H26</f>
        <v>5.1297863184279935</v>
      </c>
      <c r="E26" s="146">
        <f>SEKTOR_TL!H26</f>
        <v>28.139649378786697</v>
      </c>
      <c r="F26" s="146">
        <f>SEKTOR_USD!L26</f>
        <v>9.0432566050123828</v>
      </c>
      <c r="G26" s="146">
        <f>SEKTOR_TL!L26</f>
        <v>30.92418280219157</v>
      </c>
    </row>
    <row r="27" spans="1:7" s="23" customFormat="1" ht="15.75" x14ac:dyDescent="0.25">
      <c r="A27" s="75" t="s">
        <v>19</v>
      </c>
      <c r="B27" s="145">
        <f>SEKTOR_USD!D27</f>
        <v>-5.8570972922274978</v>
      </c>
      <c r="C27" s="145">
        <f>SEKTOR_TL!D27</f>
        <v>57.948482632051103</v>
      </c>
      <c r="D27" s="145">
        <f>SEKTOR_USD!H27</f>
        <v>6.7350173364795971</v>
      </c>
      <c r="E27" s="145">
        <f>SEKTOR_TL!H27</f>
        <v>30.096218939406345</v>
      </c>
      <c r="F27" s="145">
        <f>SEKTOR_USD!L27</f>
        <v>9.3822287178748969</v>
      </c>
      <c r="G27" s="145">
        <f>SEKTOR_TL!L27</f>
        <v>31.331174011469287</v>
      </c>
    </row>
    <row r="28" spans="1:7" ht="14.25" x14ac:dyDescent="0.2">
      <c r="A28" s="14" t="s">
        <v>20</v>
      </c>
      <c r="B28" s="146">
        <f>SEKTOR_USD!D28</f>
        <v>-5.8570972922274978</v>
      </c>
      <c r="C28" s="146">
        <f>SEKTOR_TL!D28</f>
        <v>57.948482632051103</v>
      </c>
      <c r="D28" s="146">
        <f>SEKTOR_USD!H28</f>
        <v>6.7350173364795971</v>
      </c>
      <c r="E28" s="146">
        <f>SEKTOR_TL!H28</f>
        <v>30.096218939406345</v>
      </c>
      <c r="F28" s="146">
        <f>SEKTOR_USD!L28</f>
        <v>9.3822287178748969</v>
      </c>
      <c r="G28" s="146">
        <f>SEKTOR_TL!L28</f>
        <v>31.331174011469287</v>
      </c>
    </row>
    <row r="29" spans="1:7" s="23" customFormat="1" ht="15.75" x14ac:dyDescent="0.25">
      <c r="A29" s="75" t="s">
        <v>21</v>
      </c>
      <c r="B29" s="145">
        <f>SEKTOR_USD!D29</f>
        <v>1.4207758367076089</v>
      </c>
      <c r="C29" s="145">
        <f>SEKTOR_TL!D29</f>
        <v>70.158951870206138</v>
      </c>
      <c r="D29" s="145">
        <f>SEKTOR_USD!H29</f>
        <v>13.735555204585054</v>
      </c>
      <c r="E29" s="145">
        <f>SEKTOR_TL!H29</f>
        <v>38.628971637722351</v>
      </c>
      <c r="F29" s="145">
        <f>SEKTOR_USD!L29</f>
        <v>13.607944076033277</v>
      </c>
      <c r="G29" s="145">
        <f>SEKTOR_TL!L29</f>
        <v>36.404833284372231</v>
      </c>
    </row>
    <row r="30" spans="1:7" ht="14.25" x14ac:dyDescent="0.2">
      <c r="A30" s="14" t="s">
        <v>22</v>
      </c>
      <c r="B30" s="146">
        <f>SEKTOR_USD!D30</f>
        <v>-16.897708321658616</v>
      </c>
      <c r="C30" s="146">
        <f>SEKTOR_TL!D30</f>
        <v>39.425070783976004</v>
      </c>
      <c r="D30" s="146">
        <f>SEKTOR_USD!H30</f>
        <v>4.0305444832226947</v>
      </c>
      <c r="E30" s="146">
        <f>SEKTOR_TL!H30</f>
        <v>26.799815367148355</v>
      </c>
      <c r="F30" s="146">
        <f>SEKTOR_USD!L30</f>
        <v>4.5144269988309613</v>
      </c>
      <c r="G30" s="146">
        <f>SEKTOR_TL!L30</f>
        <v>25.486585524741777</v>
      </c>
    </row>
    <row r="31" spans="1:7" ht="14.25" x14ac:dyDescent="0.2">
      <c r="A31" s="14" t="s">
        <v>23</v>
      </c>
      <c r="B31" s="146">
        <f>SEKTOR_USD!D31</f>
        <v>-12.103957536420049</v>
      </c>
      <c r="C31" s="146">
        <f>SEKTOR_TL!D31</f>
        <v>47.46779775400519</v>
      </c>
      <c r="D31" s="146">
        <f>SEKTOR_USD!H31</f>
        <v>11.770942623488947</v>
      </c>
      <c r="E31" s="146">
        <f>SEKTOR_TL!H31</f>
        <v>36.234362306506767</v>
      </c>
      <c r="F31" s="146">
        <f>SEKTOR_USD!L31</f>
        <v>12.246816551637286</v>
      </c>
      <c r="G31" s="146">
        <f>SEKTOR_TL!L31</f>
        <v>34.770578087220308</v>
      </c>
    </row>
    <row r="32" spans="1:7" ht="14.25" x14ac:dyDescent="0.2">
      <c r="A32" s="14" t="s">
        <v>24</v>
      </c>
      <c r="B32" s="146">
        <f>SEKTOR_USD!D32</f>
        <v>-42.394134055547795</v>
      </c>
      <c r="C32" s="146">
        <f>SEKTOR_TL!D32</f>
        <v>-3.3516191350622941</v>
      </c>
      <c r="D32" s="146">
        <f>SEKTOR_USD!H32</f>
        <v>-17.920292100488229</v>
      </c>
      <c r="E32" s="146">
        <f>SEKTOR_TL!H32</f>
        <v>4.4576895644710603E-2</v>
      </c>
      <c r="F32" s="146">
        <f>SEKTOR_USD!L32</f>
        <v>-17.283811010192164</v>
      </c>
      <c r="G32" s="146">
        <f>SEKTOR_TL!L32</f>
        <v>-0.68574815928208843</v>
      </c>
    </row>
    <row r="33" spans="1:7" ht="14.25" x14ac:dyDescent="0.2">
      <c r="A33" s="14" t="s">
        <v>107</v>
      </c>
      <c r="B33" s="146">
        <f>SEKTOR_USD!D33</f>
        <v>-16.062547469977755</v>
      </c>
      <c r="C33" s="146">
        <f>SEKTOR_TL!D33</f>
        <v>40.826263922094455</v>
      </c>
      <c r="D33" s="146">
        <f>SEKTOR_USD!H33</f>
        <v>9.8355879340341215</v>
      </c>
      <c r="E33" s="146">
        <f>SEKTOR_TL!H33</f>
        <v>33.875414571378904</v>
      </c>
      <c r="F33" s="146">
        <f>SEKTOR_USD!L33</f>
        <v>10.688946180727681</v>
      </c>
      <c r="G33" s="146">
        <f>SEKTOR_TL!L33</f>
        <v>32.900101071278812</v>
      </c>
    </row>
    <row r="34" spans="1:7" ht="14.25" x14ac:dyDescent="0.2">
      <c r="A34" s="14" t="s">
        <v>25</v>
      </c>
      <c r="B34" s="146">
        <f>SEKTOR_USD!D34</f>
        <v>-2.1788268904268904</v>
      </c>
      <c r="C34" s="146">
        <f>SEKTOR_TL!D34</f>
        <v>64.119709691813568</v>
      </c>
      <c r="D34" s="146">
        <f>SEKTOR_USD!H34</f>
        <v>19.680970782387895</v>
      </c>
      <c r="E34" s="146">
        <f>SEKTOR_TL!H34</f>
        <v>45.875666358886157</v>
      </c>
      <c r="F34" s="146">
        <f>SEKTOR_USD!L34</f>
        <v>20.802399810087916</v>
      </c>
      <c r="G34" s="146">
        <f>SEKTOR_TL!L34</f>
        <v>45.042948716852329</v>
      </c>
    </row>
    <row r="35" spans="1:7" ht="14.25" x14ac:dyDescent="0.2">
      <c r="A35" s="14" t="s">
        <v>26</v>
      </c>
      <c r="B35" s="146">
        <f>SEKTOR_USD!D35</f>
        <v>-0.9761170041413797</v>
      </c>
      <c r="C35" s="146">
        <f>SEKTOR_TL!D35</f>
        <v>66.137559111381933</v>
      </c>
      <c r="D35" s="146">
        <f>SEKTOR_USD!H35</f>
        <v>21.688942344616454</v>
      </c>
      <c r="E35" s="146">
        <f>SEKTOR_TL!H35</f>
        <v>48.32312469545316</v>
      </c>
      <c r="F35" s="146">
        <f>SEKTOR_USD!L35</f>
        <v>21.420760564789973</v>
      </c>
      <c r="G35" s="146">
        <f>SEKTOR_TL!L35</f>
        <v>45.785391477706142</v>
      </c>
    </row>
    <row r="36" spans="1:7" ht="14.25" x14ac:dyDescent="0.2">
      <c r="A36" s="14" t="s">
        <v>27</v>
      </c>
      <c r="B36" s="146">
        <f>SEKTOR_USD!D36</f>
        <v>42.963987508555441</v>
      </c>
      <c r="C36" s="146">
        <f>SEKTOR_TL!D36</f>
        <v>139.85817569378534</v>
      </c>
      <c r="D36" s="146">
        <f>SEKTOR_USD!H36</f>
        <v>28.457218406008579</v>
      </c>
      <c r="E36" s="146">
        <f>SEKTOR_TL!H36</f>
        <v>56.572780209625904</v>
      </c>
      <c r="F36" s="146">
        <f>SEKTOR_USD!L36</f>
        <v>28.062796428714432</v>
      </c>
      <c r="G36" s="146">
        <f>SEKTOR_TL!L36</f>
        <v>53.760236917045155</v>
      </c>
    </row>
    <row r="37" spans="1:7" ht="14.25" x14ac:dyDescent="0.2">
      <c r="A37" s="14" t="s">
        <v>108</v>
      </c>
      <c r="B37" s="146">
        <f>SEKTOR_USD!D37</f>
        <v>-9.7831885470288906</v>
      </c>
      <c r="C37" s="146">
        <f>SEKTOR_TL!D37</f>
        <v>51.361473536997458</v>
      </c>
      <c r="D37" s="146">
        <f>SEKTOR_USD!H37</f>
        <v>10.189084581063629</v>
      </c>
      <c r="E37" s="146">
        <f>SEKTOR_TL!H37</f>
        <v>34.306281388417212</v>
      </c>
      <c r="F37" s="146">
        <f>SEKTOR_USD!L37</f>
        <v>9.7017181961027337</v>
      </c>
      <c r="G37" s="146">
        <f>SEKTOR_TL!L37</f>
        <v>31.714773145915508</v>
      </c>
    </row>
    <row r="38" spans="1:7" ht="14.25" x14ac:dyDescent="0.2">
      <c r="A38" s="11" t="s">
        <v>28</v>
      </c>
      <c r="B38" s="146">
        <f>SEKTOR_USD!D38</f>
        <v>177.21447098549598</v>
      </c>
      <c r="C38" s="146">
        <f>SEKTOR_TL!D38</f>
        <v>365.09724893144681</v>
      </c>
      <c r="D38" s="146">
        <f>SEKTOR_USD!H38</f>
        <v>23.974584160046767</v>
      </c>
      <c r="E38" s="146">
        <f>SEKTOR_TL!H38</f>
        <v>51.10902725543388</v>
      </c>
      <c r="F38" s="146">
        <f>SEKTOR_USD!L38</f>
        <v>16.065576871991453</v>
      </c>
      <c r="G38" s="146">
        <f>SEKTOR_TL!L38</f>
        <v>39.355621581205824</v>
      </c>
    </row>
    <row r="39" spans="1:7" ht="14.25" x14ac:dyDescent="0.2">
      <c r="A39" s="11" t="s">
        <v>109</v>
      </c>
      <c r="B39" s="146">
        <f>SEKTOR_USD!D39</f>
        <v>-24.666569802393344</v>
      </c>
      <c r="C39" s="146">
        <f>SEKTOR_TL!D39</f>
        <v>26.390844651501649</v>
      </c>
      <c r="D39" s="146">
        <f>SEKTOR_USD!H39</f>
        <v>14.841427310397478</v>
      </c>
      <c r="E39" s="146">
        <f>SEKTOR_TL!H39</f>
        <v>39.976887094026715</v>
      </c>
      <c r="F39" s="146">
        <f>SEKTOR_USD!L39</f>
        <v>12.982271846354312</v>
      </c>
      <c r="G39" s="146">
        <f>SEKTOR_TL!L39</f>
        <v>35.653611907433131</v>
      </c>
    </row>
    <row r="40" spans="1:7" ht="14.25" x14ac:dyDescent="0.2">
      <c r="A40" s="11" t="s">
        <v>29</v>
      </c>
      <c r="B40" s="146">
        <f>SEKTOR_USD!D40</f>
        <v>-4.5983314640546213</v>
      </c>
      <c r="C40" s="146">
        <f>SEKTOR_TL!D40</f>
        <v>60.060380043650319</v>
      </c>
      <c r="D40" s="146">
        <f>SEKTOR_USD!H40</f>
        <v>19.860101480980905</v>
      </c>
      <c r="E40" s="146">
        <f>SEKTOR_TL!H40</f>
        <v>46.094003575335563</v>
      </c>
      <c r="F40" s="146">
        <f>SEKTOR_USD!L40</f>
        <v>19.569498808018565</v>
      </c>
      <c r="G40" s="146">
        <f>SEKTOR_TL!L40</f>
        <v>43.562650336213984</v>
      </c>
    </row>
    <row r="41" spans="1:7" ht="14.25" x14ac:dyDescent="0.2">
      <c r="A41" s="14" t="s">
        <v>30</v>
      </c>
      <c r="B41" s="146">
        <f>SEKTOR_USD!D41</f>
        <v>4.3098064959616673</v>
      </c>
      <c r="C41" s="146">
        <f>SEKTOR_TL!D41</f>
        <v>75.006030043726042</v>
      </c>
      <c r="D41" s="146">
        <f>SEKTOR_USD!H41</f>
        <v>8.6377216332111608</v>
      </c>
      <c r="E41" s="146">
        <f>SEKTOR_TL!H41</f>
        <v>32.415370057208605</v>
      </c>
      <c r="F41" s="146">
        <f>SEKTOR_USD!L41</f>
        <v>16.772455668386719</v>
      </c>
      <c r="G41" s="146">
        <f>SEKTOR_TL!L41</f>
        <v>40.204344662665882</v>
      </c>
    </row>
    <row r="42" spans="1:7" ht="16.5" x14ac:dyDescent="0.25">
      <c r="A42" s="72" t="s">
        <v>31</v>
      </c>
      <c r="B42" s="144">
        <f>SEKTOR_USD!D42</f>
        <v>-26.933341577110966</v>
      </c>
      <c r="C42" s="144">
        <f>SEKTOR_TL!D42</f>
        <v>22.587762825979699</v>
      </c>
      <c r="D42" s="144">
        <f>SEKTOR_USD!H42</f>
        <v>-3.2531556114231392</v>
      </c>
      <c r="E42" s="144">
        <f>SEKTOR_TL!H42</f>
        <v>17.921924438299857</v>
      </c>
      <c r="F42" s="144">
        <f>SEKTOR_USD!L42</f>
        <v>1.4326191781069779</v>
      </c>
      <c r="G42" s="144">
        <f>SEKTOR_TL!L42</f>
        <v>21.786373489226108</v>
      </c>
    </row>
    <row r="43" spans="1:7" ht="14.25" x14ac:dyDescent="0.2">
      <c r="A43" s="14" t="s">
        <v>32</v>
      </c>
      <c r="B43" s="146">
        <f>SEKTOR_USD!D43</f>
        <v>-26.933341577110966</v>
      </c>
      <c r="C43" s="146">
        <f>SEKTOR_TL!D43</f>
        <v>22.587762825979699</v>
      </c>
      <c r="D43" s="146">
        <f>SEKTOR_USD!H43</f>
        <v>-3.2531556114231392</v>
      </c>
      <c r="E43" s="146">
        <f>SEKTOR_TL!H43</f>
        <v>17.921924438299857</v>
      </c>
      <c r="F43" s="146">
        <f>SEKTOR_USD!L43</f>
        <v>1.4326191781069779</v>
      </c>
      <c r="G43" s="146">
        <f>SEKTOR_TL!L43</f>
        <v>21.786373489226108</v>
      </c>
    </row>
    <row r="44" spans="1:7" ht="18" x14ac:dyDescent="0.25">
      <c r="A44" s="88" t="s">
        <v>40</v>
      </c>
      <c r="B44" s="147">
        <f>SEKTOR_USD!D44</f>
        <v>-3.0738526731796103</v>
      </c>
      <c r="C44" s="147">
        <f>SEKTOR_TL!D44</f>
        <v>62.618078020850817</v>
      </c>
      <c r="D44" s="147">
        <f>SEKTOR_USD!H44</f>
        <v>11.009369062124005</v>
      </c>
      <c r="E44" s="147">
        <f>SEKTOR_TL!H44</f>
        <v>35.306102366608535</v>
      </c>
      <c r="F44" s="147">
        <f>SEKTOR_USD!L44</f>
        <v>11.305838608607074</v>
      </c>
      <c r="G44" s="147">
        <f>SEKTOR_TL!L44</f>
        <v>33.640780866724818</v>
      </c>
    </row>
    <row r="45" spans="1:7" ht="14.25" hidden="1" x14ac:dyDescent="0.2">
      <c r="A45" s="82" t="s">
        <v>34</v>
      </c>
      <c r="B45" s="89"/>
      <c r="C45" s="89"/>
      <c r="D45" s="79">
        <f>SEKTOR_USD!H45</f>
        <v>-63.911507711149603</v>
      </c>
      <c r="E45" s="79">
        <f>SEKTOR_TL!H45</f>
        <v>-57.289781305132379</v>
      </c>
      <c r="F45" s="79">
        <f>SEKTOR_USD!L45</f>
        <v>-56.319791164548469</v>
      </c>
      <c r="G45" s="79">
        <f>SEKTOR_TL!L45</f>
        <v>-49.923828056200122</v>
      </c>
    </row>
    <row r="46" spans="1:7" s="24" customFormat="1" ht="18" hidden="1" x14ac:dyDescent="0.25">
      <c r="A46" s="83" t="s">
        <v>40</v>
      </c>
      <c r="B46" s="90">
        <f>SEKTOR_USD!D46</f>
        <v>-6.4945645388456725</v>
      </c>
      <c r="C46" s="90">
        <f>SEKTOR_TL!D46</f>
        <v>19.382181910322874</v>
      </c>
      <c r="D46" s="90">
        <f>SEKTOR_USD!H46</f>
        <v>5.2538226232053802</v>
      </c>
      <c r="E46" s="90">
        <f>SEKTOR_TL!H46</f>
        <v>24.566406009063847</v>
      </c>
      <c r="F46" s="90">
        <f>SEKTOR_USD!L46</f>
        <v>6.5018072967737135</v>
      </c>
      <c r="G46" s="90">
        <f>SEKTOR_TL!L46</f>
        <v>22.09655028458041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D8" sqref="D8:M8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6" width="12.7109375" bestFit="1" customWidth="1"/>
    <col min="7" max="7" width="14.14062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7" t="s">
        <v>127</v>
      </c>
      <c r="D2" s="157"/>
      <c r="E2" s="157"/>
      <c r="F2" s="157"/>
      <c r="G2" s="157"/>
      <c r="H2" s="157"/>
      <c r="I2" s="157"/>
      <c r="J2" s="157"/>
      <c r="K2" s="157"/>
    </row>
    <row r="6" spans="1:13" ht="22.5" customHeight="1" x14ac:dyDescent="0.2">
      <c r="A6" s="164" t="s">
        <v>115</v>
      </c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6"/>
    </row>
    <row r="7" spans="1:13" ht="24" customHeight="1" x14ac:dyDescent="0.2">
      <c r="A7" s="92"/>
      <c r="B7" s="153" t="s">
        <v>129</v>
      </c>
      <c r="C7" s="153"/>
      <c r="D7" s="153"/>
      <c r="E7" s="153"/>
      <c r="F7" s="153" t="s">
        <v>130</v>
      </c>
      <c r="G7" s="153"/>
      <c r="H7" s="153"/>
      <c r="I7" s="153"/>
      <c r="J7" s="153" t="s">
        <v>106</v>
      </c>
      <c r="K7" s="153"/>
      <c r="L7" s="153"/>
      <c r="M7" s="153"/>
    </row>
    <row r="8" spans="1:13" ht="60" x14ac:dyDescent="0.2">
      <c r="A8" s="93" t="s">
        <v>41</v>
      </c>
      <c r="B8" s="118">
        <v>2017</v>
      </c>
      <c r="C8" s="119">
        <v>2018</v>
      </c>
      <c r="D8" s="120" t="s">
        <v>122</v>
      </c>
      <c r="E8" s="120" t="s">
        <v>123</v>
      </c>
      <c r="F8" s="118">
        <v>2017</v>
      </c>
      <c r="G8" s="119">
        <v>2018</v>
      </c>
      <c r="H8" s="120" t="s">
        <v>122</v>
      </c>
      <c r="I8" s="120" t="s">
        <v>123</v>
      </c>
      <c r="J8" s="118" t="s">
        <v>131</v>
      </c>
      <c r="K8" s="118" t="s">
        <v>132</v>
      </c>
      <c r="L8" s="120" t="s">
        <v>122</v>
      </c>
      <c r="M8" s="120" t="s">
        <v>123</v>
      </c>
    </row>
    <row r="9" spans="1:13" ht="22.5" customHeight="1" x14ac:dyDescent="0.25">
      <c r="A9" s="94" t="s">
        <v>200</v>
      </c>
      <c r="B9" s="123">
        <v>3642425.1266700001</v>
      </c>
      <c r="C9" s="123">
        <v>4075295.1164199999</v>
      </c>
      <c r="D9" s="108">
        <f>(C9-B9)/B9*100</f>
        <v>11.884114970010124</v>
      </c>
      <c r="E9" s="125">
        <f t="shared" ref="E9:E22" si="0">C9/C$22*100</f>
        <v>33.927224841874335</v>
      </c>
      <c r="F9" s="123">
        <v>26186928.242059998</v>
      </c>
      <c r="G9" s="123">
        <v>30486346.730519999</v>
      </c>
      <c r="H9" s="108">
        <f t="shared" ref="H9:H21" si="1">(G9-F9)/F9*100</f>
        <v>16.418185625737163</v>
      </c>
      <c r="I9" s="110">
        <f t="shared" ref="I9:I22" si="2">G9/G$22*100</f>
        <v>28.815465578031148</v>
      </c>
      <c r="J9" s="123">
        <v>38618020.147739999</v>
      </c>
      <c r="K9" s="123">
        <v>45151835.3706</v>
      </c>
      <c r="L9" s="108">
        <f t="shared" ref="L9:L22" si="3">(K9-J9)/J9*100</f>
        <v>16.91908388328492</v>
      </c>
      <c r="M9" s="125">
        <f t="shared" ref="M9:M22" si="4">K9/K$22*100</f>
        <v>28.63413831925763</v>
      </c>
    </row>
    <row r="10" spans="1:13" ht="22.5" customHeight="1" x14ac:dyDescent="0.25">
      <c r="A10" s="94" t="s">
        <v>201</v>
      </c>
      <c r="B10" s="123">
        <v>1878287.75079</v>
      </c>
      <c r="C10" s="123">
        <v>1688467.4143000001</v>
      </c>
      <c r="D10" s="108">
        <f t="shared" ref="D10:D22" si="5">(C10-B10)/B10*100</f>
        <v>-10.106030687266223</v>
      </c>
      <c r="E10" s="125">
        <f t="shared" si="0"/>
        <v>14.056654049991135</v>
      </c>
      <c r="F10" s="123">
        <v>19076512.812350001</v>
      </c>
      <c r="G10" s="123">
        <v>21647870.612769999</v>
      </c>
      <c r="H10" s="108">
        <f t="shared" si="1"/>
        <v>13.4791815763902</v>
      </c>
      <c r="I10" s="110">
        <f t="shared" si="2"/>
        <v>20.46140444422171</v>
      </c>
      <c r="J10" s="123">
        <v>28006601.73339</v>
      </c>
      <c r="K10" s="123">
        <v>31876860.018780001</v>
      </c>
      <c r="L10" s="108">
        <f t="shared" si="3"/>
        <v>13.819092806164363</v>
      </c>
      <c r="M10" s="125">
        <f t="shared" si="4"/>
        <v>20.215488727523471</v>
      </c>
    </row>
    <row r="11" spans="1:13" ht="22.5" customHeight="1" x14ac:dyDescent="0.25">
      <c r="A11" s="94" t="s">
        <v>202</v>
      </c>
      <c r="B11" s="123">
        <v>1833388.5268000001</v>
      </c>
      <c r="C11" s="123">
        <v>1532776.01119</v>
      </c>
      <c r="D11" s="108">
        <f t="shared" si="5"/>
        <v>-16.396552679136146</v>
      </c>
      <c r="E11" s="125">
        <f t="shared" si="0"/>
        <v>12.760508105130075</v>
      </c>
      <c r="F11" s="123">
        <v>12362885.01723</v>
      </c>
      <c r="G11" s="123">
        <v>13189797.05424</v>
      </c>
      <c r="H11" s="108">
        <f t="shared" si="1"/>
        <v>6.6886655975327933</v>
      </c>
      <c r="I11" s="110">
        <f t="shared" si="2"/>
        <v>12.466896947582756</v>
      </c>
      <c r="J11" s="123">
        <v>18323522.732919998</v>
      </c>
      <c r="K11" s="123">
        <v>19517511.328230001</v>
      </c>
      <c r="L11" s="108">
        <f t="shared" si="3"/>
        <v>6.5161520124341887</v>
      </c>
      <c r="M11" s="125">
        <f t="shared" si="4"/>
        <v>12.37750612866812</v>
      </c>
    </row>
    <row r="12" spans="1:13" ht="22.5" customHeight="1" x14ac:dyDescent="0.25">
      <c r="A12" s="94" t="s">
        <v>203</v>
      </c>
      <c r="B12" s="123">
        <v>1064918.79767</v>
      </c>
      <c r="C12" s="123">
        <v>1067276.0158500001</v>
      </c>
      <c r="D12" s="108">
        <f t="shared" si="5"/>
        <v>0.22135191764457376</v>
      </c>
      <c r="E12" s="125">
        <f t="shared" si="0"/>
        <v>8.8851757538216578</v>
      </c>
      <c r="F12" s="123">
        <v>7615486.6995700002</v>
      </c>
      <c r="G12" s="123">
        <v>8994537.3145300001</v>
      </c>
      <c r="H12" s="108">
        <f t="shared" si="1"/>
        <v>18.108502704598859</v>
      </c>
      <c r="I12" s="110">
        <f t="shared" si="2"/>
        <v>8.5015690029428175</v>
      </c>
      <c r="J12" s="123">
        <v>11475748.56883</v>
      </c>
      <c r="K12" s="123">
        <v>13153140.614770001</v>
      </c>
      <c r="L12" s="108">
        <f t="shared" si="3"/>
        <v>14.616842081187368</v>
      </c>
      <c r="M12" s="125">
        <f t="shared" si="4"/>
        <v>8.3413851198883098</v>
      </c>
    </row>
    <row r="13" spans="1:13" ht="22.5" customHeight="1" x14ac:dyDescent="0.25">
      <c r="A13" s="95" t="s">
        <v>204</v>
      </c>
      <c r="B13" s="123">
        <v>1046643.9813</v>
      </c>
      <c r="C13" s="123">
        <v>996900.65208999999</v>
      </c>
      <c r="D13" s="108">
        <f t="shared" si="5"/>
        <v>-4.7526503853025117</v>
      </c>
      <c r="E13" s="125">
        <f t="shared" si="0"/>
        <v>8.2992940639302812</v>
      </c>
      <c r="F13" s="123">
        <v>7506613.9665599996</v>
      </c>
      <c r="G13" s="123">
        <v>8714919.0539900009</v>
      </c>
      <c r="H13" s="108">
        <f t="shared" si="1"/>
        <v>16.096539569141083</v>
      </c>
      <c r="I13" s="110">
        <f t="shared" si="2"/>
        <v>8.2372759266749078</v>
      </c>
      <c r="J13" s="123">
        <v>11194155.322869999</v>
      </c>
      <c r="K13" s="123">
        <v>13031202.609580001</v>
      </c>
      <c r="L13" s="108">
        <f t="shared" si="3"/>
        <v>16.410771815510351</v>
      </c>
      <c r="M13" s="125">
        <f t="shared" si="4"/>
        <v>8.2640551580312493</v>
      </c>
    </row>
    <row r="14" spans="1:13" ht="22.5" customHeight="1" x14ac:dyDescent="0.25">
      <c r="A14" s="94" t="s">
        <v>205</v>
      </c>
      <c r="B14" s="123">
        <v>910642.50240999996</v>
      </c>
      <c r="C14" s="123">
        <v>932772.15393000003</v>
      </c>
      <c r="D14" s="108">
        <f t="shared" si="5"/>
        <v>2.4301140635797607</v>
      </c>
      <c r="E14" s="125">
        <f t="shared" si="0"/>
        <v>7.7654181325701703</v>
      </c>
      <c r="F14" s="123">
        <v>7779886.7746900003</v>
      </c>
      <c r="G14" s="123">
        <v>7584121.5894400002</v>
      </c>
      <c r="H14" s="108">
        <f t="shared" si="1"/>
        <v>-2.5162986418629547</v>
      </c>
      <c r="I14" s="110">
        <f t="shared" si="2"/>
        <v>7.1684546702780221</v>
      </c>
      <c r="J14" s="123">
        <v>11366101.04167</v>
      </c>
      <c r="K14" s="123">
        <v>11520065.77263</v>
      </c>
      <c r="L14" s="108">
        <f t="shared" si="3"/>
        <v>1.3545958318999649</v>
      </c>
      <c r="M14" s="125">
        <f t="shared" si="4"/>
        <v>7.3057308539714736</v>
      </c>
    </row>
    <row r="15" spans="1:13" ht="22.5" customHeight="1" x14ac:dyDescent="0.25">
      <c r="A15" s="94" t="s">
        <v>206</v>
      </c>
      <c r="B15" s="123">
        <v>727192.33094999997</v>
      </c>
      <c r="C15" s="123">
        <v>663525.59418000001</v>
      </c>
      <c r="D15" s="108">
        <f t="shared" si="5"/>
        <v>-8.7551441427917833</v>
      </c>
      <c r="E15" s="125">
        <f t="shared" si="0"/>
        <v>5.5239145580845053</v>
      </c>
      <c r="F15" s="123">
        <v>5248276.7392300004</v>
      </c>
      <c r="G15" s="123">
        <v>5449078.9388499996</v>
      </c>
      <c r="H15" s="108">
        <f t="shared" si="1"/>
        <v>3.8260596686724981</v>
      </c>
      <c r="I15" s="110">
        <f t="shared" si="2"/>
        <v>5.1504284190672012</v>
      </c>
      <c r="J15" s="123">
        <v>7926603.8735999996</v>
      </c>
      <c r="K15" s="123">
        <v>8259488.3533800002</v>
      </c>
      <c r="L15" s="108">
        <f t="shared" si="3"/>
        <v>4.1995851576321499</v>
      </c>
      <c r="M15" s="125">
        <f t="shared" si="4"/>
        <v>5.2379561099962784</v>
      </c>
    </row>
    <row r="16" spans="1:13" ht="22.5" customHeight="1" x14ac:dyDescent="0.25">
      <c r="A16" s="94" t="s">
        <v>207</v>
      </c>
      <c r="B16" s="123">
        <v>584064.88488999999</v>
      </c>
      <c r="C16" s="123">
        <v>501506.11290000001</v>
      </c>
      <c r="D16" s="108">
        <f t="shared" si="5"/>
        <v>-14.135205544080726</v>
      </c>
      <c r="E16" s="125">
        <f t="shared" si="0"/>
        <v>4.1750867522152673</v>
      </c>
      <c r="F16" s="123">
        <v>4256470.3249500003</v>
      </c>
      <c r="G16" s="123">
        <v>4534953.8198600002</v>
      </c>
      <c r="H16" s="108">
        <f t="shared" si="1"/>
        <v>6.542592186714498</v>
      </c>
      <c r="I16" s="110">
        <f t="shared" si="2"/>
        <v>4.2864042336471773</v>
      </c>
      <c r="J16" s="123">
        <v>6722291.2929100003</v>
      </c>
      <c r="K16" s="123">
        <v>7031246.8103299998</v>
      </c>
      <c r="L16" s="108">
        <f t="shared" si="3"/>
        <v>4.5959852668963457</v>
      </c>
      <c r="M16" s="125">
        <f t="shared" si="4"/>
        <v>4.4590367605504664</v>
      </c>
    </row>
    <row r="17" spans="1:13" ht="22.5" customHeight="1" x14ac:dyDescent="0.25">
      <c r="A17" s="94" t="s">
        <v>208</v>
      </c>
      <c r="B17" s="123">
        <v>224277.66076</v>
      </c>
      <c r="C17" s="123">
        <v>202820.30624999999</v>
      </c>
      <c r="D17" s="108">
        <f t="shared" si="5"/>
        <v>-9.5673168862598246</v>
      </c>
      <c r="E17" s="125">
        <f t="shared" si="0"/>
        <v>1.688498608337937</v>
      </c>
      <c r="F17" s="123">
        <v>1595521.8893899999</v>
      </c>
      <c r="G17" s="123">
        <v>1681539.87322</v>
      </c>
      <c r="H17" s="108">
        <f t="shared" si="1"/>
        <v>5.3912130195146641</v>
      </c>
      <c r="I17" s="110">
        <f t="shared" si="2"/>
        <v>1.5893788377847822</v>
      </c>
      <c r="J17" s="123">
        <v>2339739.53033</v>
      </c>
      <c r="K17" s="123">
        <v>2533670.7851999998</v>
      </c>
      <c r="L17" s="108">
        <f t="shared" si="3"/>
        <v>8.2885830818376398</v>
      </c>
      <c r="M17" s="125">
        <f t="shared" si="4"/>
        <v>1.6067891620219381</v>
      </c>
    </row>
    <row r="18" spans="1:13" ht="22.5" customHeight="1" x14ac:dyDescent="0.25">
      <c r="A18" s="94" t="s">
        <v>209</v>
      </c>
      <c r="B18" s="123">
        <v>146123.99817000001</v>
      </c>
      <c r="C18" s="123">
        <v>115748.38752</v>
      </c>
      <c r="D18" s="108">
        <f t="shared" si="5"/>
        <v>-20.787557848411151</v>
      </c>
      <c r="E18" s="125">
        <f t="shared" si="0"/>
        <v>0.96361648820299151</v>
      </c>
      <c r="F18" s="123">
        <v>1114208.1070300001</v>
      </c>
      <c r="G18" s="123">
        <v>1184131.2511499999</v>
      </c>
      <c r="H18" s="108">
        <f t="shared" si="1"/>
        <v>6.2755910389473728</v>
      </c>
      <c r="I18" s="110">
        <f t="shared" si="2"/>
        <v>1.1192319502561066</v>
      </c>
      <c r="J18" s="123">
        <v>1631423.64793</v>
      </c>
      <c r="K18" s="123">
        <v>1775028.2664699999</v>
      </c>
      <c r="L18" s="108">
        <f t="shared" si="3"/>
        <v>8.8024112389329314</v>
      </c>
      <c r="M18" s="125">
        <f t="shared" si="4"/>
        <v>1.1256774942927121</v>
      </c>
    </row>
    <row r="19" spans="1:13" ht="22.5" customHeight="1" x14ac:dyDescent="0.25">
      <c r="A19" s="94" t="s">
        <v>210</v>
      </c>
      <c r="B19" s="123">
        <v>166575.24674</v>
      </c>
      <c r="C19" s="123">
        <v>115866.9295</v>
      </c>
      <c r="D19" s="108">
        <f t="shared" si="5"/>
        <v>-30.441688205420096</v>
      </c>
      <c r="E19" s="125">
        <f t="shared" si="0"/>
        <v>0.9646033616179881</v>
      </c>
      <c r="F19" s="123">
        <v>1212636.29216</v>
      </c>
      <c r="G19" s="123">
        <v>1139507.7284899999</v>
      </c>
      <c r="H19" s="108">
        <f t="shared" si="1"/>
        <v>-6.0305438772362914</v>
      </c>
      <c r="I19" s="110">
        <f t="shared" si="2"/>
        <v>1.0770541323448364</v>
      </c>
      <c r="J19" s="123">
        <v>1849728.2922</v>
      </c>
      <c r="K19" s="123">
        <v>1737001.9370899999</v>
      </c>
      <c r="L19" s="108">
        <f t="shared" si="3"/>
        <v>-6.094211543681773</v>
      </c>
      <c r="M19" s="125">
        <f t="shared" si="4"/>
        <v>1.1015621694935445</v>
      </c>
    </row>
    <row r="20" spans="1:13" ht="22.5" customHeight="1" x14ac:dyDescent="0.25">
      <c r="A20" s="94" t="s">
        <v>211</v>
      </c>
      <c r="B20" s="123">
        <v>79052.050140000007</v>
      </c>
      <c r="C20" s="123">
        <v>61404.337549999997</v>
      </c>
      <c r="D20" s="108">
        <f t="shared" si="5"/>
        <v>-22.324168138266085</v>
      </c>
      <c r="E20" s="125">
        <f t="shared" si="0"/>
        <v>0.51119703157971108</v>
      </c>
      <c r="F20" s="123">
        <v>768557.27393999998</v>
      </c>
      <c r="G20" s="123">
        <v>654816.52442999999</v>
      </c>
      <c r="H20" s="108">
        <f t="shared" si="1"/>
        <v>-14.799254833268231</v>
      </c>
      <c r="I20" s="110">
        <f t="shared" si="2"/>
        <v>0.61892765264488003</v>
      </c>
      <c r="J20" s="123">
        <v>1276798.6223899999</v>
      </c>
      <c r="K20" s="123">
        <v>1189645.71952</v>
      </c>
      <c r="L20" s="108">
        <f t="shared" si="3"/>
        <v>-6.8258926146756842</v>
      </c>
      <c r="M20" s="125">
        <f t="shared" si="4"/>
        <v>0.75444286603306199</v>
      </c>
    </row>
    <row r="21" spans="1:13" ht="22.5" customHeight="1" x14ac:dyDescent="0.25">
      <c r="A21" s="94" t="s">
        <v>212</v>
      </c>
      <c r="B21" s="123">
        <v>89216.721510000003</v>
      </c>
      <c r="C21" s="123">
        <v>57513.838600000003</v>
      </c>
      <c r="D21" s="108">
        <f t="shared" si="5"/>
        <v>-35.534687190278035</v>
      </c>
      <c r="E21" s="125">
        <f t="shared" si="0"/>
        <v>0.47880825264394711</v>
      </c>
      <c r="F21" s="123">
        <v>581986.64656000002</v>
      </c>
      <c r="G21" s="123">
        <v>536936.35626999999</v>
      </c>
      <c r="H21" s="108">
        <f t="shared" si="1"/>
        <v>-7.7407773110058056</v>
      </c>
      <c r="I21" s="110">
        <f t="shared" si="2"/>
        <v>0.50750820452364998</v>
      </c>
      <c r="J21" s="123">
        <v>937780.98219000001</v>
      </c>
      <c r="K21" s="123">
        <v>908631.95669999998</v>
      </c>
      <c r="L21" s="108">
        <f t="shared" si="3"/>
        <v>-3.1082977841935233</v>
      </c>
      <c r="M21" s="125">
        <f t="shared" si="4"/>
        <v>0.5762311302717652</v>
      </c>
    </row>
    <row r="22" spans="1:13" ht="24" customHeight="1" x14ac:dyDescent="0.2">
      <c r="A22" s="113" t="s">
        <v>42</v>
      </c>
      <c r="B22" s="124">
        <f>SUM(B9:B21)</f>
        <v>12392809.5788</v>
      </c>
      <c r="C22" s="124">
        <f>SUM(C9:C21)</f>
        <v>12011872.870279999</v>
      </c>
      <c r="D22" s="122">
        <f t="shared" si="5"/>
        <v>-3.0738526731795957</v>
      </c>
      <c r="E22" s="126">
        <f t="shared" si="0"/>
        <v>100</v>
      </c>
      <c r="F22" s="111">
        <f>SUM(F9:F21)</f>
        <v>95305970.785720021</v>
      </c>
      <c r="G22" s="111">
        <f>SUM(G9:G21)</f>
        <v>105798556.84776001</v>
      </c>
      <c r="H22" s="122">
        <f>(G22-F22)/F22*100</f>
        <v>11.009369062123989</v>
      </c>
      <c r="I22" s="115">
        <f t="shared" si="2"/>
        <v>100</v>
      </c>
      <c r="J22" s="124">
        <f>SUM(J9:J21)</f>
        <v>141668515.78896999</v>
      </c>
      <c r="K22" s="124">
        <f>SUM(K9:K21)</f>
        <v>157685329.54327998</v>
      </c>
      <c r="L22" s="122">
        <f t="shared" si="3"/>
        <v>11.305838608607077</v>
      </c>
      <c r="M22" s="126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K14" sqref="K14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227</v>
      </c>
    </row>
    <row r="22" spans="3:14" x14ac:dyDescent="0.2">
      <c r="C22" s="109" t="s">
        <v>228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7"/>
      <c r="I26" s="167"/>
      <c r="N26" t="s">
        <v>43</v>
      </c>
    </row>
    <row r="27" spans="3:14" x14ac:dyDescent="0.2">
      <c r="H27" s="167"/>
      <c r="I27" s="167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7"/>
      <c r="I39" s="167"/>
    </row>
    <row r="40" spans="8:9" x14ac:dyDescent="0.2">
      <c r="H40" s="167"/>
      <c r="I40" s="167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7"/>
      <c r="I51" s="167"/>
    </row>
    <row r="52" spans="3:9" x14ac:dyDescent="0.2">
      <c r="H52" s="167"/>
      <c r="I52" s="167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K28" sqref="K28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1.42578125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7"/>
      <c r="B3" s="121" t="s">
        <v>121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">
      <c r="A4" s="91"/>
      <c r="B4" s="104" t="s">
        <v>105</v>
      </c>
      <c r="C4" s="104" t="s">
        <v>44</v>
      </c>
      <c r="D4" s="104" t="s">
        <v>45</v>
      </c>
      <c r="E4" s="104" t="s">
        <v>46</v>
      </c>
      <c r="F4" s="104" t="s">
        <v>47</v>
      </c>
      <c r="G4" s="104" t="s">
        <v>48</v>
      </c>
      <c r="H4" s="104" t="s">
        <v>49</v>
      </c>
      <c r="I4" s="104" t="s">
        <v>0</v>
      </c>
      <c r="J4" s="104" t="s">
        <v>104</v>
      </c>
      <c r="K4" s="104" t="s">
        <v>50</v>
      </c>
      <c r="L4" s="104" t="s">
        <v>51</v>
      </c>
      <c r="M4" s="104" t="s">
        <v>52</v>
      </c>
      <c r="N4" s="104" t="s">
        <v>53</v>
      </c>
      <c r="O4" s="105" t="s">
        <v>103</v>
      </c>
      <c r="P4" s="105" t="s">
        <v>102</v>
      </c>
    </row>
    <row r="5" spans="1:16" x14ac:dyDescent="0.2">
      <c r="A5" s="96" t="s">
        <v>101</v>
      </c>
      <c r="B5" s="97" t="s">
        <v>172</v>
      </c>
      <c r="C5" s="127">
        <v>1302223.33228</v>
      </c>
      <c r="D5" s="127">
        <v>1337087.87457</v>
      </c>
      <c r="E5" s="127">
        <v>1474901.2800199999</v>
      </c>
      <c r="F5" s="127">
        <v>1344255.9311200001</v>
      </c>
      <c r="G5" s="127">
        <v>1343076.57871</v>
      </c>
      <c r="H5" s="127">
        <v>1278739.0935</v>
      </c>
      <c r="I5" s="98">
        <v>1276127.8494500001</v>
      </c>
      <c r="J5" s="98">
        <v>1100427.24627</v>
      </c>
      <c r="K5" s="98"/>
      <c r="L5" s="98"/>
      <c r="M5" s="98"/>
      <c r="N5" s="98"/>
      <c r="O5" s="127">
        <v>10456839.18592</v>
      </c>
      <c r="P5" s="99">
        <f t="shared" ref="P5:P24" si="0">O5/O$26*100</f>
        <v>9.8837257307460096</v>
      </c>
    </row>
    <row r="6" spans="1:16" x14ac:dyDescent="0.2">
      <c r="A6" s="96" t="s">
        <v>100</v>
      </c>
      <c r="B6" s="97" t="s">
        <v>173</v>
      </c>
      <c r="C6" s="127">
        <v>740365.2058</v>
      </c>
      <c r="D6" s="127">
        <v>836165.59233999997</v>
      </c>
      <c r="E6" s="127">
        <v>1029140.59884</v>
      </c>
      <c r="F6" s="127">
        <v>841673.15133000002</v>
      </c>
      <c r="G6" s="127">
        <v>860748.95391000004</v>
      </c>
      <c r="H6" s="127">
        <v>875878.59270000004</v>
      </c>
      <c r="I6" s="98">
        <v>994126.98106000002</v>
      </c>
      <c r="J6" s="98">
        <v>901699.54715999996</v>
      </c>
      <c r="K6" s="98"/>
      <c r="L6" s="98"/>
      <c r="M6" s="98"/>
      <c r="N6" s="98"/>
      <c r="O6" s="127">
        <v>7079798.6231399998</v>
      </c>
      <c r="P6" s="99">
        <f t="shared" si="0"/>
        <v>6.6917723966004123</v>
      </c>
    </row>
    <row r="7" spans="1:16" x14ac:dyDescent="0.2">
      <c r="A7" s="96" t="s">
        <v>99</v>
      </c>
      <c r="B7" s="97" t="s">
        <v>177</v>
      </c>
      <c r="C7" s="127">
        <v>717465.52391999995</v>
      </c>
      <c r="D7" s="127">
        <v>845642.12506999995</v>
      </c>
      <c r="E7" s="127">
        <v>955018.05827000004</v>
      </c>
      <c r="F7" s="127">
        <v>790180.33966000006</v>
      </c>
      <c r="G7" s="127">
        <v>859843.38223999995</v>
      </c>
      <c r="H7" s="127">
        <v>806118.76416999998</v>
      </c>
      <c r="I7" s="98">
        <v>732898.92558000004</v>
      </c>
      <c r="J7" s="98">
        <v>473923.27497000003</v>
      </c>
      <c r="K7" s="98"/>
      <c r="L7" s="98"/>
      <c r="M7" s="98"/>
      <c r="N7" s="98"/>
      <c r="O7" s="127">
        <v>6181090.3938800003</v>
      </c>
      <c r="P7" s="99">
        <f t="shared" si="0"/>
        <v>5.8423201393704716</v>
      </c>
    </row>
    <row r="8" spans="1:16" x14ac:dyDescent="0.2">
      <c r="A8" s="96" t="s">
        <v>98</v>
      </c>
      <c r="B8" s="97" t="s">
        <v>174</v>
      </c>
      <c r="C8" s="127">
        <v>608798.28634999995</v>
      </c>
      <c r="D8" s="127">
        <v>626714.41087000002</v>
      </c>
      <c r="E8" s="127">
        <v>698258.19747999997</v>
      </c>
      <c r="F8" s="127">
        <v>646458.29246999999</v>
      </c>
      <c r="G8" s="127">
        <v>594941.21406999999</v>
      </c>
      <c r="H8" s="127">
        <v>618016.90251000004</v>
      </c>
      <c r="I8" s="98">
        <v>848241.07649000001</v>
      </c>
      <c r="J8" s="98">
        <v>660007.95114999998</v>
      </c>
      <c r="K8" s="98"/>
      <c r="L8" s="98"/>
      <c r="M8" s="98"/>
      <c r="N8" s="98"/>
      <c r="O8" s="127">
        <v>5301436.3313899999</v>
      </c>
      <c r="P8" s="99">
        <f t="shared" si="0"/>
        <v>5.0108777372252433</v>
      </c>
    </row>
    <row r="9" spans="1:16" x14ac:dyDescent="0.2">
      <c r="A9" s="96" t="s">
        <v>97</v>
      </c>
      <c r="B9" s="97" t="s">
        <v>176</v>
      </c>
      <c r="C9" s="127">
        <v>582831.73679</v>
      </c>
      <c r="D9" s="127">
        <v>565908.19016</v>
      </c>
      <c r="E9" s="127">
        <v>709244.42848999996</v>
      </c>
      <c r="F9" s="127">
        <v>688531.65339999995</v>
      </c>
      <c r="G9" s="127">
        <v>754980.63028000004</v>
      </c>
      <c r="H9" s="127">
        <v>577326.49737</v>
      </c>
      <c r="I9" s="98">
        <v>624260.58106</v>
      </c>
      <c r="J9" s="98">
        <v>546287.31790999998</v>
      </c>
      <c r="K9" s="98"/>
      <c r="L9" s="98"/>
      <c r="M9" s="98"/>
      <c r="N9" s="98"/>
      <c r="O9" s="127">
        <v>5049371.0354599999</v>
      </c>
      <c r="P9" s="99">
        <f t="shared" si="0"/>
        <v>4.7726275158231584</v>
      </c>
    </row>
    <row r="10" spans="1:16" x14ac:dyDescent="0.2">
      <c r="A10" s="96" t="s">
        <v>96</v>
      </c>
      <c r="B10" s="97" t="s">
        <v>178</v>
      </c>
      <c r="C10" s="127">
        <v>579468.38702999998</v>
      </c>
      <c r="D10" s="127">
        <v>603960.33189000003</v>
      </c>
      <c r="E10" s="127">
        <v>688458.69490999996</v>
      </c>
      <c r="F10" s="127">
        <v>691027.53815000004</v>
      </c>
      <c r="G10" s="127">
        <v>674723.74462000001</v>
      </c>
      <c r="H10" s="127">
        <v>579604.28373999998</v>
      </c>
      <c r="I10" s="98">
        <v>652531.25477</v>
      </c>
      <c r="J10" s="98">
        <v>440007.21795000002</v>
      </c>
      <c r="K10" s="98"/>
      <c r="L10" s="98"/>
      <c r="M10" s="98"/>
      <c r="N10" s="98"/>
      <c r="O10" s="127">
        <v>4909781.4530600002</v>
      </c>
      <c r="P10" s="99">
        <f t="shared" si="0"/>
        <v>4.6406884926842471</v>
      </c>
    </row>
    <row r="11" spans="1:16" x14ac:dyDescent="0.2">
      <c r="A11" s="96" t="s">
        <v>95</v>
      </c>
      <c r="B11" s="97" t="s">
        <v>175</v>
      </c>
      <c r="C11" s="127">
        <v>566447.01745000004</v>
      </c>
      <c r="D11" s="127">
        <v>554595.83115999994</v>
      </c>
      <c r="E11" s="127">
        <v>637222.55341000005</v>
      </c>
      <c r="F11" s="127">
        <v>550844.68619000004</v>
      </c>
      <c r="G11" s="127">
        <v>633805.39468999999</v>
      </c>
      <c r="H11" s="127">
        <v>479346.18787000002</v>
      </c>
      <c r="I11" s="98">
        <v>603303.97872999997</v>
      </c>
      <c r="J11" s="98">
        <v>564924.85404000001</v>
      </c>
      <c r="K11" s="98"/>
      <c r="L11" s="98"/>
      <c r="M11" s="98"/>
      <c r="N11" s="98"/>
      <c r="O11" s="127">
        <v>4590490.5035399999</v>
      </c>
      <c r="P11" s="99">
        <f t="shared" si="0"/>
        <v>4.3388970892538135</v>
      </c>
    </row>
    <row r="12" spans="1:16" x14ac:dyDescent="0.2">
      <c r="A12" s="96" t="s">
        <v>94</v>
      </c>
      <c r="B12" s="97" t="s">
        <v>179</v>
      </c>
      <c r="C12" s="127">
        <v>403340.76796000003</v>
      </c>
      <c r="D12" s="127">
        <v>390383.62404999998</v>
      </c>
      <c r="E12" s="127">
        <v>489274.02928000002</v>
      </c>
      <c r="F12" s="127">
        <v>415275.42479000002</v>
      </c>
      <c r="G12" s="127">
        <v>405969.02448000002</v>
      </c>
      <c r="H12" s="127">
        <v>305368.0613</v>
      </c>
      <c r="I12" s="98">
        <v>355968.14486</v>
      </c>
      <c r="J12" s="98">
        <v>342744.81196999998</v>
      </c>
      <c r="K12" s="98"/>
      <c r="L12" s="98"/>
      <c r="M12" s="98"/>
      <c r="N12" s="98"/>
      <c r="O12" s="127">
        <v>3108323.8886899999</v>
      </c>
      <c r="P12" s="99">
        <f t="shared" si="0"/>
        <v>2.9379643553765642</v>
      </c>
    </row>
    <row r="13" spans="1:16" x14ac:dyDescent="0.2">
      <c r="A13" s="96" t="s">
        <v>93</v>
      </c>
      <c r="B13" s="97" t="s">
        <v>180</v>
      </c>
      <c r="C13" s="127">
        <v>292905.04671999998</v>
      </c>
      <c r="D13" s="127">
        <v>318505.91404</v>
      </c>
      <c r="E13" s="127">
        <v>387657.22347000003</v>
      </c>
      <c r="F13" s="127">
        <v>326497.59665999998</v>
      </c>
      <c r="G13" s="127">
        <v>321755.78448999999</v>
      </c>
      <c r="H13" s="127">
        <v>293450.47219</v>
      </c>
      <c r="I13" s="98">
        <v>301174.01510999998</v>
      </c>
      <c r="J13" s="98">
        <v>297722.19205999997</v>
      </c>
      <c r="K13" s="98"/>
      <c r="L13" s="98"/>
      <c r="M13" s="98"/>
      <c r="N13" s="98"/>
      <c r="O13" s="127">
        <v>2539668.24474</v>
      </c>
      <c r="P13" s="99">
        <f t="shared" si="0"/>
        <v>2.4004753187649652</v>
      </c>
    </row>
    <row r="14" spans="1:16" x14ac:dyDescent="0.2">
      <c r="A14" s="96" t="s">
        <v>92</v>
      </c>
      <c r="B14" s="97" t="s">
        <v>213</v>
      </c>
      <c r="C14" s="127">
        <v>297513.65536999999</v>
      </c>
      <c r="D14" s="127">
        <v>291380.26684</v>
      </c>
      <c r="E14" s="127">
        <v>357452.61481</v>
      </c>
      <c r="F14" s="127">
        <v>309806.20964000002</v>
      </c>
      <c r="G14" s="127">
        <v>355677.21101999999</v>
      </c>
      <c r="H14" s="127">
        <v>335350.85678999999</v>
      </c>
      <c r="I14" s="98">
        <v>299721.44893999997</v>
      </c>
      <c r="J14" s="98">
        <v>269198.87592000002</v>
      </c>
      <c r="K14" s="98"/>
      <c r="L14" s="98"/>
      <c r="M14" s="98"/>
      <c r="N14" s="98"/>
      <c r="O14" s="127">
        <v>2516101.1393300002</v>
      </c>
      <c r="P14" s="99">
        <f t="shared" si="0"/>
        <v>2.378199868028986</v>
      </c>
    </row>
    <row r="15" spans="1:16" x14ac:dyDescent="0.2">
      <c r="A15" s="96" t="s">
        <v>91</v>
      </c>
      <c r="B15" s="97" t="s">
        <v>214</v>
      </c>
      <c r="C15" s="127">
        <v>303140.01235999999</v>
      </c>
      <c r="D15" s="127">
        <v>360558.04243999999</v>
      </c>
      <c r="E15" s="127">
        <v>359923.36986999999</v>
      </c>
      <c r="F15" s="127">
        <v>305414.32224000001</v>
      </c>
      <c r="G15" s="127">
        <v>366044.74095000001</v>
      </c>
      <c r="H15" s="127">
        <v>291332.67891999998</v>
      </c>
      <c r="I15" s="98">
        <v>277437.43854</v>
      </c>
      <c r="J15" s="98">
        <v>215331.86429999999</v>
      </c>
      <c r="K15" s="98"/>
      <c r="L15" s="98"/>
      <c r="M15" s="98"/>
      <c r="N15" s="98"/>
      <c r="O15" s="127">
        <v>2479182.4696200001</v>
      </c>
      <c r="P15" s="99">
        <f t="shared" si="0"/>
        <v>2.3433046191617213</v>
      </c>
    </row>
    <row r="16" spans="1:16" x14ac:dyDescent="0.2">
      <c r="A16" s="96" t="s">
        <v>90</v>
      </c>
      <c r="B16" s="97" t="s">
        <v>215</v>
      </c>
      <c r="C16" s="127">
        <v>247778.80643999999</v>
      </c>
      <c r="D16" s="127">
        <v>285044.39854000002</v>
      </c>
      <c r="E16" s="127">
        <v>294546.20941000001</v>
      </c>
      <c r="F16" s="127">
        <v>269701.91298000002</v>
      </c>
      <c r="G16" s="127">
        <v>310251.03370999999</v>
      </c>
      <c r="H16" s="127">
        <v>276716.04288999998</v>
      </c>
      <c r="I16" s="98">
        <v>280866.12758999999</v>
      </c>
      <c r="J16" s="98">
        <v>254179.24666</v>
      </c>
      <c r="K16" s="98"/>
      <c r="L16" s="98"/>
      <c r="M16" s="98"/>
      <c r="N16" s="98"/>
      <c r="O16" s="127">
        <v>2219083.7782200002</v>
      </c>
      <c r="P16" s="99">
        <f t="shared" si="0"/>
        <v>2.0974612927973819</v>
      </c>
    </row>
    <row r="17" spans="1:16" x14ac:dyDescent="0.2">
      <c r="A17" s="96" t="s">
        <v>89</v>
      </c>
      <c r="B17" s="97" t="s">
        <v>216</v>
      </c>
      <c r="C17" s="127">
        <v>272750.36567000003</v>
      </c>
      <c r="D17" s="127">
        <v>279998.75945999997</v>
      </c>
      <c r="E17" s="127">
        <v>317594.72746000002</v>
      </c>
      <c r="F17" s="127">
        <v>284852.85730999999</v>
      </c>
      <c r="G17" s="127">
        <v>263045.00036000001</v>
      </c>
      <c r="H17" s="127">
        <v>257408.83304999999</v>
      </c>
      <c r="I17" s="98">
        <v>254780.69482</v>
      </c>
      <c r="J17" s="98">
        <v>231469.55042000001</v>
      </c>
      <c r="K17" s="98"/>
      <c r="L17" s="98"/>
      <c r="M17" s="98"/>
      <c r="N17" s="98"/>
      <c r="O17" s="127">
        <v>2161900.7885500002</v>
      </c>
      <c r="P17" s="99">
        <f t="shared" si="0"/>
        <v>2.0434123611543122</v>
      </c>
    </row>
    <row r="18" spans="1:16" x14ac:dyDescent="0.2">
      <c r="A18" s="96" t="s">
        <v>88</v>
      </c>
      <c r="B18" s="97" t="s">
        <v>217</v>
      </c>
      <c r="C18" s="127">
        <v>227024.93221</v>
      </c>
      <c r="D18" s="127">
        <v>194884.34216999999</v>
      </c>
      <c r="E18" s="127">
        <v>280679.69212999998</v>
      </c>
      <c r="F18" s="127">
        <v>220287.3273</v>
      </c>
      <c r="G18" s="127">
        <v>275716.05715000001</v>
      </c>
      <c r="H18" s="127">
        <v>264837.73505999998</v>
      </c>
      <c r="I18" s="98">
        <v>279955.95559000003</v>
      </c>
      <c r="J18" s="98">
        <v>229586.12885000001</v>
      </c>
      <c r="K18" s="98"/>
      <c r="L18" s="98"/>
      <c r="M18" s="98"/>
      <c r="N18" s="98"/>
      <c r="O18" s="127">
        <v>1972972.1704599999</v>
      </c>
      <c r="P18" s="99">
        <f t="shared" si="0"/>
        <v>1.8648384526634234</v>
      </c>
    </row>
    <row r="19" spans="1:16" x14ac:dyDescent="0.2">
      <c r="A19" s="96" t="s">
        <v>87</v>
      </c>
      <c r="B19" s="97" t="s">
        <v>218</v>
      </c>
      <c r="C19" s="127">
        <v>219077.58385</v>
      </c>
      <c r="D19" s="127">
        <v>193666.85677000001</v>
      </c>
      <c r="E19" s="127">
        <v>252521.93273</v>
      </c>
      <c r="F19" s="127">
        <v>221761.82110999999</v>
      </c>
      <c r="G19" s="127">
        <v>243505.28138</v>
      </c>
      <c r="H19" s="127">
        <v>264794.5722</v>
      </c>
      <c r="I19" s="98">
        <v>246239.33254999999</v>
      </c>
      <c r="J19" s="98">
        <v>253859.58115000001</v>
      </c>
      <c r="K19" s="98"/>
      <c r="L19" s="98"/>
      <c r="M19" s="98"/>
      <c r="N19" s="98"/>
      <c r="O19" s="127">
        <v>1895426.9617399999</v>
      </c>
      <c r="P19" s="99">
        <f t="shared" si="0"/>
        <v>1.7915433047611844</v>
      </c>
    </row>
    <row r="20" spans="1:16" x14ac:dyDescent="0.2">
      <c r="A20" s="96" t="s">
        <v>86</v>
      </c>
      <c r="B20" s="97" t="s">
        <v>219</v>
      </c>
      <c r="C20" s="127">
        <v>215117.83627999999</v>
      </c>
      <c r="D20" s="127">
        <v>218419.88777999999</v>
      </c>
      <c r="E20" s="127">
        <v>241393.92194999999</v>
      </c>
      <c r="F20" s="127">
        <v>221825.08564999999</v>
      </c>
      <c r="G20" s="127">
        <v>213041.84393</v>
      </c>
      <c r="H20" s="127">
        <v>191402.77690999999</v>
      </c>
      <c r="I20" s="98">
        <v>211183.89867</v>
      </c>
      <c r="J20" s="98">
        <v>192865.32973</v>
      </c>
      <c r="K20" s="98"/>
      <c r="L20" s="98"/>
      <c r="M20" s="98"/>
      <c r="N20" s="98"/>
      <c r="O20" s="127">
        <v>1705250.5808999999</v>
      </c>
      <c r="P20" s="99">
        <f t="shared" si="0"/>
        <v>1.611790020306032</v>
      </c>
    </row>
    <row r="21" spans="1:16" x14ac:dyDescent="0.2">
      <c r="A21" s="96" t="s">
        <v>85</v>
      </c>
      <c r="B21" s="97" t="s">
        <v>220</v>
      </c>
      <c r="C21" s="127">
        <v>266100.37531999999</v>
      </c>
      <c r="D21" s="127">
        <v>260020.32767</v>
      </c>
      <c r="E21" s="127">
        <v>233117.46058000001</v>
      </c>
      <c r="F21" s="127">
        <v>173449.8781</v>
      </c>
      <c r="G21" s="127">
        <v>196712.42290999999</v>
      </c>
      <c r="H21" s="127">
        <v>173372.77747</v>
      </c>
      <c r="I21" s="98">
        <v>192256.54816999999</v>
      </c>
      <c r="J21" s="98">
        <v>164950.01342999999</v>
      </c>
      <c r="K21" s="98"/>
      <c r="L21" s="98"/>
      <c r="M21" s="98"/>
      <c r="N21" s="98"/>
      <c r="O21" s="127">
        <v>1659979.8036499999</v>
      </c>
      <c r="P21" s="99">
        <f t="shared" si="0"/>
        <v>1.5690004222256508</v>
      </c>
    </row>
    <row r="22" spans="1:16" x14ac:dyDescent="0.2">
      <c r="A22" s="96" t="s">
        <v>84</v>
      </c>
      <c r="B22" s="97" t="s">
        <v>221</v>
      </c>
      <c r="C22" s="127">
        <v>176048.27447</v>
      </c>
      <c r="D22" s="127">
        <v>205124.4687</v>
      </c>
      <c r="E22" s="127">
        <v>256092.55545000001</v>
      </c>
      <c r="F22" s="127">
        <v>236692.44273000001</v>
      </c>
      <c r="G22" s="127">
        <v>232226.04071</v>
      </c>
      <c r="H22" s="127">
        <v>165769.78873</v>
      </c>
      <c r="I22" s="98">
        <v>223418.44356000001</v>
      </c>
      <c r="J22" s="98">
        <v>149932.08919999999</v>
      </c>
      <c r="K22" s="98"/>
      <c r="L22" s="98"/>
      <c r="M22" s="98"/>
      <c r="N22" s="98"/>
      <c r="O22" s="127">
        <v>1645304.1035500001</v>
      </c>
      <c r="P22" s="99">
        <f t="shared" si="0"/>
        <v>1.5551290608978046</v>
      </c>
    </row>
    <row r="23" spans="1:16" x14ac:dyDescent="0.2">
      <c r="A23" s="96" t="s">
        <v>83</v>
      </c>
      <c r="B23" s="97" t="s">
        <v>222</v>
      </c>
      <c r="C23" s="127">
        <v>170288.20039000001</v>
      </c>
      <c r="D23" s="127">
        <v>154249.76535</v>
      </c>
      <c r="E23" s="127">
        <v>189102.82173</v>
      </c>
      <c r="F23" s="127">
        <v>154720.23908</v>
      </c>
      <c r="G23" s="127">
        <v>168280.18090000001</v>
      </c>
      <c r="H23" s="127">
        <v>182354.05256000001</v>
      </c>
      <c r="I23" s="98">
        <v>153234.37573999999</v>
      </c>
      <c r="J23" s="98">
        <v>147679.54592</v>
      </c>
      <c r="K23" s="98"/>
      <c r="L23" s="98"/>
      <c r="M23" s="98"/>
      <c r="N23" s="98"/>
      <c r="O23" s="127">
        <v>1319909.1816700001</v>
      </c>
      <c r="P23" s="99">
        <f t="shared" si="0"/>
        <v>1.2475682287134577</v>
      </c>
    </row>
    <row r="24" spans="1:16" x14ac:dyDescent="0.2">
      <c r="A24" s="96" t="s">
        <v>82</v>
      </c>
      <c r="B24" s="97" t="s">
        <v>223</v>
      </c>
      <c r="C24" s="127">
        <v>125810.53055</v>
      </c>
      <c r="D24" s="127">
        <v>162649.7838</v>
      </c>
      <c r="E24" s="127">
        <v>204853.84153999999</v>
      </c>
      <c r="F24" s="127">
        <v>180275.94761</v>
      </c>
      <c r="G24" s="127">
        <v>177465.09400000001</v>
      </c>
      <c r="H24" s="127">
        <v>158514.70832999999</v>
      </c>
      <c r="I24" s="98">
        <v>151734.04954000001</v>
      </c>
      <c r="J24" s="98">
        <v>157832.98467999999</v>
      </c>
      <c r="K24" s="98"/>
      <c r="L24" s="98"/>
      <c r="M24" s="98"/>
      <c r="N24" s="98"/>
      <c r="O24" s="127">
        <v>1319136.9400500001</v>
      </c>
      <c r="P24" s="99">
        <f t="shared" si="0"/>
        <v>1.2468383117438802</v>
      </c>
    </row>
    <row r="25" spans="1:16" x14ac:dyDescent="0.2">
      <c r="A25" s="100"/>
      <c r="B25" s="168" t="s">
        <v>81</v>
      </c>
      <c r="C25" s="168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28">
        <f>SUM(O5:O24)</f>
        <v>70111047.577560008</v>
      </c>
      <c r="P25" s="102">
        <f>SUM(P5:P24)</f>
        <v>66.268434718298721</v>
      </c>
    </row>
    <row r="26" spans="1:16" ht="13.5" customHeight="1" x14ac:dyDescent="0.2">
      <c r="A26" s="100"/>
      <c r="B26" s="169" t="s">
        <v>80</v>
      </c>
      <c r="C26" s="169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8">
        <v>105798556.84776001</v>
      </c>
      <c r="P26" s="98">
        <f>O26/O$26*100</f>
        <v>100</v>
      </c>
    </row>
    <row r="27" spans="1:16" x14ac:dyDescent="0.2">
      <c r="B27" s="68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Q25" sqref="Q25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2002_2018_AYLIK_IHR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Fahrettin İnce</cp:lastModifiedBy>
  <cp:lastPrinted>2016-02-26T09:44:09Z</cp:lastPrinted>
  <dcterms:created xsi:type="dcterms:W3CDTF">2013-08-01T04:41:02Z</dcterms:created>
  <dcterms:modified xsi:type="dcterms:W3CDTF">2018-09-01T07:22:58Z</dcterms:modified>
</cp:coreProperties>
</file>