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\Desktop\"/>
    </mc:Choice>
  </mc:AlternateContent>
  <bookViews>
    <workbookView xWindow="240" yWindow="480" windowWidth="15570" windowHeight="7590" tabRatio="777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62913"/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G22" i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<sst xmlns="http://schemas.openxmlformats.org/spreadsheetml/2006/main" count="421" uniqueCount="229">
  <si>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</si>
  <si>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</si>
  <si>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</si>
  <si>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</si>
  <si>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</si>
  <si>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</si>
  <si>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</si>
  <si>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</si>
  <si>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</si>
  <si>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</si>
  <si>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</si>
  <si>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</si>
  <si>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</si>
  <si>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</si>
  <si>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</si>
  <si>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</si>
  <si>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</si>
  <si>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</si>
  <si>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</si>
  <si>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</si>
  <si>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</si>
  <si>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</si>
  <si>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</si>
  <si>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</si>
  <si>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</si>
  <si>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</si>
  <si>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</si>
  <si>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</si>
  <si>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</si>
  <si>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</si>
  <si>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</si>
  <si>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</si>
  <si>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</si>
  <si>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</si>
  <si>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</si>
  <si>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</si>
  <si>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</si>
  <si>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</si>
  <si>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</si>
  <si>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</si>
  <si>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</si>
  <si>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</si>
  <si>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</si>
  <si>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</si>
  <si>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</si>
  <si>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</si>
  <si>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</si>
  <si>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</si>
  <si>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</si>
  <si>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</si>
  <si>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</si>
  <si>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</si>
  <si>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</si>
  <si>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</si>
  <si>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</si>
  <si>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</si>
  <si>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</si>
  <si>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</si>
  <si>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</si>
  <si>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</si>
  <si>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</si>
  <si>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</si>
  <si>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</si>
  <si>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</si>
  <si>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</si>
  <si>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</si>
  <si>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</si>
  <si>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</si>
  <si>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</si>
  <si>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</si>
  <si>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</si>
  <si>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</si>
  <si>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</si>
  <si>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</si>
  <si>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</si>
  <si>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</si>
  <si>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</si>
  <si>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</si>
  <si>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</si>
  <si>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</si>
  <si>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</si>
  <si>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</si>
  <si>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</si>
  <si>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</si>
  <si>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</si>
  <si>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</si>
  <si>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</si>
  <si>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</si>
  <si>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</si>
  <si>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</si>
  <si>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</si>
  <si>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</si>
  <si>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</si>
  <si>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</si>
  <si>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</si>
  <si>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</si>
  <si>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</si>
  <si>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</si>
  <si>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</si>
  <si>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</si>
  <si>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</si>
  <si>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</si>
  <si>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</si>
  <si>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</si>
  <si>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</si>
  <si>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</si>
  <si>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</si>
  <si>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</si>
  <si>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</si>
  <si>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</si>
  <si>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</si>
  <si>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</si>
  <si>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</si>
  <si>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</si>
  <si>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</si>
  <si>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</si>
  <si>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</si>
  <si>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</si>
  <si>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</si>
  <si>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</si>
  <si>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</si>
  <si>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</si>
  <si>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</si>
  <si>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</si>
  <si>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ARALIK (2017/2016)</t>
  </si>
  <si>
    <t>OCAK - ARALIK
(2017/2016)</t>
  </si>
  <si>
    <t>1 - 31 ARALıK İHRACAT RAKAMLARI</t>
  </si>
  <si>
    <t xml:space="preserve">SEKTÖREL BAZDA İHRACAT RAKAMLARI -1.000 $ </t>
  </si>
  <si>
    <t>1 - 31 ARALıK</t>
  </si>
  <si>
    <t>1 OCAK  -  31 ARALıK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</si>
  <si>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</si>
  <si>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</si>
  <si>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</si>
  <si>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</si>
  <si>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</si>
  <si>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</si>
  <si>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</si>
  <si>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</si>
  <si>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</si>
  <si>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</si>
  <si>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</si>
  <si>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</si>
  <si>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</si>
  <si>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</si>
  <si>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</si>
  <si>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</si>
  <si>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</si>
  <si>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</si>
  <si>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</si>
  <si>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</si>
  <si>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</si>
  <si>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</si>
  <si>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</si>
  <si>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</si>
  <si>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</si>
  <si>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</si>
  <si>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</si>
  <si>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</si>
  <si>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</si>
  <si>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ARALıK</t>
  </si>
  <si>
    <t>2017  1 - 31 ARALıK</t>
  </si>
  <si>
    <t>CEBELİ TARIK</t>
  </si>
  <si>
    <t>İZLANDA</t>
  </si>
  <si>
    <t xml:space="preserve">BENİN </t>
  </si>
  <si>
    <t xml:space="preserve">KOLOMBİYA </t>
  </si>
  <si>
    <t xml:space="preserve">KAMERUN </t>
  </si>
  <si>
    <t>KOCAELİ SERBEST BLG.</t>
  </si>
  <si>
    <t>KAYSERİ SERBEST BLG.</t>
  </si>
  <si>
    <t xml:space="preserve">SENEGAL </t>
  </si>
  <si>
    <t>ÖZBEKİSTAN</t>
  </si>
  <si>
    <t xml:space="preserve">BAHREYN </t>
  </si>
  <si>
    <t xml:space="preserve">ALMANYA </t>
  </si>
  <si>
    <t>BİRLEŞİK KRALLIK</t>
  </si>
  <si>
    <t>İTALYA</t>
  </si>
  <si>
    <t>IRAK</t>
  </si>
  <si>
    <t>BİRLEŞİK DEVLETLER</t>
  </si>
  <si>
    <t>FRANSA</t>
  </si>
  <si>
    <t>İSPANYA</t>
  </si>
  <si>
    <t>HOLLANDA</t>
  </si>
  <si>
    <t>İSRAİL</t>
  </si>
  <si>
    <t>İRAN (İSLAM CUM.)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</si>
  <si>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</si>
  <si>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</si>
  <si>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</si>
  <si>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</si>
  <si>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</si>
  <si>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</si>
  <si>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</si>
  <si>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</si>
  <si>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</si>
  <si>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</si>
  <si>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GÜMÜŞHANE</t>
  </si>
  <si>
    <t>ÇANKIRI</t>
  </si>
  <si>
    <t>KARS</t>
  </si>
  <si>
    <t>ÇORUM</t>
  </si>
  <si>
    <t>OSMANIYE</t>
  </si>
  <si>
    <t>BARTIN</t>
  </si>
  <si>
    <t>DÜZCE</t>
  </si>
  <si>
    <t>IĞDIR</t>
  </si>
  <si>
    <t>NEVŞEHIR</t>
  </si>
  <si>
    <t>BINGÖL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</si>
  <si>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</si>
  <si>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</si>
  <si>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</si>
  <si>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</si>
  <si>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</si>
  <si>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</si>
  <si>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</si>
  <si>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</si>
  <si>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</si>
  <si>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</si>
  <si>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</si>
  <si>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</si>
  <si>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</si>
  <si>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</si>
  <si>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 xml:space="preserve">ROMANYA </t>
  </si>
  <si>
    <t xml:space="preserve">POLONYA </t>
  </si>
  <si>
    <t>BELÇİKA</t>
  </si>
  <si>
    <t>ÇİN HALK CUMHURİYETİ</t>
  </si>
  <si>
    <t>BULGARİSTAN</t>
  </si>
  <si>
    <t xml:space="preserve">RUSYA FEDERASYONU </t>
  </si>
  <si>
    <t xml:space="preserve">SUUDİ ARABİSTAN </t>
  </si>
  <si>
    <t xml:space="preserve">MISIR </t>
  </si>
  <si>
    <t>CEZAYİR</t>
  </si>
  <si>
    <t>*Ocak - Aralık dönemi için ilk ay TUİK, son ay TİM rakamı kullanılmıştır.</t>
  </si>
  <si>
    <t>1 Aralık - 31 Aralık</t>
  </si>
  <si>
    <t>1 Ocak - 31 Aralık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</si>
  <si>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 yılı için TUİK rakamları kullanılmıştır. </t>
    </r>
  </si>
  <si>
    <t xml:space="preserve">* Aralık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</si>
</sst>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7" applyNumberFormat="0" applyFill="0" applyAlignment="0" applyProtection="0"/>
    <xf numFmtId="0" fontId="59" fillId="0" borderId="18" applyNumberFormat="0" applyFill="0" applyAlignment="0" applyProtection="0"/>
    <xf numFmtId="0" fontId="60" fillId="0" borderId="19" applyNumberFormat="0" applyFill="0" applyAlignment="0" applyProtection="0"/>
    <xf numFmtId="0" fontId="61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1" applyNumberFormat="0" applyAlignment="0" applyProtection="0"/>
    <xf numFmtId="0" fontId="62" fillId="40" borderId="21" applyNumberFormat="0" applyAlignment="0" applyProtection="0"/>
    <xf numFmtId="0" fontId="63" fillId="41" borderId="22" applyNumberFormat="0" applyAlignment="0" applyProtection="0"/>
    <xf numFmtId="0" fontId="63" fillId="41" borderId="22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3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18" applyNumberFormat="0" applyFill="0" applyAlignment="0" applyProtection="0"/>
    <xf numFmtId="0" fontId="7" fillId="0" borderId="2" applyNumberFormat="0" applyFill="0" applyAlignment="0" applyProtection="0"/>
    <xf numFmtId="0" fontId="60" fillId="0" borderId="19" applyNumberFormat="0" applyFill="0" applyAlignment="0" applyProtection="0"/>
    <xf numFmtId="0" fontId="8" fillId="0" borderId="3" applyNumberFormat="0" applyFill="0" applyAlignment="0" applyProtection="0"/>
    <xf numFmtId="0" fontId="61" fillId="0" borderId="20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1" applyNumberFormat="0" applyAlignment="0" applyProtection="0"/>
    <xf numFmtId="0" fontId="65" fillId="32" borderId="21" applyNumberFormat="0" applyAlignment="0" applyProtection="0"/>
    <xf numFmtId="0" fontId="11" fillId="0" borderId="6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4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28" fillId="29" borderId="24" applyNumberFormat="0" applyFont="0" applyAlignment="0" applyProtection="0"/>
    <xf numFmtId="0" fontId="10" fillId="3" borderId="5" applyNumberFormat="0" applyAlignment="0" applyProtection="0"/>
    <xf numFmtId="0" fontId="64" fillId="40" borderId="23" applyNumberFormat="0" applyAlignment="0" applyProtection="0"/>
    <xf numFmtId="0" fontId="64" fillId="40" borderId="23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25" applyNumberFormat="0" applyFill="0" applyAlignment="0" applyProtection="0"/>
    <xf numFmtId="0" fontId="14" fillId="0" borderId="8" applyNumberFormat="0" applyFill="0" applyAlignment="0" applyProtection="0"/>
    <xf numFmtId="0" fontId="68" fillId="0" borderId="25" applyNumberFormat="0" applyFill="0" applyAlignment="0" applyProtection="0"/>
    <xf numFmtId="0" fontId="68" fillId="0" borderId="25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1" applyNumberFormat="0" applyAlignment="0" applyProtection="0"/>
    <xf numFmtId="0" fontId="62" fillId="40" borderId="21" applyNumberFormat="0" applyAlignment="0" applyProtection="0"/>
    <xf numFmtId="0" fontId="62" fillId="40" borderId="21" applyNumberFormat="0" applyAlignment="0" applyProtection="0"/>
    <xf numFmtId="0" fontId="63" fillId="41" borderId="22" applyNumberFormat="0" applyAlignment="0" applyProtection="0"/>
    <xf numFmtId="0" fontId="63" fillId="41" borderId="22" applyNumberFormat="0" applyAlignment="0" applyProtection="0"/>
    <xf numFmtId="0" fontId="63" fillId="41" borderId="22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1" applyNumberFormat="0" applyAlignment="0" applyProtection="0"/>
    <xf numFmtId="0" fontId="65" fillId="32" borderId="21" applyNumberFormat="0" applyAlignment="0" applyProtection="0"/>
    <xf numFmtId="0" fontId="65" fillId="32" borderId="21" applyNumberFormat="0" applyAlignment="0" applyProtection="0"/>
    <xf numFmtId="0" fontId="65" fillId="32" borderId="21" applyNumberFormat="0" applyAlignment="0" applyProtection="0"/>
    <xf numFmtId="0" fontId="63" fillId="41" borderId="2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2" fillId="4" borderId="7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53" fillId="29" borderId="24" applyNumberFormat="0" applyFont="0" applyAlignment="0" applyProtection="0"/>
    <xf numFmtId="0" fontId="2" fillId="4" borderId="7" applyNumberFormat="0" applyFont="0" applyAlignment="0" applyProtection="0"/>
    <xf numFmtId="0" fontId="16" fillId="29" borderId="24" applyNumberFormat="0" applyFont="0" applyAlignment="0" applyProtection="0"/>
    <xf numFmtId="0" fontId="67" fillId="32" borderId="0" applyNumberFormat="0" applyBorder="0" applyAlignment="0" applyProtection="0"/>
    <xf numFmtId="0" fontId="64" fillId="40" borderId="23" applyNumberFormat="0" applyAlignment="0" applyProtection="0"/>
    <xf numFmtId="0" fontId="64" fillId="40" borderId="23" applyNumberFormat="0" applyAlignment="0" applyProtection="0"/>
    <xf numFmtId="0" fontId="64" fillId="40" borderId="23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25" applyNumberFormat="0" applyFill="0" applyAlignment="0" applyProtection="0"/>
    <xf numFmtId="0" fontId="68" fillId="0" borderId="25" applyNumberFormat="0" applyFill="0" applyAlignment="0" applyProtection="0"/>
    <xf numFmtId="0" fontId="68" fillId="0" borderId="25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20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0" fontId="45" fillId="0" borderId="0" xfId="0" applyFont="1"/>
    <xf numFmtId="0" fontId="47" fillId="0" borderId="0" xfId="0" applyFont="1"/>
    <xf numFmtId="0" fontId="50" fillId="0" borderId="0" xfId="0" applyFont="1"/>
    <xf numFmtId="0" fontId="51" fillId="26" borderId="14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26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15" xfId="0" applyNumberFormat="1" applyFont="1" applyFill="1" applyBorder="1" applyAlignment="1">
      <alignment horizontal="right"/>
    </xf>
    <xf numFmtId="3" fontId="51" fillId="26" borderId="16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3" fontId="78" fillId="26" borderId="15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0" fontId="21" fillId="0" borderId="28" xfId="2" applyFont="1" applyFill="1" applyBorder="1" applyAlignment="1">
      <alignment horizontal="center"/>
    </xf>
    <xf numFmtId="1" fontId="21" fillId="0" borderId="28" xfId="2" applyNumberFormat="1" applyFont="1" applyFill="1" applyBorder="1" applyAlignment="1">
      <alignment horizontal="center"/>
    </xf>
    <xf numFmtId="2" fontId="22" fillId="0" borderId="28" xfId="2" applyNumberFormat="1" applyFont="1" applyFill="1" applyBorder="1" applyAlignment="1">
      <alignment horizontal="center" wrapText="1"/>
    </xf>
    <xf numFmtId="2" fontId="22" fillId="0" borderId="29" xfId="2" applyNumberFormat="1" applyFont="1" applyFill="1" applyBorder="1" applyAlignment="1">
      <alignment horizontal="center" wrapText="1"/>
    </xf>
    <xf numFmtId="166" fontId="21" fillId="24" borderId="31" xfId="2" applyNumberFormat="1" applyFont="1" applyFill="1" applyBorder="1" applyAlignment="1">
      <alignment horizontal="center"/>
    </xf>
    <xf numFmtId="166" fontId="24" fillId="0" borderId="31" xfId="2" applyNumberFormat="1" applyFont="1" applyFill="1" applyBorder="1" applyAlignment="1">
      <alignment horizontal="center"/>
    </xf>
    <xf numFmtId="166" fontId="21" fillId="0" borderId="31" xfId="2" applyNumberFormat="1" applyFont="1" applyFill="1" applyBorder="1" applyAlignment="1">
      <alignment horizontal="center"/>
    </xf>
    <xf numFmtId="166" fontId="26" fillId="0" borderId="31" xfId="2" applyNumberFormat="1" applyFont="1" applyFill="1" applyBorder="1" applyAlignment="1">
      <alignment horizontal="center"/>
    </xf>
    <xf numFmtId="167" fontId="27" fillId="24" borderId="31" xfId="2" applyNumberFormat="1" applyFont="1" applyFill="1" applyBorder="1" applyAlignment="1">
      <alignment horizontal="center"/>
    </xf>
    <xf numFmtId="3" fontId="29" fillId="24" borderId="33" xfId="2" applyNumberFormat="1" applyFont="1" applyFill="1" applyBorder="1" applyAlignment="1">
      <alignment horizontal="center"/>
    </xf>
    <xf numFmtId="166" fontId="29" fillId="24" borderId="33" xfId="2" applyNumberFormat="1" applyFont="1" applyFill="1" applyBorder="1" applyAlignment="1">
      <alignment horizontal="center"/>
    </xf>
    <xf numFmtId="3" fontId="75" fillId="24" borderId="33" xfId="2" applyNumberFormat="1" applyFont="1" applyFill="1" applyBorder="1" applyAlignment="1">
      <alignment horizontal="center"/>
    </xf>
    <xf numFmtId="166" fontId="75" fillId="24" borderId="34" xfId="2" applyNumberFormat="1" applyFont="1" applyFill="1" applyBorder="1" applyAlignment="1">
      <alignment horizontal="center"/>
    </xf>
    <xf numFmtId="0" fontId="20" fillId="0" borderId="35" xfId="2" applyFont="1" applyFill="1" applyBorder="1" applyAlignment="1">
      <alignment wrapText="1"/>
    </xf>
    <xf numFmtId="0" fontId="23" fillId="24" borderId="36" xfId="2" applyFont="1" applyFill="1" applyBorder="1"/>
    <xf numFmtId="0" fontId="21" fillId="0" borderId="36" xfId="2" applyFont="1" applyFill="1" applyBorder="1"/>
    <xf numFmtId="0" fontId="17" fillId="0" borderId="36" xfId="2" applyFont="1" applyFill="1" applyBorder="1"/>
    <xf numFmtId="0" fontId="17" fillId="0" borderId="36" xfId="0" applyFont="1" applyFill="1" applyBorder="1"/>
    <xf numFmtId="0" fontId="21" fillId="24" borderId="36" xfId="2" applyFont="1" applyFill="1" applyBorder="1"/>
    <xf numFmtId="0" fontId="22" fillId="24" borderId="36" xfId="2" applyFont="1" applyFill="1" applyBorder="1"/>
    <xf numFmtId="0" fontId="29" fillId="0" borderId="37" xfId="2" applyFont="1" applyFill="1" applyBorder="1"/>
    <xf numFmtId="0" fontId="20" fillId="0" borderId="38" xfId="2" applyFont="1" applyFill="1" applyBorder="1" applyAlignment="1">
      <alignment horizontal="center" vertical="center"/>
    </xf>
    <xf numFmtId="0" fontId="20" fillId="0" borderId="39" xfId="2" applyFont="1" applyFill="1" applyBorder="1" applyAlignment="1">
      <alignment horizontal="center" vertical="center"/>
    </xf>
    <xf numFmtId="0" fontId="20" fillId="0" borderId="40" xfId="2" applyFont="1" applyFill="1" applyBorder="1" applyAlignment="1">
      <alignment horizontal="center" vertical="center"/>
    </xf>
    <xf numFmtId="0" fontId="21" fillId="0" borderId="27" xfId="2" applyFont="1" applyFill="1" applyBorder="1" applyAlignment="1">
      <alignment horizontal="center"/>
    </xf>
    <xf numFmtId="3" fontId="21" fillId="24" borderId="30" xfId="2" applyNumberFormat="1" applyFont="1" applyFill="1" applyBorder="1" applyAlignment="1">
      <alignment horizontal="center"/>
    </xf>
    <xf numFmtId="3" fontId="24" fillId="0" borderId="30" xfId="2" applyNumberFormat="1" applyFont="1" applyFill="1" applyBorder="1" applyAlignment="1">
      <alignment horizontal="center"/>
    </xf>
    <xf numFmtId="3" fontId="21" fillId="0" borderId="30" xfId="2" applyNumberFormat="1" applyFont="1" applyFill="1" applyBorder="1" applyAlignment="1">
      <alignment horizontal="center"/>
    </xf>
    <xf numFmtId="3" fontId="25" fillId="24" borderId="30" xfId="2" applyNumberFormat="1" applyFont="1" applyFill="1" applyBorder="1" applyAlignment="1">
      <alignment horizontal="center"/>
    </xf>
    <xf numFmtId="166" fontId="25" fillId="24" borderId="31" xfId="2" applyNumberFormat="1" applyFont="1" applyFill="1" applyBorder="1" applyAlignment="1">
      <alignment horizontal="center"/>
    </xf>
    <xf numFmtId="3" fontId="29" fillId="24" borderId="32" xfId="2" applyNumberFormat="1" applyFont="1" applyFill="1" applyBorder="1" applyAlignment="1">
      <alignment horizontal="center"/>
    </xf>
    <xf numFmtId="166" fontId="29" fillId="24" borderId="34" xfId="2" applyNumberFormat="1" applyFont="1" applyFill="1" applyBorder="1" applyAlignment="1">
      <alignment horizontal="center"/>
    </xf>
    <xf numFmtId="3" fontId="26" fillId="0" borderId="30" xfId="2" applyNumberFormat="1" applyFont="1" applyFill="1" applyBorder="1" applyAlignment="1">
      <alignment horizontal="center"/>
    </xf>
    <xf numFmtId="3" fontId="27" fillId="24" borderId="30" xfId="2" applyNumberFormat="1" applyFont="1" applyFill="1" applyBorder="1" applyAlignment="1">
      <alignment horizontal="center"/>
    </xf>
    <xf numFmtId="3" fontId="75" fillId="24" borderId="32" xfId="2" applyNumberFormat="1" applyFont="1" applyFill="1" applyBorder="1" applyAlignment="1">
      <alignment horizontal="center"/>
    </xf>
    <xf numFmtId="0" fontId="19" fillId="0" borderId="35" xfId="2" applyFont="1" applyFill="1" applyBorder="1" applyAlignment="1">
      <alignment horizontal="center" vertical="center"/>
    </xf>
    <xf numFmtId="0" fontId="19" fillId="0" borderId="41" xfId="2" applyFont="1" applyFill="1" applyBorder="1" applyAlignment="1">
      <alignment horizontal="center" vertical="center"/>
    </xf>
    <xf numFmtId="0" fontId="19" fillId="0" borderId="42" xfId="2" applyFont="1" applyFill="1" applyBorder="1" applyAlignment="1">
      <alignment horizontal="center" vertical="center"/>
    </xf>
    <xf numFmtId="0" fontId="17" fillId="0" borderId="43" xfId="2" applyFont="1" applyFill="1" applyBorder="1" applyAlignment="1">
      <alignment wrapText="1"/>
    </xf>
    <xf numFmtId="166" fontId="75" fillId="45" borderId="33" xfId="2" applyNumberFormat="1" applyFont="1" applyFill="1" applyBorder="1" applyAlignment="1">
      <alignment horizontal="center"/>
    </xf>
    <xf numFmtId="0" fontId="51" fillId="26" borderId="44" xfId="0" applyFont="1" applyFill="1" applyBorder="1" applyAlignment="1">
      <alignment horizontal="center"/>
    </xf>
    <xf numFmtId="3" fontId="51" fillId="26" borderId="45" xfId="0" applyNumberFormat="1" applyFont="1" applyFill="1" applyBorder="1" applyAlignment="1">
      <alignment horizontal="right"/>
    </xf>
    <xf numFmtId="3" fontId="51" fillId="26" borderId="46" xfId="0" applyNumberFormat="1" applyFont="1" applyFill="1" applyBorder="1" applyAlignment="1">
      <alignment horizontal="right"/>
    </xf>
    <xf numFmtId="0" fontId="46" fillId="26" borderId="48" xfId="0" applyFont="1" applyFill="1" applyBorder="1"/>
    <xf numFmtId="3" fontId="46" fillId="26" borderId="49" xfId="0" applyNumberFormat="1" applyFont="1" applyFill="1" applyBorder="1" applyAlignment="1">
      <alignment horizontal="right"/>
    </xf>
    <xf numFmtId="0" fontId="48" fillId="26" borderId="48" xfId="0" applyFont="1" applyFill="1" applyBorder="1"/>
    <xf numFmtId="0" fontId="48" fillId="26" borderId="50" xfId="0" applyFont="1" applyFill="1" applyBorder="1"/>
    <xf numFmtId="3" fontId="48" fillId="26" borderId="45" xfId="0" applyNumberFormat="1" applyFont="1" applyFill="1" applyBorder="1" applyAlignment="1">
      <alignment horizontal="right"/>
    </xf>
    <xf numFmtId="3" fontId="46" fillId="26" borderId="51" xfId="0" applyNumberFormat="1" applyFont="1" applyFill="1" applyBorder="1" applyAlignment="1">
      <alignment horizontal="right"/>
    </xf>
    <xf numFmtId="49" fontId="44" fillId="26" borderId="52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53" xfId="0" applyFont="1" applyFill="1" applyBorder="1" applyAlignment="1">
      <alignment horizontal="center"/>
    </xf>
    <xf numFmtId="0" fontId="46" fillId="26" borderId="47" xfId="0" applyFont="1" applyFill="1" applyBorder="1"/>
    <xf numFmtId="3" fontId="46" fillId="26" borderId="41" xfId="0" applyNumberFormat="1" applyFont="1" applyFill="1" applyBorder="1" applyAlignment="1">
      <alignment horizontal="right"/>
    </xf>
    <xf numFmtId="3" fontId="46" fillId="26" borderId="42" xfId="0" applyNumberFormat="1" applyFont="1" applyFill="1" applyBorder="1" applyAlignment="1">
      <alignment horizontal="right"/>
    </xf>
    <xf numFmtId="3" fontId="49" fillId="26" borderId="45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7469153.7823999999</c:v>
                </c:pt>
                <c:pt idx="1">
                  <c:v>8788476.78204</c:v>
                </c:pt>
                <c:pt idx="2">
                  <c:v>9424981.1811699998</c:v>
                </c:pt>
                <c:pt idx="3">
                  <c:v>9435675.9143700022</c:v>
                </c:pt>
                <c:pt idx="4">
                  <c:v>8852339.6734500006</c:v>
                </c:pt>
                <c:pt idx="5">
                  <c:v>9788352.7837000005</c:v>
                </c:pt>
                <c:pt idx="6">
                  <c:v>7265834.0477699991</c:v>
                </c:pt>
                <c:pt idx="7">
                  <c:v>9145801.0279700011</c:v>
                </c:pt>
                <c:pt idx="8">
                  <c:v>8542473.5338499974</c:v>
                </c:pt>
                <c:pt idx="9">
                  <c:v>9410593.0392099991</c:v>
                </c:pt>
                <c:pt idx="10">
                  <c:v>9506871.1991799995</c:v>
                </c:pt>
                <c:pt idx="11">
                  <c:v>9969487.753990002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7-4506-ABAE-D55AF9D850A8}"/>
            </c:ext>
          </c:extLst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8506165.9985900018</c:v>
                </c:pt>
                <c:pt idx="1">
                  <c:v>9255448.9867000002</c:v>
                </c:pt>
                <c:pt idx="2">
                  <c:v>11303797.142240001</c:v>
                </c:pt>
                <c:pt idx="3">
                  <c:v>9721966.5201299991</c:v>
                </c:pt>
                <c:pt idx="4">
                  <c:v>10318403.03445</c:v>
                </c:pt>
                <c:pt idx="5">
                  <c:v>10041357.949680001</c:v>
                </c:pt>
                <c:pt idx="6">
                  <c:v>9586423.4849599972</c:v>
                </c:pt>
                <c:pt idx="7">
                  <c:v>10295271.484520003</c:v>
                </c:pt>
                <c:pt idx="8">
                  <c:v>9278299.0922400001</c:v>
                </c:pt>
                <c:pt idx="9">
                  <c:v>11009566.391690001</c:v>
                </c:pt>
                <c:pt idx="10">
                  <c:v>11053892.321150001</c:v>
                </c:pt>
                <c:pt idx="11">
                  <c:v>11022180.286039999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7-4506-ABAE-D55AF9D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97888"/>
        <c:axId val="321399008"/>
      </c:lineChart>
      <c:catAx>
        <c:axId val="3213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139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1399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1397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96331.293539999999</c:v>
                </c:pt>
                <c:pt idx="1">
                  <c:v>90408.284830000004</c:v>
                </c:pt>
                <c:pt idx="2">
                  <c:v>114507.19144</c:v>
                </c:pt>
                <c:pt idx="3">
                  <c:v>97193.598150000005</c:v>
                </c:pt>
                <c:pt idx="4">
                  <c:v>96648.830149999994</c:v>
                </c:pt>
                <c:pt idx="5">
                  <c:v>75754.450440000001</c:v>
                </c:pt>
                <c:pt idx="6">
                  <c:v>62706.864430000001</c:v>
                </c:pt>
                <c:pt idx="7">
                  <c:v>83242.214559999993</c:v>
                </c:pt>
                <c:pt idx="8">
                  <c:v>93906.195189999999</c:v>
                </c:pt>
                <c:pt idx="9">
                  <c:v>176765.63467</c:v>
                </c:pt>
                <c:pt idx="10">
                  <c:v>163027.04092</c:v>
                </c:pt>
                <c:pt idx="11">
                  <c:v>131746.88755000001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B-43A5-BD93-DB5B45D41816}"/>
            </c:ext>
          </c:extLst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88426.430420000004</c:v>
                </c:pt>
                <c:pt idx="8">
                  <c:v>133309.95624</c:v>
                </c:pt>
                <c:pt idx="9">
                  <c:v>164789.31182</c:v>
                </c:pt>
                <c:pt idx="10">
                  <c:v>144969.57272</c:v>
                </c:pt>
                <c:pt idx="11">
                  <c:v>115269.88946000001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B-43A5-BD93-DB5B45D4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01680"/>
        <c:axId val="493202240"/>
      </c:lineChart>
      <c:catAx>
        <c:axId val="4932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0224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01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112243.67320999999</c:v>
                </c:pt>
                <c:pt idx="6">
                  <c:v>125317.91564000001</c:v>
                </c:pt>
                <c:pt idx="7">
                  <c:v>97330.064350000001</c:v>
                </c:pt>
                <c:pt idx="8">
                  <c:v>181140.74160000001</c:v>
                </c:pt>
                <c:pt idx="9">
                  <c:v>242483.73521000001</c:v>
                </c:pt>
                <c:pt idx="10">
                  <c:v>217487.85563000001</c:v>
                </c:pt>
                <c:pt idx="11">
                  <c:v>161013.72005999999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C5A-88F7-503A136DB21B}"/>
            </c:ext>
          </c:extLst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231827.00033000001</c:v>
                </c:pt>
                <c:pt idx="11">
                  <c:v>203792.22628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C5A-88F7-503A136D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05600"/>
        <c:axId val="493206160"/>
      </c:lineChart>
      <c:catAx>
        <c:axId val="4932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0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06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05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32499.290209999999</c:v>
                </c:pt>
                <c:pt idx="11">
                  <c:v>43740.693749999999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D-4301-B35A-5E62FC4D50FD}"/>
            </c:ext>
          </c:extLst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D-4301-B35A-5E62FC4D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09520"/>
        <c:axId val="493210080"/>
      </c:lineChart>
      <c:catAx>
        <c:axId val="49320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1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1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209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1-4141-9A8E-17C8E6CD69B9}"/>
            </c:ext>
          </c:extLst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1-4141-9A8E-17C8E6CD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12864"/>
        <c:axId val="389913424"/>
      </c:lineChart>
      <c:catAx>
        <c:axId val="3899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1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1342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12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3589.18777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4366.2088299999996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4307-A175-42F9AA448F71}"/>
            </c:ext>
          </c:extLst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A-4307-A175-42F9AA44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16784"/>
        <c:axId val="389917344"/>
      </c:lineChart>
      <c:catAx>
        <c:axId val="38991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1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1734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1678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185679.00395000001</c:v>
                </c:pt>
                <c:pt idx="6">
                  <c:v>182984.70323000001</c:v>
                </c:pt>
                <c:pt idx="7">
                  <c:v>210840.92108999999</c:v>
                </c:pt>
                <c:pt idx="8">
                  <c:v>184865.38866</c:v>
                </c:pt>
                <c:pt idx="9">
                  <c:v>193876.55976</c:v>
                </c:pt>
                <c:pt idx="10">
                  <c:v>217838.87977999999</c:v>
                </c:pt>
                <c:pt idx="11">
                  <c:v>222267.77963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3-43B5-BD92-9F84A463934C}"/>
            </c:ext>
          </c:extLst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166790.7715</c:v>
                </c:pt>
                <c:pt idx="10">
                  <c:v>175058.29003</c:v>
                </c:pt>
                <c:pt idx="11">
                  <c:v>211824.98443000001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3-43B5-BD92-9F84A463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20704"/>
        <c:axId val="389921264"/>
      </c:lineChart>
      <c:catAx>
        <c:axId val="3899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2126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07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311625.53353000002</c:v>
                </c:pt>
                <c:pt idx="1">
                  <c:v>330155.35941999999</c:v>
                </c:pt>
                <c:pt idx="2">
                  <c:v>390185.19718999998</c:v>
                </c:pt>
                <c:pt idx="3">
                  <c:v>369981.43774999998</c:v>
                </c:pt>
                <c:pt idx="4">
                  <c:v>382477.28498</c:v>
                </c:pt>
                <c:pt idx="5">
                  <c:v>352725.14937</c:v>
                </c:pt>
                <c:pt idx="6">
                  <c:v>349274.29719999997</c:v>
                </c:pt>
                <c:pt idx="7">
                  <c:v>389030.64299999998</c:v>
                </c:pt>
                <c:pt idx="8">
                  <c:v>309714.98632999999</c:v>
                </c:pt>
                <c:pt idx="9">
                  <c:v>398569.34221999999</c:v>
                </c:pt>
                <c:pt idx="10">
                  <c:v>414634.75910999998</c:v>
                </c:pt>
                <c:pt idx="11">
                  <c:v>448021.63088000001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9-4CCD-A618-F6994AE63B60}"/>
            </c:ext>
          </c:extLst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369383.51841999998</c:v>
                </c:pt>
                <c:pt idx="3">
                  <c:v>344801.37011000002</c:v>
                </c:pt>
                <c:pt idx="4">
                  <c:v>359455.33591000002</c:v>
                </c:pt>
                <c:pt idx="5">
                  <c:v>379940.83145</c:v>
                </c:pt>
                <c:pt idx="6">
                  <c:v>272883.78418000002</c:v>
                </c:pt>
                <c:pt idx="7">
                  <c:v>366526.90220000001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369971.68406</c:v>
                </c:pt>
                <c:pt idx="11">
                  <c:v>353834.06511999998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9-4CCD-A618-F6994AE6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24624"/>
        <c:axId val="389925184"/>
      </c:lineChart>
      <c:catAx>
        <c:axId val="38992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251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46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613393.96707999997</c:v>
                </c:pt>
                <c:pt idx="1">
                  <c:v>636040.20463000005</c:v>
                </c:pt>
                <c:pt idx="2">
                  <c:v>755364.58022999996</c:v>
                </c:pt>
                <c:pt idx="3">
                  <c:v>657579.97231999994</c:v>
                </c:pt>
                <c:pt idx="4">
                  <c:v>671159.99742000003</c:v>
                </c:pt>
                <c:pt idx="5">
                  <c:v>647108.17825</c:v>
                </c:pt>
                <c:pt idx="6">
                  <c:v>602992.54706999997</c:v>
                </c:pt>
                <c:pt idx="7">
                  <c:v>696171.32420000003</c:v>
                </c:pt>
                <c:pt idx="8">
                  <c:v>663497.02668999997</c:v>
                </c:pt>
                <c:pt idx="9">
                  <c:v>736644.85528000002</c:v>
                </c:pt>
                <c:pt idx="10">
                  <c:v>728007.30987</c:v>
                </c:pt>
                <c:pt idx="11">
                  <c:v>693860.91125999996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B-474F-B352-ABA43766BCD1}"/>
            </c:ext>
          </c:extLst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596331.43813999998</c:v>
                </c:pt>
                <c:pt idx="1">
                  <c:v>632879.71793000004</c:v>
                </c:pt>
                <c:pt idx="2">
                  <c:v>703175.95727000001</c:v>
                </c:pt>
                <c:pt idx="3">
                  <c:v>689660.14344000001</c:v>
                </c:pt>
                <c:pt idx="4">
                  <c:v>667505.87165999995</c:v>
                </c:pt>
                <c:pt idx="5">
                  <c:v>713413.89365999994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654791.11976000003</c:v>
                </c:pt>
                <c:pt idx="9">
                  <c:v>691260.25052999996</c:v>
                </c:pt>
                <c:pt idx="10">
                  <c:v>693725.00008000003</c:v>
                </c:pt>
                <c:pt idx="11">
                  <c:v>645375.49565000006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B-474F-B352-ABA43766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28544"/>
        <c:axId val="389929104"/>
      </c:lineChart>
      <c:catAx>
        <c:axId val="3899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29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285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115889.04816000001</c:v>
                </c:pt>
                <c:pt idx="2">
                  <c:v>158449.07969000001</c:v>
                </c:pt>
                <c:pt idx="3">
                  <c:v>120142.94378</c:v>
                </c:pt>
                <c:pt idx="4">
                  <c:v>130178.74890999999</c:v>
                </c:pt>
                <c:pt idx="5">
                  <c:v>116501.83891000001</c:v>
                </c:pt>
                <c:pt idx="6">
                  <c:v>125322.10922</c:v>
                </c:pt>
                <c:pt idx="7">
                  <c:v>177467.26944</c:v>
                </c:pt>
                <c:pt idx="8">
                  <c:v>111023.78844</c:v>
                </c:pt>
                <c:pt idx="9">
                  <c:v>134722.61713</c:v>
                </c:pt>
                <c:pt idx="10">
                  <c:v>119402.14499</c:v>
                </c:pt>
                <c:pt idx="11">
                  <c:v>119255.06302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2-4A7E-8607-2AA1AC8D9AA3}"/>
            </c:ext>
          </c:extLst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88262.647039999996</c:v>
                </c:pt>
                <c:pt idx="1">
                  <c:v>108392.15519999999</c:v>
                </c:pt>
                <c:pt idx="2">
                  <c:v>126075.64434</c:v>
                </c:pt>
                <c:pt idx="3">
                  <c:v>132778.81531999999</c:v>
                </c:pt>
                <c:pt idx="4">
                  <c:v>121029.34637</c:v>
                </c:pt>
                <c:pt idx="5">
                  <c:v>124400.22552000001</c:v>
                </c:pt>
                <c:pt idx="6">
                  <c:v>100638.91873</c:v>
                </c:pt>
                <c:pt idx="7">
                  <c:v>143008.28052</c:v>
                </c:pt>
                <c:pt idx="8">
                  <c:v>110363.20006</c:v>
                </c:pt>
                <c:pt idx="9">
                  <c:v>119984.00598</c:v>
                </c:pt>
                <c:pt idx="10">
                  <c:v>103157.59843</c:v>
                </c:pt>
                <c:pt idx="11">
                  <c:v>115969.71197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2-4A7E-8607-2AA1AC8D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32464"/>
        <c:axId val="389933024"/>
      </c:lineChart>
      <c:catAx>
        <c:axId val="38993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3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33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3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145550.68964999999</c:v>
                </c:pt>
                <c:pt idx="1">
                  <c:v>155167.38436</c:v>
                </c:pt>
                <c:pt idx="2">
                  <c:v>188937.72060999999</c:v>
                </c:pt>
                <c:pt idx="3">
                  <c:v>176124.62299</c:v>
                </c:pt>
                <c:pt idx="4">
                  <c:v>183417.44485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201302.38472999999</c:v>
                </c:pt>
                <c:pt idx="8">
                  <c:v>169207.31385999999</c:v>
                </c:pt>
                <c:pt idx="9">
                  <c:v>211012.57904000001</c:v>
                </c:pt>
                <c:pt idx="10">
                  <c:v>212703.76652</c:v>
                </c:pt>
                <c:pt idx="11">
                  <c:v>201029.73701000001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C-4FF4-B96D-371E2B4D795C}"/>
            </c:ext>
          </c:extLst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170894.06432999999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177740.09882000001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C-4FF4-B96D-371E2B4D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36384"/>
        <c:axId val="389936944"/>
      </c:lineChart>
      <c:catAx>
        <c:axId val="3899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3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36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36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315280.37226999999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44B3-8413-414A5DE2B1FD}"/>
            </c:ext>
          </c:extLst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366962.57020000002</c:v>
                </c:pt>
                <c:pt idx="6">
                  <c:v>385891.36699000001</c:v>
                </c:pt>
                <c:pt idx="7">
                  <c:v>444210.27616000001</c:v>
                </c:pt>
                <c:pt idx="8">
                  <c:v>379294.92271999997</c:v>
                </c:pt>
                <c:pt idx="9">
                  <c:v>404231.46846</c:v>
                </c:pt>
                <c:pt idx="10">
                  <c:v>382981.87638999999</c:v>
                </c:pt>
                <c:pt idx="11">
                  <c:v>411603.0894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4B3-8413-414A5DE2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64032"/>
        <c:axId val="322665712"/>
      </c:lineChart>
      <c:catAx>
        <c:axId val="3226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266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2665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266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1230602.6421300001</c:v>
                </c:pt>
                <c:pt idx="1">
                  <c:v>1343479.4050700001</c:v>
                </c:pt>
                <c:pt idx="2">
                  <c:v>1518912.87928</c:v>
                </c:pt>
                <c:pt idx="3">
                  <c:v>1214990.8537000001</c:v>
                </c:pt>
                <c:pt idx="4">
                  <c:v>1319550.82443</c:v>
                </c:pt>
                <c:pt idx="5">
                  <c:v>1264152.3422000001</c:v>
                </c:pt>
                <c:pt idx="6">
                  <c:v>1189553.5806100001</c:v>
                </c:pt>
                <c:pt idx="7">
                  <c:v>1461473.54042</c:v>
                </c:pt>
                <c:pt idx="8">
                  <c:v>1276505.8512599999</c:v>
                </c:pt>
                <c:pt idx="9">
                  <c:v>1466551.6235199999</c:v>
                </c:pt>
                <c:pt idx="10">
                  <c:v>1388813.81513</c:v>
                </c:pt>
                <c:pt idx="11">
                  <c:v>1367630.7578700001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3-4DFD-9BA4-09BA2C258E99}"/>
            </c:ext>
          </c:extLst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1136925.46997</c:v>
                </c:pt>
                <c:pt idx="2">
                  <c:v>1189665.0789600001</c:v>
                </c:pt>
                <c:pt idx="3">
                  <c:v>1231357.0378099999</c:v>
                </c:pt>
                <c:pt idx="4">
                  <c:v>1126912.4225699999</c:v>
                </c:pt>
                <c:pt idx="5">
                  <c:v>1316130.67931</c:v>
                </c:pt>
                <c:pt idx="6">
                  <c:v>960628.12127</c:v>
                </c:pt>
                <c:pt idx="7">
                  <c:v>1208479.22062</c:v>
                </c:pt>
                <c:pt idx="8">
                  <c:v>1095813.6334599999</c:v>
                </c:pt>
                <c:pt idx="9">
                  <c:v>1228933.0958</c:v>
                </c:pt>
                <c:pt idx="10">
                  <c:v>1154551.9540599999</c:v>
                </c:pt>
                <c:pt idx="11">
                  <c:v>1289586.68717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3-4DFD-9BA4-09BA2C25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0304"/>
        <c:axId val="389940864"/>
      </c:lineChart>
      <c:catAx>
        <c:axId val="38994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4086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0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432739.17395999999</c:v>
                </c:pt>
                <c:pt idx="2">
                  <c:v>517119.97642999998</c:v>
                </c:pt>
                <c:pt idx="3">
                  <c:v>484675.82668</c:v>
                </c:pt>
                <c:pt idx="4">
                  <c:v>508786.02415000001</c:v>
                </c:pt>
                <c:pt idx="5">
                  <c:v>506151.88738999999</c:v>
                </c:pt>
                <c:pt idx="6">
                  <c:v>473490.46849</c:v>
                </c:pt>
                <c:pt idx="7">
                  <c:v>564410.81952000002</c:v>
                </c:pt>
                <c:pt idx="8">
                  <c:v>480407.03268</c:v>
                </c:pt>
                <c:pt idx="9">
                  <c:v>542645.00286999997</c:v>
                </c:pt>
                <c:pt idx="10">
                  <c:v>581224.12613999995</c:v>
                </c:pt>
                <c:pt idx="11">
                  <c:v>605010.68030999997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5-4B3A-BF73-66446C1E928B}"/>
            </c:ext>
          </c:extLst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375776.24744000001</c:v>
                </c:pt>
                <c:pt idx="1">
                  <c:v>439341.66804000002</c:v>
                </c:pt>
                <c:pt idx="2">
                  <c:v>469119.05040000001</c:v>
                </c:pt>
                <c:pt idx="3">
                  <c:v>493135.0552</c:v>
                </c:pt>
                <c:pt idx="4">
                  <c:v>455821.91278000001</c:v>
                </c:pt>
                <c:pt idx="5">
                  <c:v>474529.23855000001</c:v>
                </c:pt>
                <c:pt idx="6">
                  <c:v>350671.08311000001</c:v>
                </c:pt>
                <c:pt idx="7">
                  <c:v>450226.81299000001</c:v>
                </c:pt>
                <c:pt idx="8">
                  <c:v>403847.48009000003</c:v>
                </c:pt>
                <c:pt idx="9">
                  <c:v>441725.15590000001</c:v>
                </c:pt>
                <c:pt idx="10">
                  <c:v>454398.98692</c:v>
                </c:pt>
                <c:pt idx="11">
                  <c:v>491196.67716000002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5-4B3A-BF73-66446C1E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4224"/>
        <c:axId val="389944784"/>
      </c:lineChart>
      <c:catAx>
        <c:axId val="3899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4478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4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2064186.63322</c:v>
                </c:pt>
                <c:pt idx="1">
                  <c:v>2227175.8362599998</c:v>
                </c:pt>
                <c:pt idx="2">
                  <c:v>2708888.1990100001</c:v>
                </c:pt>
                <c:pt idx="3">
                  <c:v>2293564.0153700002</c:v>
                </c:pt>
                <c:pt idx="4">
                  <c:v>2564301.8142300001</c:v>
                </c:pt>
                <c:pt idx="5">
                  <c:v>2495096.22193</c:v>
                </c:pt>
                <c:pt idx="6">
                  <c:v>2431113.1157900002</c:v>
                </c:pt>
                <c:pt idx="7">
                  <c:v>1833736.0094699999</c:v>
                </c:pt>
                <c:pt idx="8">
                  <c:v>2149862.4457100001</c:v>
                </c:pt>
                <c:pt idx="9">
                  <c:v>2631196.3924099999</c:v>
                </c:pt>
                <c:pt idx="10">
                  <c:v>2644591.58941</c:v>
                </c:pt>
                <c:pt idx="11">
                  <c:v>2490844.0575999999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A-4C55-B4C6-F14C9653CF1F}"/>
            </c:ext>
          </c:extLst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1512280.43652</c:v>
                </c:pt>
                <c:pt idx="1">
                  <c:v>1983742.38372</c:v>
                </c:pt>
                <c:pt idx="2">
                  <c:v>2046625.30602</c:v>
                </c:pt>
                <c:pt idx="3">
                  <c:v>2045816.2500700001</c:v>
                </c:pt>
                <c:pt idx="4">
                  <c:v>1998418.0989099999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1677699.5741300001</c:v>
                </c:pt>
                <c:pt idx="8">
                  <c:v>1940445.8130099999</c:v>
                </c:pt>
                <c:pt idx="9">
                  <c:v>2210886.45426</c:v>
                </c:pt>
                <c:pt idx="10">
                  <c:v>2253215.29905</c:v>
                </c:pt>
                <c:pt idx="11">
                  <c:v>2346446.8982299999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A-4C55-B4C6-F14C9653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8144"/>
        <c:axId val="389948704"/>
      </c:lineChart>
      <c:catAx>
        <c:axId val="38994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487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4814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603352.43238000001</c:v>
                </c:pt>
                <c:pt idx="1">
                  <c:v>695489.65228000004</c:v>
                </c:pt>
                <c:pt idx="2">
                  <c:v>907674.94837999996</c:v>
                </c:pt>
                <c:pt idx="3">
                  <c:v>787698.09675999999</c:v>
                </c:pt>
                <c:pt idx="4">
                  <c:v>879155.95204999996</c:v>
                </c:pt>
                <c:pt idx="5">
                  <c:v>873190.39367000002</c:v>
                </c:pt>
                <c:pt idx="6">
                  <c:v>807629.89963999996</c:v>
                </c:pt>
                <c:pt idx="7">
                  <c:v>958845.99650000001</c:v>
                </c:pt>
                <c:pt idx="8">
                  <c:v>864789.20440000005</c:v>
                </c:pt>
                <c:pt idx="9">
                  <c:v>1015305.53813</c:v>
                </c:pt>
                <c:pt idx="10">
                  <c:v>1011102.9801</c:v>
                </c:pt>
                <c:pt idx="11">
                  <c:v>1096260.33464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C-44C4-A8D5-297ED28578E7}"/>
            </c:ext>
          </c:extLst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626876.00630999997</c:v>
                </c:pt>
                <c:pt idx="1">
                  <c:v>803789.29258999997</c:v>
                </c:pt>
                <c:pt idx="2">
                  <c:v>898068.69923999999</c:v>
                </c:pt>
                <c:pt idx="3">
                  <c:v>885562.18747999996</c:v>
                </c:pt>
                <c:pt idx="4">
                  <c:v>806840.71355999995</c:v>
                </c:pt>
                <c:pt idx="5">
                  <c:v>925883.76355999999</c:v>
                </c:pt>
                <c:pt idx="6">
                  <c:v>628736.26763000002</c:v>
                </c:pt>
                <c:pt idx="7">
                  <c:v>854979.48964000004</c:v>
                </c:pt>
                <c:pt idx="8">
                  <c:v>803558.90072999999</c:v>
                </c:pt>
                <c:pt idx="9">
                  <c:v>896101.64682999998</c:v>
                </c:pt>
                <c:pt idx="10">
                  <c:v>898553.85037</c:v>
                </c:pt>
                <c:pt idx="11">
                  <c:v>947213.50245000003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C-44C4-A8D5-297ED285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52064"/>
        <c:axId val="389952624"/>
      </c:lineChart>
      <c:catAx>
        <c:axId val="3899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5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5262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520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1245714.2583399999</c:v>
                </c:pt>
                <c:pt idx="1">
                  <c:v>1282290.72331</c:v>
                </c:pt>
                <c:pt idx="2">
                  <c:v>1529907.7132600001</c:v>
                </c:pt>
                <c:pt idx="3">
                  <c:v>1346031.1318900001</c:v>
                </c:pt>
                <c:pt idx="4">
                  <c:v>1399011.1325600001</c:v>
                </c:pt>
                <c:pt idx="5">
                  <c:v>1387362.1304299999</c:v>
                </c:pt>
                <c:pt idx="6">
                  <c:v>1476113.72441</c:v>
                </c:pt>
                <c:pt idx="7">
                  <c:v>1674998.9367500001</c:v>
                </c:pt>
                <c:pt idx="8">
                  <c:v>1290020.0466100001</c:v>
                </c:pt>
                <c:pt idx="9">
                  <c:v>1534708.7767700001</c:v>
                </c:pt>
                <c:pt idx="10">
                  <c:v>1438866.2988400001</c:v>
                </c:pt>
                <c:pt idx="11">
                  <c:v>1440335.4705399999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5-47EF-8B17-3EE0797ED2CB}"/>
            </c:ext>
          </c:extLst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1317690.7571399999</c:v>
                </c:pt>
                <c:pt idx="1">
                  <c:v>1417235.4312499999</c:v>
                </c:pt>
                <c:pt idx="2">
                  <c:v>1509605.3156600001</c:v>
                </c:pt>
                <c:pt idx="3">
                  <c:v>1522645.99538</c:v>
                </c:pt>
                <c:pt idx="4">
                  <c:v>1417793.2821899999</c:v>
                </c:pt>
                <c:pt idx="5">
                  <c:v>1526209.70297</c:v>
                </c:pt>
                <c:pt idx="6">
                  <c:v>1246136.3417</c:v>
                </c:pt>
                <c:pt idx="7">
                  <c:v>1605432.9395099999</c:v>
                </c:pt>
                <c:pt idx="8">
                  <c:v>1318760.98752</c:v>
                </c:pt>
                <c:pt idx="9">
                  <c:v>1424982.5397399999</c:v>
                </c:pt>
                <c:pt idx="10">
                  <c:v>1312530.63653</c:v>
                </c:pt>
                <c:pt idx="11">
                  <c:v>1337050.3878599999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5-47EF-8B17-3EE0797E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55984"/>
        <c:axId val="389956544"/>
      </c:lineChart>
      <c:catAx>
        <c:axId val="38995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5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5654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55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464969.99890000001</c:v>
                </c:pt>
                <c:pt idx="1">
                  <c:v>500591.97363000002</c:v>
                </c:pt>
                <c:pt idx="2">
                  <c:v>611739.89104999998</c:v>
                </c:pt>
                <c:pt idx="3">
                  <c:v>546721.02370000002</c:v>
                </c:pt>
                <c:pt idx="4">
                  <c:v>570135.28992999997</c:v>
                </c:pt>
                <c:pt idx="5">
                  <c:v>560384.69423999998</c:v>
                </c:pt>
                <c:pt idx="6">
                  <c:v>532146.81981999998</c:v>
                </c:pt>
                <c:pt idx="7">
                  <c:v>607907.05614</c:v>
                </c:pt>
                <c:pt idx="8">
                  <c:v>521470.94644000003</c:v>
                </c:pt>
                <c:pt idx="9">
                  <c:v>625092.85111000005</c:v>
                </c:pt>
                <c:pt idx="10">
                  <c:v>645050.81030999997</c:v>
                </c:pt>
                <c:pt idx="11">
                  <c:v>625952.90428000002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4-455E-8BC5-402A086C4643}"/>
            </c:ext>
          </c:extLst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536208.32051999995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517488.85577999998</c:v>
                </c:pt>
                <c:pt idx="8">
                  <c:v>483422.27635</c:v>
                </c:pt>
                <c:pt idx="9">
                  <c:v>507902.28078999999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4-455E-8BC5-402A086C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59904"/>
        <c:axId val="389960464"/>
      </c:lineChart>
      <c:catAx>
        <c:axId val="3899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6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60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599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180944.35892999999</c:v>
                </c:pt>
                <c:pt idx="1">
                  <c:v>202276.77312999999</c:v>
                </c:pt>
                <c:pt idx="2">
                  <c:v>256865.70563000001</c:v>
                </c:pt>
                <c:pt idx="3">
                  <c:v>222383.92796999999</c:v>
                </c:pt>
                <c:pt idx="4">
                  <c:v>239968.61330999999</c:v>
                </c:pt>
                <c:pt idx="5">
                  <c:v>231400.9319</c:v>
                </c:pt>
                <c:pt idx="6">
                  <c:v>217731.45954000001</c:v>
                </c:pt>
                <c:pt idx="7">
                  <c:v>244931.50197000001</c:v>
                </c:pt>
                <c:pt idx="8">
                  <c:v>205876.78904999999</c:v>
                </c:pt>
                <c:pt idx="9">
                  <c:v>230060.97993</c:v>
                </c:pt>
                <c:pt idx="10">
                  <c:v>237813.47180999999</c:v>
                </c:pt>
                <c:pt idx="11">
                  <c:v>236565.19858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4-4ED7-A16F-3949501059B1}"/>
            </c:ext>
          </c:extLst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273738.89941000001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4-4ED7-A16F-39495010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3824"/>
        <c:axId val="389964384"/>
      </c:lineChart>
      <c:catAx>
        <c:axId val="38996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6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64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6382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198534.06315</c:v>
                </c:pt>
                <c:pt idx="1">
                  <c:v>251919.77725000001</c:v>
                </c:pt>
                <c:pt idx="2">
                  <c:v>341066.06832000002</c:v>
                </c:pt>
                <c:pt idx="3">
                  <c:v>346426.98910000001</c:v>
                </c:pt>
                <c:pt idx="4">
                  <c:v>302911.30501000001</c:v>
                </c:pt>
                <c:pt idx="5">
                  <c:v>252788.03365999999</c:v>
                </c:pt>
                <c:pt idx="6">
                  <c:v>265586.78148000001</c:v>
                </c:pt>
                <c:pt idx="7">
                  <c:v>324499.21691999998</c:v>
                </c:pt>
                <c:pt idx="8">
                  <c:v>233708.93249000001</c:v>
                </c:pt>
                <c:pt idx="9">
                  <c:v>226573.09288000001</c:v>
                </c:pt>
                <c:pt idx="10">
                  <c:v>268917.09162000002</c:v>
                </c:pt>
                <c:pt idx="11">
                  <c:v>282885.23851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3-46AF-85F1-19F5D293E1AF}"/>
            </c:ext>
          </c:extLst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155181.19750000001</c:v>
                </c:pt>
                <c:pt idx="2">
                  <c:v>194886.80061999999</c:v>
                </c:pt>
                <c:pt idx="3">
                  <c:v>247906.68895000001</c:v>
                </c:pt>
                <c:pt idx="4">
                  <c:v>172098.34568</c:v>
                </c:pt>
                <c:pt idx="5">
                  <c:v>156340.49991000001</c:v>
                </c:pt>
                <c:pt idx="6">
                  <c:v>90793.000419999997</c:v>
                </c:pt>
                <c:pt idx="7">
                  <c:v>232009.07131999999</c:v>
                </c:pt>
                <c:pt idx="8">
                  <c:v>195280.35784000001</c:v>
                </c:pt>
                <c:pt idx="9">
                  <c:v>226982.83412000001</c:v>
                </c:pt>
                <c:pt idx="10">
                  <c:v>254790.54058</c:v>
                </c:pt>
                <c:pt idx="11">
                  <c:v>344032.96642000001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3-46AF-85F1-19F5D293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7744"/>
        <c:axId val="389968304"/>
      </c:lineChart>
      <c:catAx>
        <c:axId val="3899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6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68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67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1169238.0396400001</c:v>
                </c:pt>
                <c:pt idx="3">
                  <c:v>995623.60285000002</c:v>
                </c:pt>
                <c:pt idx="4">
                  <c:v>965119.63225999998</c:v>
                </c:pt>
                <c:pt idx="5">
                  <c:v>897081.59673999995</c:v>
                </c:pt>
                <c:pt idx="6">
                  <c:v>792857.23375000001</c:v>
                </c:pt>
                <c:pt idx="7">
                  <c:v>855037.57050000003</c:v>
                </c:pt>
                <c:pt idx="8">
                  <c:v>740592.09525999997</c:v>
                </c:pt>
                <c:pt idx="9">
                  <c:v>1029236.72925</c:v>
                </c:pt>
                <c:pt idx="10">
                  <c:v>1082661.2222</c:v>
                </c:pt>
                <c:pt idx="11">
                  <c:v>1165011.64693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6-43F7-9FB4-D0CEE72C5E76}"/>
            </c:ext>
          </c:extLst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695900.64414999995</c:v>
                </c:pt>
                <c:pt idx="4">
                  <c:v>748294.69905000005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757668.32524999999</c:v>
                </c:pt>
                <c:pt idx="10">
                  <c:v>739254.84701999999</c:v>
                </c:pt>
                <c:pt idx="11">
                  <c:v>924330.98190000001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6-43F7-9FB4-D0CEE72C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71664"/>
        <c:axId val="389972224"/>
      </c:lineChart>
      <c:catAx>
        <c:axId val="38997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7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722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716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366962.57020000002</c:v>
                </c:pt>
                <c:pt idx="6">
                  <c:v>385891.36699000001</c:v>
                </c:pt>
                <c:pt idx="7">
                  <c:v>444210.27616000001</c:v>
                </c:pt>
                <c:pt idx="8">
                  <c:v>379294.92271999997</c:v>
                </c:pt>
                <c:pt idx="9">
                  <c:v>404231.46846</c:v>
                </c:pt>
                <c:pt idx="10">
                  <c:v>382981.87638999999</c:v>
                </c:pt>
                <c:pt idx="11">
                  <c:v>411603.0894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E-43C1-B81F-2868E0042201}"/>
            </c:ext>
          </c:extLst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315280.37226999999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E-43C1-B81F-2868E004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75584"/>
        <c:axId val="380616608"/>
      </c:lineChart>
      <c:catAx>
        <c:axId val="3899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1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061660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975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A-4887-8D14-F6970B151BA3}"/>
            </c:ext>
          </c:extLst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11249354</c:v>
                </c:pt>
                <c:pt idx="1">
                  <c:v>12091274</c:v>
                </c:pt>
                <c:pt idx="2">
                  <c:v>14473887</c:v>
                </c:pt>
                <c:pt idx="3">
                  <c:v>12861395</c:v>
                </c:pt>
                <c:pt idx="4">
                  <c:v>13585046</c:v>
                </c:pt>
                <c:pt idx="5">
                  <c:v>13127944</c:v>
                </c:pt>
                <c:pt idx="6">
                  <c:v>12615027</c:v>
                </c:pt>
                <c:pt idx="7">
                  <c:v>13253678</c:v>
                </c:pt>
                <c:pt idx="8">
                  <c:v>11814796</c:v>
                </c:pt>
                <c:pt idx="9">
                  <c:v>13923512</c:v>
                </c:pt>
                <c:pt idx="10">
                  <c:v>14216607</c:v>
                </c:pt>
                <c:pt idx="11">
                  <c:v>13569737.017440001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A-4887-8D14-F6970B15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63472"/>
        <c:axId val="322665152"/>
      </c:lineChart>
      <c:catAx>
        <c:axId val="32266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26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2665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266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166188.74025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120957.90379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A-4884-A555-14F2AD48553E}"/>
            </c:ext>
          </c:extLst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60904.21574</c:v>
                </c:pt>
                <c:pt idx="8">
                  <c:v>19889.552940000001</c:v>
                </c:pt>
                <c:pt idx="9">
                  <c:v>74240.672420000003</c:v>
                </c:pt>
                <c:pt idx="10">
                  <c:v>272208.02055999998</c:v>
                </c:pt>
                <c:pt idx="11">
                  <c:v>156403.91558999999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884-A555-14F2AD48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19968"/>
        <c:axId val="380620528"/>
      </c:lineChart>
      <c:catAx>
        <c:axId val="3806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2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062052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199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159375.43341999999</c:v>
                </c:pt>
                <c:pt idx="8">
                  <c:v>151239.85154</c:v>
                </c:pt>
                <c:pt idx="9">
                  <c:v>145188.47239000001</c:v>
                </c:pt>
                <c:pt idx="10">
                  <c:v>173205.13488999999</c:v>
                </c:pt>
                <c:pt idx="11">
                  <c:v>203245.64204999999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181-9AC0-E19017360597}"/>
            </c:ext>
          </c:extLst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136585.772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135519.44211999999</c:v>
                </c:pt>
                <c:pt idx="11">
                  <c:v>212501.04013000001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181-9AC0-E1901736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23888"/>
        <c:axId val="380624448"/>
      </c:lineChart>
      <c:catAx>
        <c:axId val="38062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0624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23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309791.77945999999</c:v>
                </c:pt>
                <c:pt idx="4">
                  <c:v>327854.29914999998</c:v>
                </c:pt>
                <c:pt idx="5">
                  <c:v>324249.87060999998</c:v>
                </c:pt>
                <c:pt idx="6">
                  <c:v>304215.98878999997</c:v>
                </c:pt>
                <c:pt idx="7">
                  <c:v>361289.70400999999</c:v>
                </c:pt>
                <c:pt idx="8">
                  <c:v>310502.2561</c:v>
                </c:pt>
                <c:pt idx="9">
                  <c:v>382897.09284</c:v>
                </c:pt>
                <c:pt idx="10">
                  <c:v>385494.36077000003</c:v>
                </c:pt>
                <c:pt idx="11">
                  <c:v>358482.38011999999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F-40DB-9CDD-8D9007052362}"/>
            </c:ext>
          </c:extLst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335506.22450999997</c:v>
                </c:pt>
                <c:pt idx="6">
                  <c:v>225691.47210000001</c:v>
                </c:pt>
                <c:pt idx="7">
                  <c:v>301999.77925999998</c:v>
                </c:pt>
                <c:pt idx="8">
                  <c:v>281829.04858</c:v>
                </c:pt>
                <c:pt idx="9">
                  <c:v>313788.01591999998</c:v>
                </c:pt>
                <c:pt idx="10">
                  <c:v>320434.24462999997</c:v>
                </c:pt>
                <c:pt idx="11">
                  <c:v>289508.50641999999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F-40DB-9CDD-8D900705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27808"/>
        <c:axId val="380628368"/>
      </c:lineChart>
      <c:catAx>
        <c:axId val="3806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2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06283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06278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1451956.8734400002</c:v>
                </c:pt>
                <c:pt idx="1">
                  <c:v>1713742.3471000001</c:v>
                </c:pt>
                <c:pt idx="2">
                  <c:v>1749514.7695599999</c:v>
                </c:pt>
                <c:pt idx="3">
                  <c:v>1635707.9059400002</c:v>
                </c:pt>
                <c:pt idx="4">
                  <c:v>1600196.5939099998</c:v>
                </c:pt>
                <c:pt idx="5">
                  <c:v>1702995.4562099997</c:v>
                </c:pt>
                <c:pt idx="6">
                  <c:v>1204892.8197200003</c:v>
                </c:pt>
                <c:pt idx="7">
                  <c:v>1627068.37011</c:v>
                </c:pt>
                <c:pt idx="8">
                  <c:v>1545889.5747799999</c:v>
                </c:pt>
                <c:pt idx="9">
                  <c:v>1938706.9091399999</c:v>
                </c:pt>
                <c:pt idx="10">
                  <c:v>2043538.5903800004</c:v>
                </c:pt>
                <c:pt idx="11">
                  <c:v>1996908.80742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1-4EC1-A155-BBEA3D28D5F6}"/>
            </c:ext>
          </c:extLst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1652170.4541399996</c:v>
                </c:pt>
                <c:pt idx="1">
                  <c:v>1662846.8152899998</c:v>
                </c:pt>
                <c:pt idx="2">
                  <c:v>1866126.1565100001</c:v>
                </c:pt>
                <c:pt idx="3">
                  <c:v>1609152.16536</c:v>
                </c:pt>
                <c:pt idx="4">
                  <c:v>1675542.4159599999</c:v>
                </c:pt>
                <c:pt idx="5">
                  <c:v>1596589.8890400003</c:v>
                </c:pt>
                <c:pt idx="6">
                  <c:v>1469569.1061599997</c:v>
                </c:pt>
                <c:pt idx="7">
                  <c:v>1666204.31546</c:v>
                </c:pt>
                <c:pt idx="8">
                  <c:v>1646904.3030899998</c:v>
                </c:pt>
                <c:pt idx="9">
                  <c:v>2086678.9480599998</c:v>
                </c:pt>
                <c:pt idx="10">
                  <c:v>2167351.2024100004</c:v>
                </c:pt>
                <c:pt idx="11">
                  <c:v>2135953.642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1-4EC1-A155-BBEA3D28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89360"/>
        <c:axId val="247409072"/>
      </c:lineChart>
      <c:catAx>
        <c:axId val="2432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740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409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328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1-465D-B79A-1F56122AB0CF}"/>
            </c:ext>
          </c:extLst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1-465D-B79A-1F56122AB0CF}"/>
            </c:ext>
          </c:extLst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1-465D-B79A-1F56122AB0CF}"/>
            </c:ext>
          </c:extLst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1-465D-B79A-1F56122AB0CF}"/>
            </c:ext>
          </c:extLst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1-465D-B79A-1F56122AB0CF}"/>
            </c:ext>
          </c:extLst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1-465D-B79A-1F56122AB0CF}"/>
            </c:ext>
          </c:extLst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01-465D-B79A-1F56122AB0CF}"/>
            </c:ext>
          </c:extLst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01-465D-B79A-1F56122AB0CF}"/>
            </c:ext>
          </c:extLst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11249354</c:v>
                </c:pt>
                <c:pt idx="1">
                  <c:v>12091274</c:v>
                </c:pt>
                <c:pt idx="2">
                  <c:v>14473887</c:v>
                </c:pt>
                <c:pt idx="3">
                  <c:v>12861395</c:v>
                </c:pt>
                <c:pt idx="4">
                  <c:v>13585046</c:v>
                </c:pt>
                <c:pt idx="5">
                  <c:v>13127944</c:v>
                </c:pt>
                <c:pt idx="6">
                  <c:v>12615027</c:v>
                </c:pt>
                <c:pt idx="7">
                  <c:v>13253678</c:v>
                </c:pt>
                <c:pt idx="8">
                  <c:v>11814796</c:v>
                </c:pt>
                <c:pt idx="9">
                  <c:v>13923512</c:v>
                </c:pt>
                <c:pt idx="10">
                  <c:v>14216607</c:v>
                </c:pt>
                <c:pt idx="11">
                  <c:v>13569737.017440001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01-465D-B79A-1F56122A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83200"/>
        <c:axId val="493183760"/>
      </c:lineChart>
      <c:catAx>
        <c:axId val="4931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32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9C5-4235-8BDC-A95067FE2A3A}"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C5-4235-8BDC-A95067FE2A3A}"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156782257.01743999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5-4235-8BDC-A95067FE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86560"/>
        <c:axId val="493187120"/>
      </c:barChart>
      <c:catAx>
        <c:axId val="4931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712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656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556350.54134</c:v>
                </c:pt>
                <c:pt idx="2">
                  <c:v>622260.37211</c:v>
                </c:pt>
                <c:pt idx="3">
                  <c:v>523476.74482999998</c:v>
                </c:pt>
                <c:pt idx="4">
                  <c:v>528449.20447999996</c:v>
                </c:pt>
                <c:pt idx="5">
                  <c:v>466287.96818999999</c:v>
                </c:pt>
                <c:pt idx="6">
                  <c:v>429494.05974</c:v>
                </c:pt>
                <c:pt idx="7">
                  <c:v>541693.87444000004</c:v>
                </c:pt>
                <c:pt idx="8">
                  <c:v>474104.71794</c:v>
                </c:pt>
                <c:pt idx="9">
                  <c:v>577278.03134999995</c:v>
                </c:pt>
                <c:pt idx="10">
                  <c:v>567167.28060000006</c:v>
                </c:pt>
                <c:pt idx="11">
                  <c:v>562647.66309000005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BC1-9B09-9F8046C54CBE}"/>
            </c:ext>
          </c:extLst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460593.68247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511350.86602999998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477793.75883000001</c:v>
                </c:pt>
                <c:pt idx="9">
                  <c:v>569520.30467999994</c:v>
                </c:pt>
                <c:pt idx="10">
                  <c:v>602068.51049000002</c:v>
                </c:pt>
                <c:pt idx="11">
                  <c:v>614283.32934000005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D-4BC1-9B09-9F8046C5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89920"/>
        <c:axId val="493190480"/>
      </c:lineChart>
      <c:catAx>
        <c:axId val="49318992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90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99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193163.39233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128821.77258</c:v>
                </c:pt>
                <c:pt idx="5">
                  <c:v>190398.62396</c:v>
                </c:pt>
                <c:pt idx="6">
                  <c:v>120608.26383</c:v>
                </c:pt>
                <c:pt idx="7">
                  <c:v>101085.52365</c:v>
                </c:pt>
                <c:pt idx="8">
                  <c:v>142896.14631000001</c:v>
                </c:pt>
                <c:pt idx="9">
                  <c:v>232112.15023</c:v>
                </c:pt>
                <c:pt idx="10">
                  <c:v>320718.15072999999</c:v>
                </c:pt>
                <c:pt idx="11">
                  <c:v>359727.28392999998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E-44FD-98E6-D70EA178AF54}"/>
            </c:ext>
          </c:extLst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133664.18293000001</c:v>
                </c:pt>
                <c:pt idx="1">
                  <c:v>159610.86298000001</c:v>
                </c:pt>
                <c:pt idx="2">
                  <c:v>147688.55484999999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170561.31013</c:v>
                </c:pt>
                <c:pt idx="6">
                  <c:v>86823.599700000006</c:v>
                </c:pt>
                <c:pt idx="7">
                  <c:v>84936.203210000007</c:v>
                </c:pt>
                <c:pt idx="8">
                  <c:v>117323.37648000001</c:v>
                </c:pt>
                <c:pt idx="9">
                  <c:v>216306.39866000001</c:v>
                </c:pt>
                <c:pt idx="10">
                  <c:v>303272.15652999998</c:v>
                </c:pt>
                <c:pt idx="11">
                  <c:v>278887.07254000002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E-44FD-98E6-D70EA178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93840"/>
        <c:axId val="493194400"/>
      </c:lineChart>
      <c:catAx>
        <c:axId val="49319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94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3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106739.39214</c:v>
                </c:pt>
                <c:pt idx="4">
                  <c:v>113795.82670000001</c:v>
                </c:pt>
                <c:pt idx="5">
                  <c:v>110971.99606</c:v>
                </c:pt>
                <c:pt idx="6">
                  <c:v>113951.37978</c:v>
                </c:pt>
                <c:pt idx="7">
                  <c:v>130624.32021000001</c:v>
                </c:pt>
                <c:pt idx="8">
                  <c:v>121452.17776000001</c:v>
                </c:pt>
                <c:pt idx="9">
                  <c:v>142959.41991999999</c:v>
                </c:pt>
                <c:pt idx="10">
                  <c:v>135104.28411000001</c:v>
                </c:pt>
                <c:pt idx="11">
                  <c:v>117768.53849000001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B-40CB-8827-0D9DA5A3160C}"/>
            </c:ext>
          </c:extLst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82138.198180000007</c:v>
                </c:pt>
                <c:pt idx="1">
                  <c:v>106167.3698</c:v>
                </c:pt>
                <c:pt idx="2">
                  <c:v>115040.83248</c:v>
                </c:pt>
                <c:pt idx="3">
                  <c:v>101190.36483999999</c:v>
                </c:pt>
                <c:pt idx="4">
                  <c:v>99357.540609999996</c:v>
                </c:pt>
                <c:pt idx="5">
                  <c:v>118406.69650000001</c:v>
                </c:pt>
                <c:pt idx="6">
                  <c:v>86164.127510000006</c:v>
                </c:pt>
                <c:pt idx="7">
                  <c:v>125436.71726999999</c:v>
                </c:pt>
                <c:pt idx="8">
                  <c:v>118881.66667999999</c:v>
                </c:pt>
                <c:pt idx="9">
                  <c:v>128309.01859000001</c:v>
                </c:pt>
                <c:pt idx="10">
                  <c:v>127562.48183999999</c:v>
                </c:pt>
                <c:pt idx="11">
                  <c:v>111567.23850000001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B-40CB-8827-0D9DA5A3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97760"/>
        <c:axId val="493198320"/>
      </c:lineChart>
      <c:catAx>
        <c:axId val="4931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98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7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S26" sqref="S2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35" t="s">
        <v>126</v>
      </c>
      <c r="C1" s="135"/>
      <c r="D1" s="135"/>
      <c r="E1" s="135"/>
      <c r="F1" s="135"/>
      <c r="G1" s="135"/>
      <c r="H1" s="135"/>
      <c r="I1" s="135"/>
      <c r="J1" s="135"/>
      <c r="K1" s="98"/>
      <c r="L1" s="98"/>
      <c r="M1" s="98"/>
    </row>
    <row r="2" spans="1:13" x14ac:dyDescent="0.2">
      <c r="D2" s="2"/>
    </row>
    <row r="3" spans="1:13" x14ac:dyDescent="0.2">
      <c r="D3" s="2"/>
    </row>
    <row r="4" spans="1:13" ht="13.5" thickBot="1" x14ac:dyDescent="0.25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84" t="s">
        <v>127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</row>
    <row r="6" spans="1:13" ht="18.75" thickBot="1" x14ac:dyDescent="0.25">
      <c r="A6" s="187"/>
      <c r="B6" s="170" t="s">
        <v>128</v>
      </c>
      <c r="C6" s="171"/>
      <c r="D6" s="171"/>
      <c r="E6" s="172"/>
      <c r="F6" s="170" t="s">
        <v>129</v>
      </c>
      <c r="G6" s="171"/>
      <c r="H6" s="171"/>
      <c r="I6" s="172"/>
      <c r="J6" s="170" t="s">
        <v>106</v>
      </c>
      <c r="K6" s="171"/>
      <c r="L6" s="171"/>
      <c r="M6" s="172"/>
    </row>
    <row r="7" spans="1:13" ht="30" x14ac:dyDescent="0.25">
      <c r="A7" s="162" t="s">
        <v>1</v>
      </c>
      <c r="B7" s="173">
        <v>2016</v>
      </c>
      <c r="C7" s="150">
        <v>2017</v>
      </c>
      <c r="D7" s="151" t="s">
        <v>121</v>
      </c>
      <c r="E7" s="152" t="s">
        <v>122</v>
      </c>
      <c r="F7" s="173">
        <v>2016</v>
      </c>
      <c r="G7" s="150">
        <v>2017</v>
      </c>
      <c r="H7" s="151" t="s">
        <v>121</v>
      </c>
      <c r="I7" s="152" t="s">
        <v>122</v>
      </c>
      <c r="J7" s="173" t="s">
        <v>130</v>
      </c>
      <c r="K7" s="149" t="s">
        <v>131</v>
      </c>
      <c r="L7" s="151" t="s">
        <v>121</v>
      </c>
      <c r="M7" s="152" t="s">
        <v>122</v>
      </c>
    </row>
    <row r="8" spans="1:13" ht="16.5" x14ac:dyDescent="0.25">
      <c r="A8" s="163" t="s">
        <v>2</v>
      </c>
      <c r="B8" s="174">
        <f>B9+B18+B20</f>
        <v>1996908.80742</v>
      </c>
      <c r="C8" s="40">
        <f>C9+C18+C20</f>
        <v>2135953.642</v>
      </c>
      <c r="D8" s="39">
        <f t="shared" ref="D8:D44" si="0">(C8-B8)/B8*100</f>
        <v>6.9630037217195477</v>
      </c>
      <c r="E8" s="153">
        <f>C8/C$44*100</f>
        <v>15.740567700426656</v>
      </c>
      <c r="F8" s="174">
        <f>F9+F18+F20</f>
        <v>20211119.017709997</v>
      </c>
      <c r="G8" s="40">
        <f>G9+G18+G20</f>
        <v>21235089.413479999</v>
      </c>
      <c r="H8" s="39">
        <f t="shared" ref="H8:H46" si="1">(G8-F8)/F8*100</f>
        <v>5.0663716089779491</v>
      </c>
      <c r="I8" s="153">
        <f>G8/G$46*100</f>
        <v>13.544319219687909</v>
      </c>
      <c r="J8" s="174">
        <f>J9+J18+J20</f>
        <v>20211119.017709997</v>
      </c>
      <c r="K8" s="40">
        <f>K9+K18+K20</f>
        <v>21235089.413479999</v>
      </c>
      <c r="L8" s="39">
        <f t="shared" ref="L8:L46" si="2">(K8-J8)/J8*100</f>
        <v>5.0663716089779491</v>
      </c>
      <c r="M8" s="153">
        <f>K8/K$46*100</f>
        <v>13.544319219687909</v>
      </c>
    </row>
    <row r="9" spans="1:13" ht="15.75" x14ac:dyDescent="0.25">
      <c r="A9" s="164" t="s">
        <v>3</v>
      </c>
      <c r="B9" s="174">
        <f>B10+B11+B12+B13+B14+B15+B16+B17</f>
        <v>1431249.7578700001</v>
      </c>
      <c r="C9" s="40">
        <f>C10+C11+C12+C13+C14+C15+C16+C17</f>
        <v>1465664.2314900002</v>
      </c>
      <c r="D9" s="39">
        <f t="shared" si="0"/>
        <v>2.4045051138535052</v>
      </c>
      <c r="E9" s="153">
        <f t="shared" ref="E9:E44" si="3">C9/C$44*100</f>
        <v>10.800977422084966</v>
      </c>
      <c r="F9" s="174">
        <f>F10+F11+F12+F13+F14+F15+F16+F17</f>
        <v>14219471.225479998</v>
      </c>
      <c r="G9" s="40">
        <f>G10+G11+G12+G13+G14+G15+G16+G17</f>
        <v>14527697.561229998</v>
      </c>
      <c r="H9" s="39">
        <f t="shared" si="1"/>
        <v>2.1676357078432495</v>
      </c>
      <c r="I9" s="153">
        <f t="shared" ref="I9:I46" si="4">G9/G$46*100</f>
        <v>9.2661617507234411</v>
      </c>
      <c r="J9" s="174">
        <f>J10+J11+J12+J13+J14+J15+J16+J17</f>
        <v>14219471.225479998</v>
      </c>
      <c r="K9" s="40">
        <f>K10+K11+K12+K13+K14+K15+K16+K17</f>
        <v>14527697.561229998</v>
      </c>
      <c r="L9" s="39">
        <f t="shared" si="2"/>
        <v>2.1676357078432495</v>
      </c>
      <c r="M9" s="153">
        <f t="shared" ref="M9:M46" si="5">K9/K$46*100</f>
        <v>9.2661617507234411</v>
      </c>
    </row>
    <row r="10" spans="1:13" ht="14.25" x14ac:dyDescent="0.2">
      <c r="A10" s="165" t="s">
        <v>132</v>
      </c>
      <c r="B10" s="175">
        <v>614283.32934000005</v>
      </c>
      <c r="C10" s="9">
        <v>562647.66309000005</v>
      </c>
      <c r="D10" s="10">
        <f t="shared" si="0"/>
        <v>-8.4058387691358227</v>
      </c>
      <c r="E10" s="154">
        <f t="shared" si="3"/>
        <v>4.1463416893553511</v>
      </c>
      <c r="F10" s="175">
        <v>6358837.9176399997</v>
      </c>
      <c r="G10" s="9">
        <v>6372511.97181</v>
      </c>
      <c r="H10" s="10">
        <f t="shared" si="1"/>
        <v>0.21504014329516538</v>
      </c>
      <c r="I10" s="154">
        <f t="shared" si="4"/>
        <v>4.0645619472968724</v>
      </c>
      <c r="J10" s="175">
        <v>6358837.9176399997</v>
      </c>
      <c r="K10" s="9">
        <v>6372511.97181</v>
      </c>
      <c r="L10" s="10">
        <f t="shared" si="2"/>
        <v>0.21504014329516538</v>
      </c>
      <c r="M10" s="154">
        <f t="shared" si="5"/>
        <v>4.0645619472968724</v>
      </c>
    </row>
    <row r="11" spans="1:13" ht="14.25" x14ac:dyDescent="0.2">
      <c r="A11" s="165" t="s">
        <v>133</v>
      </c>
      <c r="B11" s="175">
        <v>278887.07254000002</v>
      </c>
      <c r="C11" s="9">
        <v>359727.28392999998</v>
      </c>
      <c r="D11" s="10">
        <f t="shared" si="0"/>
        <v>28.986718765318624</v>
      </c>
      <c r="E11" s="154">
        <f t="shared" si="3"/>
        <v>2.6509525090108519</v>
      </c>
      <c r="F11" s="175">
        <v>1977992.22964</v>
      </c>
      <c r="G11" s="9">
        <v>2231391.3826899999</v>
      </c>
      <c r="H11" s="10">
        <f t="shared" si="1"/>
        <v>12.810927629180787</v>
      </c>
      <c r="I11" s="154">
        <f t="shared" si="4"/>
        <v>1.4232422855742175</v>
      </c>
      <c r="J11" s="175">
        <v>1977992.22964</v>
      </c>
      <c r="K11" s="9">
        <v>2231391.3826899999</v>
      </c>
      <c r="L11" s="10">
        <f t="shared" si="2"/>
        <v>12.810927629180787</v>
      </c>
      <c r="M11" s="154">
        <f t="shared" si="5"/>
        <v>1.4232422855742175</v>
      </c>
    </row>
    <row r="12" spans="1:13" ht="14.25" x14ac:dyDescent="0.2">
      <c r="A12" s="165" t="s">
        <v>134</v>
      </c>
      <c r="B12" s="175">
        <v>111567.23850000001</v>
      </c>
      <c r="C12" s="9">
        <v>117768.53849000001</v>
      </c>
      <c r="D12" s="10">
        <f t="shared" si="0"/>
        <v>5.558352141161941</v>
      </c>
      <c r="E12" s="154">
        <f t="shared" si="3"/>
        <v>0.8678763511676193</v>
      </c>
      <c r="F12" s="175">
        <v>1320222.2527999999</v>
      </c>
      <c r="G12" s="9">
        <v>1416697.65876</v>
      </c>
      <c r="H12" s="10">
        <f t="shared" si="1"/>
        <v>7.3075124855220235</v>
      </c>
      <c r="I12" s="154">
        <f t="shared" si="4"/>
        <v>0.90360840749977211</v>
      </c>
      <c r="J12" s="175">
        <v>1320222.2527999999</v>
      </c>
      <c r="K12" s="9">
        <v>1416697.65876</v>
      </c>
      <c r="L12" s="10">
        <f t="shared" si="2"/>
        <v>7.3075124855220235</v>
      </c>
      <c r="M12" s="154">
        <f t="shared" si="5"/>
        <v>0.90360840749977211</v>
      </c>
    </row>
    <row r="13" spans="1:13" ht="14.25" x14ac:dyDescent="0.2">
      <c r="A13" s="165" t="s">
        <v>135</v>
      </c>
      <c r="B13" s="175">
        <v>115269.88946000001</v>
      </c>
      <c r="C13" s="9">
        <v>131746.88755000001</v>
      </c>
      <c r="D13" s="10">
        <f t="shared" si="0"/>
        <v>14.294277687945314</v>
      </c>
      <c r="E13" s="154">
        <f t="shared" si="3"/>
        <v>0.97088755206292676</v>
      </c>
      <c r="F13" s="175">
        <v>1296686.0986899999</v>
      </c>
      <c r="G13" s="9">
        <v>1282238.48587</v>
      </c>
      <c r="H13" s="10">
        <f t="shared" si="1"/>
        <v>-1.1141950881247111</v>
      </c>
      <c r="I13" s="154">
        <f t="shared" si="4"/>
        <v>0.81784667962678748</v>
      </c>
      <c r="J13" s="175">
        <v>1296686.0986899999</v>
      </c>
      <c r="K13" s="9">
        <v>1282238.48587</v>
      </c>
      <c r="L13" s="10">
        <f t="shared" si="2"/>
        <v>-1.1141950881247111</v>
      </c>
      <c r="M13" s="154">
        <f t="shared" si="5"/>
        <v>0.81784667962678748</v>
      </c>
    </row>
    <row r="14" spans="1:13" ht="14.25" x14ac:dyDescent="0.2">
      <c r="A14" s="165" t="s">
        <v>136</v>
      </c>
      <c r="B14" s="175">
        <v>203792.22628</v>
      </c>
      <c r="C14" s="9">
        <v>161013.72005999999</v>
      </c>
      <c r="D14" s="10">
        <f t="shared" si="0"/>
        <v>-20.991235534776752</v>
      </c>
      <c r="E14" s="154">
        <f t="shared" si="3"/>
        <v>1.1865647790599267</v>
      </c>
      <c r="F14" s="175">
        <v>1983788.5035600001</v>
      </c>
      <c r="G14" s="9">
        <v>1868308.7056799999</v>
      </c>
      <c r="H14" s="10">
        <f t="shared" si="1"/>
        <v>-5.821174871855864</v>
      </c>
      <c r="I14" s="154">
        <f t="shared" si="4"/>
        <v>1.1916582510167493</v>
      </c>
      <c r="J14" s="175">
        <v>1983788.5035600001</v>
      </c>
      <c r="K14" s="9">
        <v>1868308.7056799999</v>
      </c>
      <c r="L14" s="10">
        <f t="shared" si="2"/>
        <v>-5.821174871855864</v>
      </c>
      <c r="M14" s="154">
        <f t="shared" si="5"/>
        <v>1.1916582510167493</v>
      </c>
    </row>
    <row r="15" spans="1:13" ht="14.25" x14ac:dyDescent="0.2">
      <c r="A15" s="165" t="s">
        <v>137</v>
      </c>
      <c r="B15" s="175">
        <v>25643.104299999999</v>
      </c>
      <c r="C15" s="9">
        <v>43740.693749999999</v>
      </c>
      <c r="D15" s="10">
        <f t="shared" si="0"/>
        <v>70.574877512002317</v>
      </c>
      <c r="E15" s="154">
        <f t="shared" si="3"/>
        <v>0.32234002540936424</v>
      </c>
      <c r="F15" s="175">
        <v>190829.01707999999</v>
      </c>
      <c r="G15" s="9">
        <v>323075.79476999998</v>
      </c>
      <c r="H15" s="10">
        <f t="shared" si="1"/>
        <v>69.301188945787544</v>
      </c>
      <c r="I15" s="154">
        <f t="shared" si="4"/>
        <v>0.2060665538682159</v>
      </c>
      <c r="J15" s="175">
        <v>190829.01707999999</v>
      </c>
      <c r="K15" s="9">
        <v>323075.79476999998</v>
      </c>
      <c r="L15" s="10">
        <f t="shared" si="2"/>
        <v>69.301188945787544</v>
      </c>
      <c r="M15" s="154">
        <f t="shared" si="5"/>
        <v>0.2060665538682159</v>
      </c>
    </row>
    <row r="16" spans="1:13" ht="14.25" x14ac:dyDescent="0.2">
      <c r="A16" s="165" t="s">
        <v>138</v>
      </c>
      <c r="B16" s="175">
        <v>75289.751940000002</v>
      </c>
      <c r="C16" s="9">
        <v>78684.853780000005</v>
      </c>
      <c r="D16" s="10">
        <f t="shared" si="0"/>
        <v>4.5093810943959962</v>
      </c>
      <c r="E16" s="154">
        <f t="shared" si="3"/>
        <v>0.57985540676929281</v>
      </c>
      <c r="F16" s="175">
        <v>1009758.29114</v>
      </c>
      <c r="G16" s="9">
        <v>948665.35522000003</v>
      </c>
      <c r="H16" s="10">
        <f t="shared" si="1"/>
        <v>-6.0502534572929401</v>
      </c>
      <c r="I16" s="154">
        <f t="shared" si="4"/>
        <v>0.6050846386171449</v>
      </c>
      <c r="J16" s="175">
        <v>1009758.29114</v>
      </c>
      <c r="K16" s="9">
        <v>948665.35522000003</v>
      </c>
      <c r="L16" s="10">
        <f t="shared" si="2"/>
        <v>-6.0502534572929401</v>
      </c>
      <c r="M16" s="154">
        <f t="shared" si="5"/>
        <v>0.6050846386171449</v>
      </c>
    </row>
    <row r="17" spans="1:13" ht="14.25" x14ac:dyDescent="0.2">
      <c r="A17" s="165" t="s">
        <v>139</v>
      </c>
      <c r="B17" s="175">
        <v>6517.1455100000003</v>
      </c>
      <c r="C17" s="9">
        <v>10334.590840000001</v>
      </c>
      <c r="D17" s="10">
        <f t="shared" si="0"/>
        <v>58.575419624166102</v>
      </c>
      <c r="E17" s="154">
        <f t="shared" si="3"/>
        <v>7.6159109249632873E-2</v>
      </c>
      <c r="F17" s="175">
        <v>81356.914929999999</v>
      </c>
      <c r="G17" s="9">
        <v>84808.206430000006</v>
      </c>
      <c r="H17" s="10">
        <f t="shared" si="1"/>
        <v>4.2421612262086388</v>
      </c>
      <c r="I17" s="154">
        <f t="shared" si="4"/>
        <v>5.4092987223681541E-2</v>
      </c>
      <c r="J17" s="175">
        <v>81356.914929999999</v>
      </c>
      <c r="K17" s="9">
        <v>84808.206430000006</v>
      </c>
      <c r="L17" s="10">
        <f t="shared" si="2"/>
        <v>4.2421612262086388</v>
      </c>
      <c r="M17" s="154">
        <f t="shared" si="5"/>
        <v>5.4092987223681541E-2</v>
      </c>
    </row>
    <row r="18" spans="1:13" ht="15.75" x14ac:dyDescent="0.25">
      <c r="A18" s="164" t="s">
        <v>12</v>
      </c>
      <c r="B18" s="174">
        <f>B19</f>
        <v>211824.98443000001</v>
      </c>
      <c r="C18" s="40">
        <f>C19</f>
        <v>222267.77963</v>
      </c>
      <c r="D18" s="39">
        <f t="shared" si="0"/>
        <v>4.9299166612005267</v>
      </c>
      <c r="E18" s="153">
        <f t="shared" si="3"/>
        <v>1.6379667442658514</v>
      </c>
      <c r="F18" s="174">
        <f>F19</f>
        <v>1890703.11947</v>
      </c>
      <c r="G18" s="40">
        <f>G19</f>
        <v>2260996.2312699999</v>
      </c>
      <c r="H18" s="39">
        <f t="shared" si="1"/>
        <v>19.584942130089679</v>
      </c>
      <c r="I18" s="153">
        <f t="shared" si="4"/>
        <v>1.4421250654773483</v>
      </c>
      <c r="J18" s="174">
        <f>J19</f>
        <v>1890703.11947</v>
      </c>
      <c r="K18" s="40">
        <f>K19</f>
        <v>2260996.2312699999</v>
      </c>
      <c r="L18" s="39">
        <f t="shared" si="2"/>
        <v>19.584942130089679</v>
      </c>
      <c r="M18" s="153">
        <f t="shared" si="5"/>
        <v>1.4421250654773483</v>
      </c>
    </row>
    <row r="19" spans="1:13" ht="14.25" x14ac:dyDescent="0.2">
      <c r="A19" s="165" t="s">
        <v>140</v>
      </c>
      <c r="B19" s="175">
        <v>211824.98443000001</v>
      </c>
      <c r="C19" s="9">
        <v>222267.77963</v>
      </c>
      <c r="D19" s="10">
        <f t="shared" si="0"/>
        <v>4.9299166612005267</v>
      </c>
      <c r="E19" s="154">
        <f t="shared" si="3"/>
        <v>1.6379667442658514</v>
      </c>
      <c r="F19" s="175">
        <v>1890703.11947</v>
      </c>
      <c r="G19" s="9">
        <v>2260996.2312699999</v>
      </c>
      <c r="H19" s="10">
        <f t="shared" si="1"/>
        <v>19.584942130089679</v>
      </c>
      <c r="I19" s="154">
        <f t="shared" si="4"/>
        <v>1.4421250654773483</v>
      </c>
      <c r="J19" s="175">
        <v>1890703.11947</v>
      </c>
      <c r="K19" s="9">
        <v>2260996.2312699999</v>
      </c>
      <c r="L19" s="10">
        <f t="shared" si="2"/>
        <v>19.584942130089679</v>
      </c>
      <c r="M19" s="154">
        <f t="shared" si="5"/>
        <v>1.4421250654773483</v>
      </c>
    </row>
    <row r="20" spans="1:13" ht="15.75" x14ac:dyDescent="0.25">
      <c r="A20" s="164" t="s">
        <v>112</v>
      </c>
      <c r="B20" s="174">
        <f>B21</f>
        <v>353834.06511999998</v>
      </c>
      <c r="C20" s="40">
        <f>C21</f>
        <v>448021.63088000001</v>
      </c>
      <c r="D20" s="7">
        <f t="shared" si="0"/>
        <v>26.619134516643296</v>
      </c>
      <c r="E20" s="155">
        <f t="shared" si="3"/>
        <v>3.3016235340758406</v>
      </c>
      <c r="F20" s="174">
        <f>F21</f>
        <v>4100944.67276</v>
      </c>
      <c r="G20" s="40">
        <f>G21</f>
        <v>4446395.6209800001</v>
      </c>
      <c r="H20" s="7">
        <f t="shared" si="1"/>
        <v>8.4236919974710673</v>
      </c>
      <c r="I20" s="155">
        <f t="shared" si="4"/>
        <v>2.8360324034871196</v>
      </c>
      <c r="J20" s="174">
        <f>J21</f>
        <v>4100944.67276</v>
      </c>
      <c r="K20" s="40">
        <f>K21</f>
        <v>4446395.6209800001</v>
      </c>
      <c r="L20" s="7">
        <f t="shared" si="2"/>
        <v>8.4236919974710673</v>
      </c>
      <c r="M20" s="155">
        <f t="shared" si="5"/>
        <v>2.8360324034871196</v>
      </c>
    </row>
    <row r="21" spans="1:13" ht="14.25" x14ac:dyDescent="0.2">
      <c r="A21" s="165" t="s">
        <v>141</v>
      </c>
      <c r="B21" s="175">
        <v>353834.06511999998</v>
      </c>
      <c r="C21" s="9">
        <v>448021.63088000001</v>
      </c>
      <c r="D21" s="10">
        <f t="shared" si="0"/>
        <v>26.619134516643296</v>
      </c>
      <c r="E21" s="154">
        <f t="shared" si="3"/>
        <v>3.3016235340758406</v>
      </c>
      <c r="F21" s="175">
        <v>4100944.67276</v>
      </c>
      <c r="G21" s="9">
        <v>4446395.6209800001</v>
      </c>
      <c r="H21" s="10">
        <f t="shared" si="1"/>
        <v>8.4236919974710673</v>
      </c>
      <c r="I21" s="154">
        <f t="shared" si="4"/>
        <v>2.8360324034871196</v>
      </c>
      <c r="J21" s="175">
        <v>4100944.67276</v>
      </c>
      <c r="K21" s="9">
        <v>4446395.6209800001</v>
      </c>
      <c r="L21" s="10">
        <f t="shared" si="2"/>
        <v>8.4236919974710673</v>
      </c>
      <c r="M21" s="154">
        <f t="shared" si="5"/>
        <v>2.8360324034871196</v>
      </c>
    </row>
    <row r="22" spans="1:13" ht="16.5" x14ac:dyDescent="0.25">
      <c r="A22" s="163" t="s">
        <v>14</v>
      </c>
      <c r="B22" s="174">
        <f>B23+B27+B29</f>
        <v>9969487.7539900001</v>
      </c>
      <c r="C22" s="40">
        <f>C23+C27+C29</f>
        <v>11022180.286039999</v>
      </c>
      <c r="D22" s="39">
        <f t="shared" si="0"/>
        <v>10.559143639337828</v>
      </c>
      <c r="E22" s="153">
        <f t="shared" si="3"/>
        <v>81.226189364422851</v>
      </c>
      <c r="F22" s="174">
        <f>F23+F27+F29</f>
        <v>107600040.7191</v>
      </c>
      <c r="G22" s="40">
        <f>G23+G27+G29</f>
        <v>121392772.69238999</v>
      </c>
      <c r="H22" s="39">
        <f t="shared" si="1"/>
        <v>12.818519287829282</v>
      </c>
      <c r="I22" s="153">
        <f t="shared" si="4"/>
        <v>77.427621437987398</v>
      </c>
      <c r="J22" s="174">
        <f>J23+J27+J29</f>
        <v>107600040.7191</v>
      </c>
      <c r="K22" s="40">
        <f>K23+K27+K29</f>
        <v>121392772.69238999</v>
      </c>
      <c r="L22" s="39">
        <f t="shared" si="2"/>
        <v>12.818519287829282</v>
      </c>
      <c r="M22" s="153">
        <f t="shared" si="5"/>
        <v>77.427621437987398</v>
      </c>
    </row>
    <row r="23" spans="1:13" ht="15.75" x14ac:dyDescent="0.25">
      <c r="A23" s="164" t="s">
        <v>15</v>
      </c>
      <c r="B23" s="174">
        <f>B24+B25+B26</f>
        <v>929758.18527000002</v>
      </c>
      <c r="C23" s="40">
        <f>C24+C25+C26</f>
        <v>1014145.71129</v>
      </c>
      <c r="D23" s="39">
        <f>(C23-B23)/B23*100</f>
        <v>9.0762875075409006</v>
      </c>
      <c r="E23" s="153">
        <f t="shared" si="3"/>
        <v>7.4735841231602871</v>
      </c>
      <c r="F23" s="174">
        <f>F24+F25+F26</f>
        <v>11179742.98333</v>
      </c>
      <c r="G23" s="40">
        <f>G24+G25+G26</f>
        <v>11786741.218870001</v>
      </c>
      <c r="H23" s="39">
        <f t="shared" si="1"/>
        <v>5.4294471388572134</v>
      </c>
      <c r="I23" s="153">
        <f t="shared" si="4"/>
        <v>7.5179050353744818</v>
      </c>
      <c r="J23" s="174">
        <f>J24+J25+J26</f>
        <v>11179742.98333</v>
      </c>
      <c r="K23" s="40">
        <f>K24+K25+K26</f>
        <v>11786741.218870001</v>
      </c>
      <c r="L23" s="39">
        <f t="shared" si="2"/>
        <v>5.4294471388572134</v>
      </c>
      <c r="M23" s="153">
        <f t="shared" si="5"/>
        <v>7.5179050353744818</v>
      </c>
    </row>
    <row r="24" spans="1:13" ht="14.25" x14ac:dyDescent="0.2">
      <c r="A24" s="165" t="s">
        <v>142</v>
      </c>
      <c r="B24" s="175">
        <v>645375.49565000006</v>
      </c>
      <c r="C24" s="9">
        <v>693860.91125999996</v>
      </c>
      <c r="D24" s="10">
        <f t="shared" si="0"/>
        <v>7.5127450510290998</v>
      </c>
      <c r="E24" s="154">
        <f t="shared" si="3"/>
        <v>5.1132966716174462</v>
      </c>
      <c r="F24" s="175">
        <v>7866810.2467700001</v>
      </c>
      <c r="G24" s="9">
        <v>8101820.8743000003</v>
      </c>
      <c r="H24" s="10">
        <f t="shared" si="1"/>
        <v>2.9873687067320862</v>
      </c>
      <c r="I24" s="154">
        <f t="shared" si="4"/>
        <v>5.1675623325886004</v>
      </c>
      <c r="J24" s="175">
        <v>7866810.2467700001</v>
      </c>
      <c r="K24" s="9">
        <v>8101820.8743000003</v>
      </c>
      <c r="L24" s="10">
        <f t="shared" si="2"/>
        <v>2.9873687067320862</v>
      </c>
      <c r="M24" s="154">
        <f t="shared" si="5"/>
        <v>5.1675623325886004</v>
      </c>
    </row>
    <row r="25" spans="1:13" ht="14.25" x14ac:dyDescent="0.2">
      <c r="A25" s="165" t="s">
        <v>143</v>
      </c>
      <c r="B25" s="175">
        <v>115969.71197</v>
      </c>
      <c r="C25" s="9">
        <v>119255.06302</v>
      </c>
      <c r="D25" s="10">
        <f t="shared" si="0"/>
        <v>2.8329388718753385</v>
      </c>
      <c r="E25" s="154">
        <f t="shared" si="3"/>
        <v>0.87883105521302207</v>
      </c>
      <c r="F25" s="175">
        <v>1394060.54948</v>
      </c>
      <c r="G25" s="9">
        <v>1519231.4822499999</v>
      </c>
      <c r="H25" s="10">
        <f t="shared" si="1"/>
        <v>8.9788734654811062</v>
      </c>
      <c r="I25" s="154">
        <f t="shared" si="4"/>
        <v>0.96900727675445564</v>
      </c>
      <c r="J25" s="175">
        <v>1394060.54948</v>
      </c>
      <c r="K25" s="9">
        <v>1519231.4822499999</v>
      </c>
      <c r="L25" s="10">
        <f t="shared" si="2"/>
        <v>8.9788734654811062</v>
      </c>
      <c r="M25" s="154">
        <f t="shared" si="5"/>
        <v>0.96900727675445564</v>
      </c>
    </row>
    <row r="26" spans="1:13" ht="14.25" x14ac:dyDescent="0.2">
      <c r="A26" s="165" t="s">
        <v>144</v>
      </c>
      <c r="B26" s="175">
        <v>168412.97764999999</v>
      </c>
      <c r="C26" s="9">
        <v>201029.73701000001</v>
      </c>
      <c r="D26" s="10">
        <f t="shared" si="0"/>
        <v>19.367129430954535</v>
      </c>
      <c r="E26" s="154">
        <f t="shared" si="3"/>
        <v>1.4814563963298186</v>
      </c>
      <c r="F26" s="175">
        <v>1918872.1870800001</v>
      </c>
      <c r="G26" s="9">
        <v>2165688.8623199998</v>
      </c>
      <c r="H26" s="10">
        <f t="shared" si="1"/>
        <v>12.862590687480202</v>
      </c>
      <c r="I26" s="154">
        <f t="shared" si="4"/>
        <v>1.3813354260314259</v>
      </c>
      <c r="J26" s="175">
        <v>1918872.1870800001</v>
      </c>
      <c r="K26" s="9">
        <v>2165688.8623199998</v>
      </c>
      <c r="L26" s="10">
        <f t="shared" si="2"/>
        <v>12.862590687480202</v>
      </c>
      <c r="M26" s="154">
        <f t="shared" si="5"/>
        <v>1.3813354260314259</v>
      </c>
    </row>
    <row r="27" spans="1:13" ht="15.75" x14ac:dyDescent="0.25">
      <c r="A27" s="164" t="s">
        <v>19</v>
      </c>
      <c r="B27" s="174">
        <f>B28</f>
        <v>1289586.68717</v>
      </c>
      <c r="C27" s="40">
        <f>C28</f>
        <v>1367630.7578700001</v>
      </c>
      <c r="D27" s="39">
        <f t="shared" si="0"/>
        <v>6.0518669645441108</v>
      </c>
      <c r="E27" s="153">
        <f t="shared" si="3"/>
        <v>10.078535465442725</v>
      </c>
      <c r="F27" s="174">
        <f>F28</f>
        <v>13936780.212139999</v>
      </c>
      <c r="G27" s="40">
        <f>G28</f>
        <v>16042218.11562</v>
      </c>
      <c r="H27" s="39">
        <f t="shared" si="1"/>
        <v>15.107061110470866</v>
      </c>
      <c r="I27" s="153">
        <f t="shared" si="4"/>
        <v>10.232164269197188</v>
      </c>
      <c r="J27" s="174">
        <f>J28</f>
        <v>13936780.212139999</v>
      </c>
      <c r="K27" s="40">
        <f>K28</f>
        <v>16042218.11562</v>
      </c>
      <c r="L27" s="39">
        <f t="shared" si="2"/>
        <v>15.107061110470866</v>
      </c>
      <c r="M27" s="153">
        <f t="shared" si="5"/>
        <v>10.232164269197188</v>
      </c>
    </row>
    <row r="28" spans="1:13" ht="14.25" x14ac:dyDescent="0.2">
      <c r="A28" s="165" t="s">
        <v>145</v>
      </c>
      <c r="B28" s="175">
        <v>1289586.68717</v>
      </c>
      <c r="C28" s="9">
        <v>1367630.7578700001</v>
      </c>
      <c r="D28" s="10">
        <f t="shared" si="0"/>
        <v>6.0518669645441108</v>
      </c>
      <c r="E28" s="154">
        <f t="shared" si="3"/>
        <v>10.078535465442725</v>
      </c>
      <c r="F28" s="175">
        <v>13936780.212139999</v>
      </c>
      <c r="G28" s="9">
        <v>16042218.11562</v>
      </c>
      <c r="H28" s="10">
        <f t="shared" si="1"/>
        <v>15.107061110470866</v>
      </c>
      <c r="I28" s="154">
        <f t="shared" si="4"/>
        <v>10.232164269197188</v>
      </c>
      <c r="J28" s="175">
        <v>13936780.212139999</v>
      </c>
      <c r="K28" s="9">
        <v>16042218.11562</v>
      </c>
      <c r="L28" s="10">
        <f t="shared" si="2"/>
        <v>15.107061110470866</v>
      </c>
      <c r="M28" s="154">
        <f t="shared" si="5"/>
        <v>10.232164269197188</v>
      </c>
    </row>
    <row r="29" spans="1:13" ht="15.75" x14ac:dyDescent="0.25">
      <c r="A29" s="164" t="s">
        <v>21</v>
      </c>
      <c r="B29" s="174">
        <f>B30+B31+B32+B33+B34+B35+B36+B37+B38+B39+B40+B41</f>
        <v>7750142.88155</v>
      </c>
      <c r="C29" s="40">
        <f>C30+C31+C32+C33+C34+C35+C36+C37+C38+C39+C40+C41</f>
        <v>8640403.8168799989</v>
      </c>
      <c r="D29" s="39">
        <f t="shared" si="0"/>
        <v>11.487026096633072</v>
      </c>
      <c r="E29" s="153">
        <f t="shared" si="3"/>
        <v>63.674069775819845</v>
      </c>
      <c r="F29" s="174">
        <f>F30+F31+F32+F33+F34+F35+F36+F37+F38+F39+F40+F41</f>
        <v>82483517.523630008</v>
      </c>
      <c r="G29" s="40">
        <f>G30+G31+G32+G33+G34+G35+G36+G37+G38+G39+G40+G41</f>
        <v>93563813.357899994</v>
      </c>
      <c r="H29" s="39">
        <f t="shared" si="1"/>
        <v>13.433345433038408</v>
      </c>
      <c r="I29" s="153">
        <f t="shared" si="4"/>
        <v>59.677552133415738</v>
      </c>
      <c r="J29" s="174">
        <f>J30+J31+J32+J33+J34+J35+J36+J37+J38+J39+J40+J41</f>
        <v>82483517.523630008</v>
      </c>
      <c r="K29" s="40">
        <f>K30+K31+K32+K33+K34+K35+K36+K37+K38+K39+K40+K41</f>
        <v>93563813.357899994</v>
      </c>
      <c r="L29" s="39">
        <f t="shared" si="2"/>
        <v>13.433345433038408</v>
      </c>
      <c r="M29" s="153">
        <f t="shared" si="5"/>
        <v>59.677552133415738</v>
      </c>
    </row>
    <row r="30" spans="1:13" ht="14.25" x14ac:dyDescent="0.2">
      <c r="A30" s="165" t="s">
        <v>146</v>
      </c>
      <c r="B30" s="175">
        <v>1337050.3878599999</v>
      </c>
      <c r="C30" s="9">
        <v>1440335.4705399999</v>
      </c>
      <c r="D30" s="10">
        <f t="shared" si="0"/>
        <v>7.7248459458070018</v>
      </c>
      <c r="E30" s="154">
        <f t="shared" si="3"/>
        <v>10.61432118167701</v>
      </c>
      <c r="F30" s="175">
        <v>16956074.317450002</v>
      </c>
      <c r="G30" s="9">
        <v>17045360.343710002</v>
      </c>
      <c r="H30" s="10">
        <f t="shared" si="1"/>
        <v>0.52657251076160239</v>
      </c>
      <c r="I30" s="154">
        <f t="shared" si="4"/>
        <v>10.871995743199601</v>
      </c>
      <c r="J30" s="175">
        <v>16956074.317450002</v>
      </c>
      <c r="K30" s="9">
        <v>17045360.343710002</v>
      </c>
      <c r="L30" s="10">
        <f t="shared" si="2"/>
        <v>0.52657251076160239</v>
      </c>
      <c r="M30" s="154">
        <f t="shared" si="5"/>
        <v>10.871995743199601</v>
      </c>
    </row>
    <row r="31" spans="1:13" ht="14.25" x14ac:dyDescent="0.2">
      <c r="A31" s="165" t="s">
        <v>147</v>
      </c>
      <c r="B31" s="175">
        <v>2346446.8982299999</v>
      </c>
      <c r="C31" s="9">
        <v>2490844.0575999999</v>
      </c>
      <c r="D31" s="10">
        <f t="shared" si="0"/>
        <v>6.1538643588705719</v>
      </c>
      <c r="E31" s="154">
        <f t="shared" si="3"/>
        <v>18.355875684243074</v>
      </c>
      <c r="F31" s="175">
        <v>23887928.847970001</v>
      </c>
      <c r="G31" s="9">
        <v>28534556.33041</v>
      </c>
      <c r="H31" s="10">
        <f t="shared" si="1"/>
        <v>19.451780487176347</v>
      </c>
      <c r="I31" s="154">
        <f t="shared" si="4"/>
        <v>18.200118313883902</v>
      </c>
      <c r="J31" s="175">
        <v>23887928.847970001</v>
      </c>
      <c r="K31" s="9">
        <v>28534556.33041</v>
      </c>
      <c r="L31" s="10">
        <f t="shared" si="2"/>
        <v>19.451780487176347</v>
      </c>
      <c r="M31" s="154">
        <f t="shared" si="5"/>
        <v>18.200118313883902</v>
      </c>
    </row>
    <row r="32" spans="1:13" ht="14.25" x14ac:dyDescent="0.2">
      <c r="A32" s="165" t="s">
        <v>148</v>
      </c>
      <c r="B32" s="175">
        <v>156403.91558999999</v>
      </c>
      <c r="C32" s="9">
        <v>120957.90379</v>
      </c>
      <c r="D32" s="10">
        <f t="shared" si="0"/>
        <v>-22.663123021113361</v>
      </c>
      <c r="E32" s="154">
        <f t="shared" si="3"/>
        <v>0.89137986708617378</v>
      </c>
      <c r="F32" s="175">
        <v>972175.83247000002</v>
      </c>
      <c r="G32" s="9">
        <v>1338158.41316</v>
      </c>
      <c r="H32" s="10">
        <f t="shared" si="1"/>
        <v>37.645718857272016</v>
      </c>
      <c r="I32" s="154">
        <f t="shared" si="4"/>
        <v>0.85351393448076063</v>
      </c>
      <c r="J32" s="175">
        <v>972175.83247000002</v>
      </c>
      <c r="K32" s="9">
        <v>1338158.41316</v>
      </c>
      <c r="L32" s="10">
        <f t="shared" si="2"/>
        <v>37.645718857272016</v>
      </c>
      <c r="M32" s="154">
        <f t="shared" si="5"/>
        <v>0.85351393448076063</v>
      </c>
    </row>
    <row r="33" spans="1:13" ht="14.25" x14ac:dyDescent="0.2">
      <c r="A33" s="165" t="s">
        <v>149</v>
      </c>
      <c r="B33" s="175">
        <v>947213.50245000003</v>
      </c>
      <c r="C33" s="9">
        <v>1096260.33464</v>
      </c>
      <c r="D33" s="10">
        <f t="shared" si="0"/>
        <v>15.735294292626243</v>
      </c>
      <c r="E33" s="154">
        <f t="shared" si="3"/>
        <v>8.0787146665486009</v>
      </c>
      <c r="F33" s="175">
        <v>9976164.3203899991</v>
      </c>
      <c r="G33" s="9">
        <v>10500495.428929999</v>
      </c>
      <c r="H33" s="10">
        <f t="shared" si="1"/>
        <v>5.2558387342150628</v>
      </c>
      <c r="I33" s="154">
        <f t="shared" si="4"/>
        <v>6.697502387911741</v>
      </c>
      <c r="J33" s="175">
        <v>9976164.3203899991</v>
      </c>
      <c r="K33" s="9">
        <v>10500495.428929999</v>
      </c>
      <c r="L33" s="10">
        <f t="shared" si="2"/>
        <v>5.2558387342150628</v>
      </c>
      <c r="M33" s="154">
        <f t="shared" si="5"/>
        <v>6.697502387911741</v>
      </c>
    </row>
    <row r="34" spans="1:13" ht="14.25" x14ac:dyDescent="0.2">
      <c r="A34" s="165" t="s">
        <v>150</v>
      </c>
      <c r="B34" s="175">
        <v>491196.67716000002</v>
      </c>
      <c r="C34" s="9">
        <v>605010.68030999997</v>
      </c>
      <c r="D34" s="10">
        <f t="shared" si="0"/>
        <v>23.170759991303182</v>
      </c>
      <c r="E34" s="154">
        <f t="shared" si="3"/>
        <v>4.4585291485931711</v>
      </c>
      <c r="F34" s="175">
        <v>5299789.3685799995</v>
      </c>
      <c r="G34" s="9">
        <v>6085453.4226399995</v>
      </c>
      <c r="H34" s="10">
        <f t="shared" si="1"/>
        <v>14.824439226166966</v>
      </c>
      <c r="I34" s="154">
        <f t="shared" si="4"/>
        <v>3.8814681750506939</v>
      </c>
      <c r="J34" s="175">
        <v>5299789.3685799995</v>
      </c>
      <c r="K34" s="9">
        <v>6085453.4226399995</v>
      </c>
      <c r="L34" s="10">
        <f t="shared" si="2"/>
        <v>14.824439226166966</v>
      </c>
      <c r="M34" s="154">
        <f t="shared" si="5"/>
        <v>3.8814681750506939</v>
      </c>
    </row>
    <row r="35" spans="1:13" ht="14.25" x14ac:dyDescent="0.2">
      <c r="A35" s="165" t="s">
        <v>151</v>
      </c>
      <c r="B35" s="175">
        <v>490788.52825999999</v>
      </c>
      <c r="C35" s="9">
        <v>625952.90428000002</v>
      </c>
      <c r="D35" s="10">
        <f t="shared" si="0"/>
        <v>27.540247629503554</v>
      </c>
      <c r="E35" s="154">
        <f t="shared" si="3"/>
        <v>4.6128595084452808</v>
      </c>
      <c r="F35" s="175">
        <v>5945788.9352099998</v>
      </c>
      <c r="G35" s="9">
        <v>6812164.2595499996</v>
      </c>
      <c r="H35" s="10">
        <f t="shared" si="1"/>
        <v>14.571242500881008</v>
      </c>
      <c r="I35" s="154">
        <f t="shared" si="4"/>
        <v>4.344984168031039</v>
      </c>
      <c r="J35" s="175">
        <v>5945788.9352099998</v>
      </c>
      <c r="K35" s="9">
        <v>6812164.2595499996</v>
      </c>
      <c r="L35" s="10">
        <f t="shared" si="2"/>
        <v>14.571242500881008</v>
      </c>
      <c r="M35" s="154">
        <f t="shared" si="5"/>
        <v>4.344984168031039</v>
      </c>
    </row>
    <row r="36" spans="1:13" ht="14.25" x14ac:dyDescent="0.2">
      <c r="A36" s="165" t="s">
        <v>152</v>
      </c>
      <c r="B36" s="175">
        <v>924330.98190000001</v>
      </c>
      <c r="C36" s="9">
        <v>1165011.64693</v>
      </c>
      <c r="D36" s="10">
        <f t="shared" si="0"/>
        <v>26.038363934883058</v>
      </c>
      <c r="E36" s="154">
        <f t="shared" si="3"/>
        <v>8.5853664329140074</v>
      </c>
      <c r="F36" s="175">
        <v>9073202.9109700006</v>
      </c>
      <c r="G36" s="9">
        <v>11471943.541440001</v>
      </c>
      <c r="H36" s="10">
        <f t="shared" si="1"/>
        <v>26.437638990414193</v>
      </c>
      <c r="I36" s="154">
        <f t="shared" si="4"/>
        <v>7.3171184905332032</v>
      </c>
      <c r="J36" s="175">
        <v>9073202.9109700006</v>
      </c>
      <c r="K36" s="9">
        <v>11471943.541440001</v>
      </c>
      <c r="L36" s="10">
        <f t="shared" si="2"/>
        <v>26.437638990414193</v>
      </c>
      <c r="M36" s="154">
        <f t="shared" si="5"/>
        <v>7.3171184905332032</v>
      </c>
    </row>
    <row r="37" spans="1:13" ht="14.25" x14ac:dyDescent="0.2">
      <c r="A37" s="166" t="s">
        <v>153</v>
      </c>
      <c r="B37" s="175">
        <v>202294.28679000001</v>
      </c>
      <c r="C37" s="9">
        <v>236565.19858</v>
      </c>
      <c r="D37" s="10">
        <f t="shared" si="0"/>
        <v>16.941116990405334</v>
      </c>
      <c r="E37" s="154">
        <f t="shared" si="3"/>
        <v>1.7433292795281397</v>
      </c>
      <c r="F37" s="175">
        <v>2650986.0463100001</v>
      </c>
      <c r="G37" s="9">
        <v>2706819.7117499998</v>
      </c>
      <c r="H37" s="10">
        <f t="shared" si="1"/>
        <v>2.1061470888432812</v>
      </c>
      <c r="I37" s="154">
        <f t="shared" si="4"/>
        <v>1.726483441261736</v>
      </c>
      <c r="J37" s="175">
        <v>2650986.0463100001</v>
      </c>
      <c r="K37" s="9">
        <v>2706819.7117499998</v>
      </c>
      <c r="L37" s="10">
        <f t="shared" si="2"/>
        <v>2.1061470888432812</v>
      </c>
      <c r="M37" s="154">
        <f t="shared" si="5"/>
        <v>1.726483441261736</v>
      </c>
    </row>
    <row r="38" spans="1:13" ht="14.25" x14ac:dyDescent="0.2">
      <c r="A38" s="165" t="s">
        <v>154</v>
      </c>
      <c r="B38" s="175">
        <v>344032.96642000001</v>
      </c>
      <c r="C38" s="9">
        <v>282885.23851</v>
      </c>
      <c r="D38" s="10">
        <f t="shared" si="0"/>
        <v>-17.773798989760202</v>
      </c>
      <c r="E38" s="154">
        <f t="shared" si="3"/>
        <v>2.0846773828146583</v>
      </c>
      <c r="F38" s="175">
        <v>2440749.36485</v>
      </c>
      <c r="G38" s="9">
        <v>3295816.59039</v>
      </c>
      <c r="H38" s="10">
        <f t="shared" si="1"/>
        <v>35.032979537108247</v>
      </c>
      <c r="I38" s="154">
        <f t="shared" si="4"/>
        <v>2.10216171547874</v>
      </c>
      <c r="J38" s="175">
        <v>2440749.36485</v>
      </c>
      <c r="K38" s="9">
        <v>3295816.59039</v>
      </c>
      <c r="L38" s="10">
        <f t="shared" si="2"/>
        <v>35.032979537108247</v>
      </c>
      <c r="M38" s="154">
        <f t="shared" si="5"/>
        <v>2.10216171547874</v>
      </c>
    </row>
    <row r="39" spans="1:13" ht="14.25" x14ac:dyDescent="0.2">
      <c r="A39" s="165" t="s">
        <v>155</v>
      </c>
      <c r="B39" s="175">
        <v>212501.04013000001</v>
      </c>
      <c r="C39" s="9">
        <v>203245.64204999999</v>
      </c>
      <c r="D39" s="10">
        <f>(C39-B39)/B39*100</f>
        <v>-4.3554601306129674</v>
      </c>
      <c r="E39" s="154">
        <f t="shared" si="3"/>
        <v>1.497786153031456</v>
      </c>
      <c r="F39" s="175">
        <v>1677116.1460599999</v>
      </c>
      <c r="G39" s="9">
        <v>1739452.7109000001</v>
      </c>
      <c r="H39" s="10">
        <f t="shared" si="1"/>
        <v>3.7168901501810474</v>
      </c>
      <c r="I39" s="154">
        <f t="shared" si="4"/>
        <v>1.1094703829702477</v>
      </c>
      <c r="J39" s="175">
        <v>1677116.1460599999</v>
      </c>
      <c r="K39" s="9">
        <v>1739452.7109000001</v>
      </c>
      <c r="L39" s="10">
        <f t="shared" si="2"/>
        <v>3.7168901501810474</v>
      </c>
      <c r="M39" s="154">
        <f t="shared" si="5"/>
        <v>1.1094703829702477</v>
      </c>
    </row>
    <row r="40" spans="1:13" ht="14.25" x14ac:dyDescent="0.2">
      <c r="A40" s="165" t="s">
        <v>156</v>
      </c>
      <c r="B40" s="175">
        <v>289508.50641999999</v>
      </c>
      <c r="C40" s="9">
        <v>358482.38011999999</v>
      </c>
      <c r="D40" s="10">
        <f>(C40-B40)/B40*100</f>
        <v>23.82447222463896</v>
      </c>
      <c r="E40" s="154">
        <f t="shared" si="3"/>
        <v>2.6417783900990406</v>
      </c>
      <c r="F40" s="175">
        <v>3507857.9525899999</v>
      </c>
      <c r="G40" s="9">
        <v>3921347.7045</v>
      </c>
      <c r="H40" s="10">
        <f t="shared" si="1"/>
        <v>11.78752838622508</v>
      </c>
      <c r="I40" s="154">
        <f t="shared" si="4"/>
        <v>2.5011425215578802</v>
      </c>
      <c r="J40" s="175">
        <v>3507857.9525899999</v>
      </c>
      <c r="K40" s="9">
        <v>3921347.7045</v>
      </c>
      <c r="L40" s="10">
        <f t="shared" si="2"/>
        <v>11.78752838622508</v>
      </c>
      <c r="M40" s="154">
        <f t="shared" si="5"/>
        <v>2.5011425215578802</v>
      </c>
    </row>
    <row r="41" spans="1:13" ht="14.25" x14ac:dyDescent="0.2">
      <c r="A41" s="165" t="s">
        <v>157</v>
      </c>
      <c r="B41" s="175">
        <v>8375.1903399999992</v>
      </c>
      <c r="C41" s="9">
        <v>14852.35953</v>
      </c>
      <c r="D41" s="10">
        <f t="shared" si="0"/>
        <v>77.337575948154523</v>
      </c>
      <c r="E41" s="154">
        <f t="shared" si="3"/>
        <v>0.10945208083923481</v>
      </c>
      <c r="F41" s="175">
        <v>95683.480779999998</v>
      </c>
      <c r="G41" s="9">
        <v>112244.90052</v>
      </c>
      <c r="H41" s="10">
        <f t="shared" si="1"/>
        <v>17.30854647530936</v>
      </c>
      <c r="I41" s="154">
        <f t="shared" si="4"/>
        <v>7.1592859056196001E-2</v>
      </c>
      <c r="J41" s="175">
        <v>95683.480779999998</v>
      </c>
      <c r="K41" s="9">
        <v>112244.90052</v>
      </c>
      <c r="L41" s="10">
        <f t="shared" si="2"/>
        <v>17.30854647530936</v>
      </c>
      <c r="M41" s="154">
        <f t="shared" si="5"/>
        <v>7.1592859056196001E-2</v>
      </c>
    </row>
    <row r="42" spans="1:13" ht="15.75" x14ac:dyDescent="0.25">
      <c r="A42" s="167" t="s">
        <v>31</v>
      </c>
      <c r="B42" s="174">
        <f>B43</f>
        <v>354103.23116000002</v>
      </c>
      <c r="C42" s="40">
        <f>C43</f>
        <v>411603.0894</v>
      </c>
      <c r="D42" s="39">
        <f t="shared" si="0"/>
        <v>16.238162541368879</v>
      </c>
      <c r="E42" s="153">
        <f t="shared" si="3"/>
        <v>3.033242935150493</v>
      </c>
      <c r="F42" s="174">
        <f>F43</f>
        <v>3787243.76945</v>
      </c>
      <c r="G42" s="40">
        <f>G43</f>
        <v>4688010.5195899997</v>
      </c>
      <c r="H42" s="39">
        <f t="shared" si="1"/>
        <v>23.784229507645684</v>
      </c>
      <c r="I42" s="153">
        <f t="shared" si="4"/>
        <v>2.9901409759204891</v>
      </c>
      <c r="J42" s="174">
        <f>J43</f>
        <v>3787243.76945</v>
      </c>
      <c r="K42" s="40">
        <f>K43</f>
        <v>4688010.5195899997</v>
      </c>
      <c r="L42" s="39">
        <f t="shared" si="2"/>
        <v>23.784229507645684</v>
      </c>
      <c r="M42" s="153">
        <f t="shared" si="5"/>
        <v>2.9901409759204891</v>
      </c>
    </row>
    <row r="43" spans="1:13" ht="14.25" x14ac:dyDescent="0.2">
      <c r="A43" s="165" t="s">
        <v>158</v>
      </c>
      <c r="B43" s="175">
        <v>354103.23116000002</v>
      </c>
      <c r="C43" s="9">
        <v>411603.0894</v>
      </c>
      <c r="D43" s="10">
        <f t="shared" si="0"/>
        <v>16.238162541368879</v>
      </c>
      <c r="E43" s="154">
        <f t="shared" si="3"/>
        <v>3.033242935150493</v>
      </c>
      <c r="F43" s="175">
        <v>3787243.76945</v>
      </c>
      <c r="G43" s="9">
        <v>4688010.5195899997</v>
      </c>
      <c r="H43" s="10">
        <f t="shared" si="1"/>
        <v>23.784229507645684</v>
      </c>
      <c r="I43" s="154">
        <f t="shared" si="4"/>
        <v>2.9901409759204891</v>
      </c>
      <c r="J43" s="175">
        <v>3787243.76945</v>
      </c>
      <c r="K43" s="9">
        <v>4688010.5195899997</v>
      </c>
      <c r="L43" s="10">
        <f t="shared" si="2"/>
        <v>23.784229507645684</v>
      </c>
      <c r="M43" s="154">
        <f t="shared" si="5"/>
        <v>2.9901409759204891</v>
      </c>
    </row>
    <row r="44" spans="1:13" ht="15.75" x14ac:dyDescent="0.25">
      <c r="A44" s="164" t="s">
        <v>33</v>
      </c>
      <c r="B44" s="176">
        <f>B8+B22+B42</f>
        <v>12320499.792570001</v>
      </c>
      <c r="C44" s="6">
        <f>C8+C22+C42</f>
        <v>13569737.017439999</v>
      </c>
      <c r="D44" s="148">
        <f t="shared" si="0"/>
        <v>10.139501204515771</v>
      </c>
      <c r="E44" s="155">
        <f t="shared" si="3"/>
        <v>100</v>
      </c>
      <c r="F44" s="181">
        <f>F8+F22+F42</f>
        <v>131598403.50625999</v>
      </c>
      <c r="G44" s="12">
        <f>G8+G22+G42</f>
        <v>147315872.62546</v>
      </c>
      <c r="H44" s="13">
        <f t="shared" si="1"/>
        <v>11.943510483736485</v>
      </c>
      <c r="I44" s="156">
        <f t="shared" si="4"/>
        <v>93.962081633595801</v>
      </c>
      <c r="J44" s="181">
        <f>J8+J22+J42</f>
        <v>131598403.50625999</v>
      </c>
      <c r="K44" s="12">
        <f>K8+K22+K42</f>
        <v>147315872.62546</v>
      </c>
      <c r="L44" s="13">
        <f t="shared" si="2"/>
        <v>11.943510483736485</v>
      </c>
      <c r="M44" s="156">
        <f t="shared" si="5"/>
        <v>93.962081633595801</v>
      </c>
    </row>
    <row r="45" spans="1:13" ht="15.75" x14ac:dyDescent="0.25">
      <c r="A45" s="168" t="s">
        <v>34</v>
      </c>
      <c r="B45" s="177"/>
      <c r="C45" s="41"/>
      <c r="D45" s="42"/>
      <c r="E45" s="178"/>
      <c r="F45" s="182">
        <f>F46-F44</f>
        <v>10471156.94930999</v>
      </c>
      <c r="G45" s="43">
        <f>G46-G44</f>
        <v>9466384.7109799981</v>
      </c>
      <c r="H45" s="44">
        <f t="shared" si="1"/>
        <v>-9.5956181651560701</v>
      </c>
      <c r="I45" s="157">
        <f t="shared" si="4"/>
        <v>6.0379183664041944</v>
      </c>
      <c r="J45" s="182">
        <f>J46-J44</f>
        <v>10471156.94930999</v>
      </c>
      <c r="K45" s="43">
        <f>K46-K44</f>
        <v>9466384.7109799981</v>
      </c>
      <c r="L45" s="44">
        <f t="shared" si="2"/>
        <v>-9.5956181651560701</v>
      </c>
      <c r="M45" s="157">
        <f t="shared" si="5"/>
        <v>6.0379183664041944</v>
      </c>
    </row>
    <row r="46" spans="1:13" s="14" customFormat="1" ht="22.5" customHeight="1" thickBot="1" x14ac:dyDescent="0.35">
      <c r="A46" s="169" t="s">
        <v>35</v>
      </c>
      <c r="B46" s="179"/>
      <c r="C46" s="158"/>
      <c r="D46" s="159"/>
      <c r="E46" s="180"/>
      <c r="F46" s="183">
        <v>142069560.45556998</v>
      </c>
      <c r="G46" s="160">
        <v>156782257.33644</v>
      </c>
      <c r="H46" s="188">
        <f t="shared" si="1"/>
        <v>10.355981136065511</v>
      </c>
      <c r="I46" s="161">
        <f t="shared" si="4"/>
        <v>100</v>
      </c>
      <c r="J46" s="183">
        <v>142069560.45556998</v>
      </c>
      <c r="K46" s="160">
        <v>156782257.33644</v>
      </c>
      <c r="L46" s="188">
        <f t="shared" si="2"/>
        <v>10.355981136065511</v>
      </c>
      <c r="M46" s="161">
        <f t="shared" si="5"/>
        <v>100</v>
      </c>
    </row>
    <row r="47" spans="1:13" ht="20.25" customHeight="1" x14ac:dyDescent="0.2"/>
    <row r="48" spans="1:13" ht="15" x14ac:dyDescent="0.2">
      <c r="C48" s="100"/>
    </row>
    <row r="49" spans="1:3" ht="15" x14ac:dyDescent="0.2">
      <c r="A49" s="1" t="s">
        <v>224</v>
      </c>
      <c r="C49" s="101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3" zoomScale="90" zoomScaleNormal="90" workbookViewId="0">
      <selection activeCell="N58" activeCellId="2" sqref="N2 N24 N58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6" bestFit="1" customWidth="1"/>
    <col min="5" max="5" width="12.28515625" style="37" bestFit="1" customWidth="1"/>
    <col min="6" max="6" width="11" style="37" bestFit="1" customWidth="1"/>
    <col min="7" max="7" width="12.28515625" style="37" bestFit="1" customWidth="1"/>
    <col min="8" max="8" width="11.42578125" style="37" bestFit="1" customWidth="1"/>
    <col min="9" max="9" width="12.28515625" style="37" bestFit="1" customWidth="1"/>
    <col min="10" max="10" width="12.7109375" style="37" bestFit="1" customWidth="1"/>
    <col min="11" max="11" width="12.28515625" style="37" bestFit="1" customWidth="1"/>
    <col min="12" max="12" width="11" style="37" customWidth="1"/>
    <col min="13" max="13" width="12.28515625" style="37" bestFit="1" customWidth="1"/>
    <col min="14" max="14" width="11" style="37" bestFit="1" customWidth="1"/>
    <col min="15" max="15" width="13.5703125" style="36" bestFit="1" customWidth="1"/>
  </cols>
  <sheetData>
    <row r="1" spans="1:15" ht="16.5" thickBot="1" x14ac:dyDescent="0.3">
      <c r="B1" s="198" t="s">
        <v>60</v>
      </c>
      <c r="C1" s="199" t="s">
        <v>44</v>
      </c>
      <c r="D1" s="199" t="s">
        <v>45</v>
      </c>
      <c r="E1" s="199" t="s">
        <v>46</v>
      </c>
      <c r="F1" s="199" t="s">
        <v>47</v>
      </c>
      <c r="G1" s="199" t="s">
        <v>48</v>
      </c>
      <c r="H1" s="199" t="s">
        <v>49</v>
      </c>
      <c r="I1" s="199" t="s">
        <v>0</v>
      </c>
      <c r="J1" s="199" t="s">
        <v>61</v>
      </c>
      <c r="K1" s="199" t="s">
        <v>50</v>
      </c>
      <c r="L1" s="199" t="s">
        <v>51</v>
      </c>
      <c r="M1" s="199" t="s">
        <v>52</v>
      </c>
      <c r="N1" s="199" t="s">
        <v>53</v>
      </c>
      <c r="O1" s="200" t="s">
        <v>42</v>
      </c>
    </row>
    <row r="2" spans="1:15" s="53" customFormat="1" ht="15" x14ac:dyDescent="0.25">
      <c r="A2" s="30">
        <v>2017</v>
      </c>
      <c r="B2" s="201" t="s">
        <v>2</v>
      </c>
      <c r="C2" s="202">
        <f>C4+C6+C8+C10+C12+C14+C16+C18+C20+C22</f>
        <v>1652170.4541399996</v>
      </c>
      <c r="D2" s="202">
        <f t="shared" ref="D2:O2" si="0">D4+D6+D8+D10+D12+D14+D16+D18+D20+D22</f>
        <v>1662846.8152899998</v>
      </c>
      <c r="E2" s="202">
        <f t="shared" si="0"/>
        <v>1866126.1565100001</v>
      </c>
      <c r="F2" s="202">
        <f t="shared" si="0"/>
        <v>1609152.16536</v>
      </c>
      <c r="G2" s="202">
        <f t="shared" si="0"/>
        <v>1675542.4159599999</v>
      </c>
      <c r="H2" s="202">
        <f t="shared" si="0"/>
        <v>1596589.8890400003</v>
      </c>
      <c r="I2" s="202">
        <f t="shared" si="0"/>
        <v>1469569.1061599997</v>
      </c>
      <c r="J2" s="202">
        <f t="shared" si="0"/>
        <v>1666204.31546</v>
      </c>
      <c r="K2" s="202">
        <f t="shared" si="0"/>
        <v>1646904.3030899998</v>
      </c>
      <c r="L2" s="202">
        <f t="shared" si="0"/>
        <v>2086678.9480599998</v>
      </c>
      <c r="M2" s="202">
        <f t="shared" si="0"/>
        <v>2167351.2024100004</v>
      </c>
      <c r="N2" s="202">
        <f t="shared" si="0"/>
        <v>2135953.642</v>
      </c>
      <c r="O2" s="203">
        <f t="shared" si="0"/>
        <v>21235089.413479999</v>
      </c>
    </row>
    <row r="3" spans="1:15" ht="15" x14ac:dyDescent="0.25">
      <c r="A3" s="31">
        <v>2016</v>
      </c>
      <c r="B3" s="192" t="s">
        <v>2</v>
      </c>
      <c r="C3" s="116">
        <f>C5+C7+C9+C11+C13+C15+C17+C19+C21+C23</f>
        <v>1451956.8734400002</v>
      </c>
      <c r="D3" s="116">
        <f t="shared" ref="D3:O3" si="1">D5+D7+D9+D11+D13+D15+D17+D19+D21+D23</f>
        <v>1713742.3471000001</v>
      </c>
      <c r="E3" s="116">
        <f t="shared" si="1"/>
        <v>1749514.7695599999</v>
      </c>
      <c r="F3" s="116">
        <f t="shared" si="1"/>
        <v>1635707.9059400002</v>
      </c>
      <c r="G3" s="116">
        <f t="shared" si="1"/>
        <v>1600196.5939099998</v>
      </c>
      <c r="H3" s="116">
        <f t="shared" si="1"/>
        <v>1702995.4562099997</v>
      </c>
      <c r="I3" s="116">
        <f t="shared" si="1"/>
        <v>1204892.8197200003</v>
      </c>
      <c r="J3" s="116">
        <f t="shared" si="1"/>
        <v>1627068.37011</v>
      </c>
      <c r="K3" s="116">
        <f t="shared" si="1"/>
        <v>1545889.5747799999</v>
      </c>
      <c r="L3" s="116">
        <f t="shared" si="1"/>
        <v>1938706.9091399999</v>
      </c>
      <c r="M3" s="116">
        <f t="shared" si="1"/>
        <v>2043538.5903800004</v>
      </c>
      <c r="N3" s="116">
        <f t="shared" si="1"/>
        <v>1996908.80742</v>
      </c>
      <c r="O3" s="193">
        <f t="shared" si="1"/>
        <v>20211119.017709997</v>
      </c>
    </row>
    <row r="4" spans="1:15" s="53" customFormat="1" ht="15" x14ac:dyDescent="0.25">
      <c r="A4" s="30">
        <v>2017</v>
      </c>
      <c r="B4" s="194" t="s">
        <v>132</v>
      </c>
      <c r="C4" s="114">
        <v>523301.51370000001</v>
      </c>
      <c r="D4" s="114">
        <v>556350.54134</v>
      </c>
      <c r="E4" s="114">
        <v>622260.37211</v>
      </c>
      <c r="F4" s="114">
        <v>523476.74482999998</v>
      </c>
      <c r="G4" s="114">
        <v>528449.20447999996</v>
      </c>
      <c r="H4" s="114">
        <v>466287.96818999999</v>
      </c>
      <c r="I4" s="114">
        <v>429494.05974</v>
      </c>
      <c r="J4" s="114">
        <v>541693.87444000004</v>
      </c>
      <c r="K4" s="114">
        <v>474104.71794</v>
      </c>
      <c r="L4" s="114">
        <v>577278.03134999995</v>
      </c>
      <c r="M4" s="114">
        <v>567167.28060000006</v>
      </c>
      <c r="N4" s="114">
        <v>562647.66309000005</v>
      </c>
      <c r="O4" s="193">
        <v>6372511.97181</v>
      </c>
    </row>
    <row r="5" spans="1:15" ht="15" x14ac:dyDescent="0.25">
      <c r="A5" s="31">
        <v>2016</v>
      </c>
      <c r="B5" s="194" t="s">
        <v>132</v>
      </c>
      <c r="C5" s="114">
        <v>460593.68247</v>
      </c>
      <c r="D5" s="114">
        <v>562234.92995000002</v>
      </c>
      <c r="E5" s="114">
        <v>569482.75214999996</v>
      </c>
      <c r="F5" s="114">
        <v>532964.35138999997</v>
      </c>
      <c r="G5" s="114">
        <v>511350.86602999998</v>
      </c>
      <c r="H5" s="114">
        <v>532804.50525000005</v>
      </c>
      <c r="I5" s="114">
        <v>385329.33100000001</v>
      </c>
      <c r="J5" s="114">
        <v>540411.59606000001</v>
      </c>
      <c r="K5" s="114">
        <v>477793.75883000001</v>
      </c>
      <c r="L5" s="114">
        <v>569520.30467999994</v>
      </c>
      <c r="M5" s="114">
        <v>602068.51049000002</v>
      </c>
      <c r="N5" s="114">
        <v>614283.32934000005</v>
      </c>
      <c r="O5" s="193">
        <v>6358837.9176399997</v>
      </c>
    </row>
    <row r="6" spans="1:15" s="53" customFormat="1" ht="15" x14ac:dyDescent="0.25">
      <c r="A6" s="30">
        <v>2017</v>
      </c>
      <c r="B6" s="194" t="s">
        <v>133</v>
      </c>
      <c r="C6" s="114">
        <v>193163.39233</v>
      </c>
      <c r="D6" s="114">
        <v>168162.27752</v>
      </c>
      <c r="E6" s="114">
        <v>154358.60445000001</v>
      </c>
      <c r="F6" s="114">
        <v>119339.19317</v>
      </c>
      <c r="G6" s="114">
        <v>128821.77258</v>
      </c>
      <c r="H6" s="114">
        <v>190398.62396</v>
      </c>
      <c r="I6" s="114">
        <v>120608.26383</v>
      </c>
      <c r="J6" s="114">
        <v>101085.52365</v>
      </c>
      <c r="K6" s="114">
        <v>142896.14631000001</v>
      </c>
      <c r="L6" s="114">
        <v>232112.15023</v>
      </c>
      <c r="M6" s="114">
        <v>320718.15072999999</v>
      </c>
      <c r="N6" s="114">
        <v>359727.28392999998</v>
      </c>
      <c r="O6" s="193">
        <v>2231391.3826899999</v>
      </c>
    </row>
    <row r="7" spans="1:15" ht="15" x14ac:dyDescent="0.25">
      <c r="A7" s="31">
        <v>2016</v>
      </c>
      <c r="B7" s="194" t="s">
        <v>133</v>
      </c>
      <c r="C7" s="114">
        <v>133664.18293000001</v>
      </c>
      <c r="D7" s="114">
        <v>159610.86298000001</v>
      </c>
      <c r="E7" s="114">
        <v>147688.55484999999</v>
      </c>
      <c r="F7" s="114">
        <v>137864.25597999999</v>
      </c>
      <c r="G7" s="114">
        <v>141054.25565000001</v>
      </c>
      <c r="H7" s="114">
        <v>170561.31013</v>
      </c>
      <c r="I7" s="114">
        <v>86823.599700000006</v>
      </c>
      <c r="J7" s="114">
        <v>84936.203210000007</v>
      </c>
      <c r="K7" s="114">
        <v>117323.37648000001</v>
      </c>
      <c r="L7" s="114">
        <v>216306.39866000001</v>
      </c>
      <c r="M7" s="114">
        <v>303272.15652999998</v>
      </c>
      <c r="N7" s="114">
        <v>278887.07254000002</v>
      </c>
      <c r="O7" s="193">
        <v>1977992.22964</v>
      </c>
    </row>
    <row r="8" spans="1:15" s="53" customFormat="1" ht="15" x14ac:dyDescent="0.25">
      <c r="A8" s="30">
        <v>2017</v>
      </c>
      <c r="B8" s="194" t="s">
        <v>134</v>
      </c>
      <c r="C8" s="114">
        <v>98614.026859999998</v>
      </c>
      <c r="D8" s="114">
        <v>100791.01846000001</v>
      </c>
      <c r="E8" s="114">
        <v>123925.27827</v>
      </c>
      <c r="F8" s="114">
        <v>106739.39214</v>
      </c>
      <c r="G8" s="114">
        <v>113795.82670000001</v>
      </c>
      <c r="H8" s="114">
        <v>110971.99606</v>
      </c>
      <c r="I8" s="114">
        <v>113951.37978</v>
      </c>
      <c r="J8" s="114">
        <v>130624.32021000001</v>
      </c>
      <c r="K8" s="114">
        <v>121452.17776000001</v>
      </c>
      <c r="L8" s="114">
        <v>142959.41991999999</v>
      </c>
      <c r="M8" s="114">
        <v>135104.28411000001</v>
      </c>
      <c r="N8" s="114">
        <v>117768.53849000001</v>
      </c>
      <c r="O8" s="193">
        <v>1416697.65876</v>
      </c>
    </row>
    <row r="9" spans="1:15" ht="15" x14ac:dyDescent="0.25">
      <c r="A9" s="31">
        <v>2016</v>
      </c>
      <c r="B9" s="194" t="s">
        <v>134</v>
      </c>
      <c r="C9" s="114">
        <v>82138.198180000007</v>
      </c>
      <c r="D9" s="114">
        <v>106167.3698</v>
      </c>
      <c r="E9" s="114">
        <v>115040.83248</v>
      </c>
      <c r="F9" s="114">
        <v>101190.36483999999</v>
      </c>
      <c r="G9" s="114">
        <v>99357.540609999996</v>
      </c>
      <c r="H9" s="114">
        <v>118406.69650000001</v>
      </c>
      <c r="I9" s="114">
        <v>86164.127510000006</v>
      </c>
      <c r="J9" s="114">
        <v>125436.71726999999</v>
      </c>
      <c r="K9" s="114">
        <v>118881.66667999999</v>
      </c>
      <c r="L9" s="114">
        <v>128309.01859000001</v>
      </c>
      <c r="M9" s="114">
        <v>127562.48183999999</v>
      </c>
      <c r="N9" s="114">
        <v>111567.23850000001</v>
      </c>
      <c r="O9" s="193">
        <v>1320222.2527999999</v>
      </c>
    </row>
    <row r="10" spans="1:15" s="53" customFormat="1" ht="15" x14ac:dyDescent="0.25">
      <c r="A10" s="30">
        <v>2017</v>
      </c>
      <c r="B10" s="194" t="s">
        <v>135</v>
      </c>
      <c r="C10" s="114">
        <v>96331.293539999999</v>
      </c>
      <c r="D10" s="114">
        <v>90408.284830000004</v>
      </c>
      <c r="E10" s="114">
        <v>114507.19144</v>
      </c>
      <c r="F10" s="114">
        <v>97193.598150000005</v>
      </c>
      <c r="G10" s="114">
        <v>96648.830149999994</v>
      </c>
      <c r="H10" s="114">
        <v>75754.450440000001</v>
      </c>
      <c r="I10" s="114">
        <v>62706.864430000001</v>
      </c>
      <c r="J10" s="114">
        <v>83242.214559999993</v>
      </c>
      <c r="K10" s="114">
        <v>93906.195189999999</v>
      </c>
      <c r="L10" s="114">
        <v>176765.63467</v>
      </c>
      <c r="M10" s="114">
        <v>163027.04092</v>
      </c>
      <c r="N10" s="114">
        <v>131746.88755000001</v>
      </c>
      <c r="O10" s="193">
        <v>1282238.48587</v>
      </c>
    </row>
    <row r="11" spans="1:15" ht="15" x14ac:dyDescent="0.25">
      <c r="A11" s="31">
        <v>2016</v>
      </c>
      <c r="B11" s="194" t="s">
        <v>135</v>
      </c>
      <c r="C11" s="114">
        <v>89731.465129999997</v>
      </c>
      <c r="D11" s="114">
        <v>105702.40222</v>
      </c>
      <c r="E11" s="114">
        <v>108063.88145</v>
      </c>
      <c r="F11" s="114">
        <v>96465.707190000001</v>
      </c>
      <c r="G11" s="114">
        <v>96136.855660000001</v>
      </c>
      <c r="H11" s="114">
        <v>99356.71286</v>
      </c>
      <c r="I11" s="114">
        <v>54463.913520000002</v>
      </c>
      <c r="J11" s="114">
        <v>88426.430420000004</v>
      </c>
      <c r="K11" s="114">
        <v>133309.95624</v>
      </c>
      <c r="L11" s="114">
        <v>164789.31182</v>
      </c>
      <c r="M11" s="114">
        <v>144969.57272</v>
      </c>
      <c r="N11" s="114">
        <v>115269.88946000001</v>
      </c>
      <c r="O11" s="193">
        <v>1296686.0986899999</v>
      </c>
    </row>
    <row r="12" spans="1:15" s="53" customFormat="1" ht="15" x14ac:dyDescent="0.25">
      <c r="A12" s="30">
        <v>2017</v>
      </c>
      <c r="B12" s="194" t="s">
        <v>136</v>
      </c>
      <c r="C12" s="114">
        <v>153847.91657</v>
      </c>
      <c r="D12" s="114">
        <v>151901.18035000001</v>
      </c>
      <c r="E12" s="114">
        <v>166205.42861</v>
      </c>
      <c r="F12" s="114">
        <v>136966.56799000001</v>
      </c>
      <c r="G12" s="114">
        <v>122369.90646</v>
      </c>
      <c r="H12" s="114">
        <v>112243.67320999999</v>
      </c>
      <c r="I12" s="114">
        <v>125317.91564000001</v>
      </c>
      <c r="J12" s="114">
        <v>97330.064350000001</v>
      </c>
      <c r="K12" s="114">
        <v>181140.74160000001</v>
      </c>
      <c r="L12" s="114">
        <v>242483.73521000001</v>
      </c>
      <c r="M12" s="114">
        <v>217487.85563000001</v>
      </c>
      <c r="N12" s="114">
        <v>161013.72005999999</v>
      </c>
      <c r="O12" s="193">
        <v>1868308.7056799999</v>
      </c>
    </row>
    <row r="13" spans="1:15" ht="15" x14ac:dyDescent="0.25">
      <c r="A13" s="31">
        <v>2016</v>
      </c>
      <c r="B13" s="194" t="s">
        <v>136</v>
      </c>
      <c r="C13" s="114">
        <v>178413.55434</v>
      </c>
      <c r="D13" s="114">
        <v>169593.44938000001</v>
      </c>
      <c r="E13" s="114">
        <v>138571.21487</v>
      </c>
      <c r="F13" s="114">
        <v>141600.09865</v>
      </c>
      <c r="G13" s="114">
        <v>140964.30918000001</v>
      </c>
      <c r="H13" s="114">
        <v>154724.56434000001</v>
      </c>
      <c r="I13" s="114">
        <v>112831.10505</v>
      </c>
      <c r="J13" s="114">
        <v>122766.21102</v>
      </c>
      <c r="K13" s="114">
        <v>137872.99599</v>
      </c>
      <c r="L13" s="114">
        <v>250831.77413000001</v>
      </c>
      <c r="M13" s="114">
        <v>231827.00033000001</v>
      </c>
      <c r="N13" s="114">
        <v>203792.22628</v>
      </c>
      <c r="O13" s="193">
        <v>1983788.5035600001</v>
      </c>
    </row>
    <row r="14" spans="1:15" s="53" customFormat="1" ht="15" x14ac:dyDescent="0.25">
      <c r="A14" s="30">
        <v>2017</v>
      </c>
      <c r="B14" s="194" t="s">
        <v>137</v>
      </c>
      <c r="C14" s="114">
        <v>25053.806250000001</v>
      </c>
      <c r="D14" s="114">
        <v>28959.574209999999</v>
      </c>
      <c r="E14" s="114">
        <v>31758.512920000001</v>
      </c>
      <c r="F14" s="114">
        <v>27550.555660000002</v>
      </c>
      <c r="G14" s="114">
        <v>25553.172859999999</v>
      </c>
      <c r="H14" s="114">
        <v>25930.344700000001</v>
      </c>
      <c r="I14" s="114">
        <v>17993.175630000002</v>
      </c>
      <c r="J14" s="114">
        <v>24056.734530000002</v>
      </c>
      <c r="K14" s="114">
        <v>16366.567499999999</v>
      </c>
      <c r="L14" s="114">
        <v>23613.366549999999</v>
      </c>
      <c r="M14" s="114">
        <v>32499.290209999999</v>
      </c>
      <c r="N14" s="114">
        <v>43740.693749999999</v>
      </c>
      <c r="O14" s="193">
        <v>323075.79476999998</v>
      </c>
    </row>
    <row r="15" spans="1:15" ht="15" x14ac:dyDescent="0.25">
      <c r="A15" s="31">
        <v>2016</v>
      </c>
      <c r="B15" s="194" t="s">
        <v>137</v>
      </c>
      <c r="C15" s="114">
        <v>10191.507659999999</v>
      </c>
      <c r="D15" s="114">
        <v>15895.20304</v>
      </c>
      <c r="E15" s="114">
        <v>18612.352360000001</v>
      </c>
      <c r="F15" s="114">
        <v>16074.062110000001</v>
      </c>
      <c r="G15" s="114">
        <v>13709.48552</v>
      </c>
      <c r="H15" s="114">
        <v>15906.68377</v>
      </c>
      <c r="I15" s="114">
        <v>7864.1694500000003</v>
      </c>
      <c r="J15" s="114">
        <v>14110.55587</v>
      </c>
      <c r="K15" s="114">
        <v>16903.757259999998</v>
      </c>
      <c r="L15" s="114">
        <v>16057.673000000001</v>
      </c>
      <c r="M15" s="114">
        <v>19860.462739999999</v>
      </c>
      <c r="N15" s="114">
        <v>25643.104299999999</v>
      </c>
      <c r="O15" s="193">
        <v>190829.01707999999</v>
      </c>
    </row>
    <row r="16" spans="1:15" ht="15" x14ac:dyDescent="0.25">
      <c r="A16" s="30">
        <v>2017</v>
      </c>
      <c r="B16" s="194" t="s">
        <v>138</v>
      </c>
      <c r="C16" s="114">
        <v>72553.879400000005</v>
      </c>
      <c r="D16" s="114">
        <v>56698.544040000001</v>
      </c>
      <c r="E16" s="114">
        <v>62550.802020000003</v>
      </c>
      <c r="F16" s="114">
        <v>54475.132640000003</v>
      </c>
      <c r="G16" s="114">
        <v>98506.515249999997</v>
      </c>
      <c r="H16" s="114">
        <v>72979.066900000005</v>
      </c>
      <c r="I16" s="114">
        <v>63649.258909999997</v>
      </c>
      <c r="J16" s="114">
        <v>83484.789269999994</v>
      </c>
      <c r="K16" s="114">
        <v>118488.16482000001</v>
      </c>
      <c r="L16" s="114">
        <v>94654.499320000003</v>
      </c>
      <c r="M16" s="114">
        <v>91939.848870000002</v>
      </c>
      <c r="N16" s="114">
        <v>78684.853780000005</v>
      </c>
      <c r="O16" s="193">
        <v>948665.35522000003</v>
      </c>
    </row>
    <row r="17" spans="1:15" ht="15" x14ac:dyDescent="0.25">
      <c r="A17" s="31">
        <v>2016</v>
      </c>
      <c r="B17" s="194" t="s">
        <v>138</v>
      </c>
      <c r="C17" s="114">
        <v>84511.730519999997</v>
      </c>
      <c r="D17" s="114">
        <v>95207.148939999999</v>
      </c>
      <c r="E17" s="114">
        <v>120666.01637</v>
      </c>
      <c r="F17" s="114">
        <v>106168.6369</v>
      </c>
      <c r="G17" s="114">
        <v>77918.443740000002</v>
      </c>
      <c r="H17" s="114">
        <v>73102.883369999996</v>
      </c>
      <c r="I17" s="114">
        <v>63427.968549999998</v>
      </c>
      <c r="J17" s="114">
        <v>105204.74516999999</v>
      </c>
      <c r="K17" s="114">
        <v>70332.889139999999</v>
      </c>
      <c r="L17" s="114">
        <v>74471.286319999999</v>
      </c>
      <c r="M17" s="114">
        <v>63456.790180000004</v>
      </c>
      <c r="N17" s="114">
        <v>75289.751940000002</v>
      </c>
      <c r="O17" s="193">
        <v>1009758.29114</v>
      </c>
    </row>
    <row r="18" spans="1:15" ht="15" x14ac:dyDescent="0.25">
      <c r="A18" s="30">
        <v>2017</v>
      </c>
      <c r="B18" s="194" t="s">
        <v>139</v>
      </c>
      <c r="C18" s="114">
        <v>7065.8872499999998</v>
      </c>
      <c r="D18" s="114">
        <v>8665.6867299999994</v>
      </c>
      <c r="E18" s="114">
        <v>14861.44375</v>
      </c>
      <c r="F18" s="114">
        <v>10094.820299999999</v>
      </c>
      <c r="G18" s="114">
        <v>6492.5089099999996</v>
      </c>
      <c r="H18" s="114">
        <v>3619.6122599999999</v>
      </c>
      <c r="I18" s="114">
        <v>3589.18777</v>
      </c>
      <c r="J18" s="114">
        <v>4815.2303599999996</v>
      </c>
      <c r="K18" s="114">
        <v>3969.2169800000001</v>
      </c>
      <c r="L18" s="114">
        <v>4366.2088299999996</v>
      </c>
      <c r="M18" s="114">
        <v>6933.8124500000004</v>
      </c>
      <c r="N18" s="114">
        <v>10334.590840000001</v>
      </c>
      <c r="O18" s="193">
        <v>84808.206430000006</v>
      </c>
    </row>
    <row r="19" spans="1:15" ht="15" x14ac:dyDescent="0.25">
      <c r="A19" s="31">
        <v>2016</v>
      </c>
      <c r="B19" s="194" t="s">
        <v>139</v>
      </c>
      <c r="C19" s="114">
        <v>6380.1968100000004</v>
      </c>
      <c r="D19" s="114">
        <v>10943.8946</v>
      </c>
      <c r="E19" s="114">
        <v>11918.69154</v>
      </c>
      <c r="F19" s="114">
        <v>14289.86443</v>
      </c>
      <c r="G19" s="114">
        <v>5571.9104900000002</v>
      </c>
      <c r="H19" s="114">
        <v>3156.9027799999999</v>
      </c>
      <c r="I19" s="114">
        <v>3344.2157099999999</v>
      </c>
      <c r="J19" s="114">
        <v>4817.8857399999997</v>
      </c>
      <c r="K19" s="114">
        <v>5467.3721800000003</v>
      </c>
      <c r="L19" s="114">
        <v>3457.1936799999999</v>
      </c>
      <c r="M19" s="114">
        <v>5491.6414599999998</v>
      </c>
      <c r="N19" s="114">
        <v>6517.1455100000003</v>
      </c>
      <c r="O19" s="193">
        <v>81356.914929999999</v>
      </c>
    </row>
    <row r="20" spans="1:15" ht="15" x14ac:dyDescent="0.25">
      <c r="A20" s="30">
        <v>2017</v>
      </c>
      <c r="B20" s="194" t="s">
        <v>140</v>
      </c>
      <c r="C20" s="115">
        <v>170613.20470999999</v>
      </c>
      <c r="D20" s="115">
        <v>170754.34839</v>
      </c>
      <c r="E20" s="115">
        <v>185513.32574999999</v>
      </c>
      <c r="F20" s="115">
        <v>163334.72273000001</v>
      </c>
      <c r="G20" s="115">
        <v>172427.39358999999</v>
      </c>
      <c r="H20" s="114">
        <v>185679.00395000001</v>
      </c>
      <c r="I20" s="114">
        <v>182984.70323000001</v>
      </c>
      <c r="J20" s="114">
        <v>210840.92108999999</v>
      </c>
      <c r="K20" s="114">
        <v>184865.38866</v>
      </c>
      <c r="L20" s="114">
        <v>193876.55976</v>
      </c>
      <c r="M20" s="114">
        <v>217838.87977999999</v>
      </c>
      <c r="N20" s="114">
        <v>222267.77963</v>
      </c>
      <c r="O20" s="193">
        <v>2260996.2312699999</v>
      </c>
    </row>
    <row r="21" spans="1:15" ht="15" x14ac:dyDescent="0.25">
      <c r="A21" s="31">
        <v>2016</v>
      </c>
      <c r="B21" s="194" t="s">
        <v>140</v>
      </c>
      <c r="C21" s="114">
        <v>134162.91104000001</v>
      </c>
      <c r="D21" s="114">
        <v>143119.48126</v>
      </c>
      <c r="E21" s="114">
        <v>150086.95507</v>
      </c>
      <c r="F21" s="114">
        <v>144289.19433999999</v>
      </c>
      <c r="G21" s="114">
        <v>154677.59112</v>
      </c>
      <c r="H21" s="114">
        <v>155034.36575999999</v>
      </c>
      <c r="I21" s="114">
        <v>131760.60505000001</v>
      </c>
      <c r="J21" s="114">
        <v>174431.12315</v>
      </c>
      <c r="K21" s="114">
        <v>149466.84672</v>
      </c>
      <c r="L21" s="114">
        <v>166790.7715</v>
      </c>
      <c r="M21" s="114">
        <v>175058.29003</v>
      </c>
      <c r="N21" s="114">
        <v>211824.98443000001</v>
      </c>
      <c r="O21" s="193">
        <v>1890703.11947</v>
      </c>
    </row>
    <row r="22" spans="1:15" ht="15" x14ac:dyDescent="0.25">
      <c r="A22" s="30">
        <v>2017</v>
      </c>
      <c r="B22" s="194" t="s">
        <v>141</v>
      </c>
      <c r="C22" s="115">
        <v>311625.53353000002</v>
      </c>
      <c r="D22" s="115">
        <v>330155.35941999999</v>
      </c>
      <c r="E22" s="115">
        <v>390185.19718999998</v>
      </c>
      <c r="F22" s="115">
        <v>369981.43774999998</v>
      </c>
      <c r="G22" s="115">
        <v>382477.28498</v>
      </c>
      <c r="H22" s="114">
        <v>352725.14937</v>
      </c>
      <c r="I22" s="114">
        <v>349274.29719999997</v>
      </c>
      <c r="J22" s="114">
        <v>389030.64299999998</v>
      </c>
      <c r="K22" s="114">
        <v>309714.98632999999</v>
      </c>
      <c r="L22" s="114">
        <v>398569.34221999999</v>
      </c>
      <c r="M22" s="114">
        <v>414634.75910999998</v>
      </c>
      <c r="N22" s="114">
        <v>448021.63088000001</v>
      </c>
      <c r="O22" s="193">
        <v>4446395.6209800001</v>
      </c>
    </row>
    <row r="23" spans="1:15" ht="15.75" thickBot="1" x14ac:dyDescent="0.3">
      <c r="A23" s="31">
        <v>2016</v>
      </c>
      <c r="B23" s="195" t="s">
        <v>141</v>
      </c>
      <c r="C23" s="196">
        <v>272169.44436000002</v>
      </c>
      <c r="D23" s="204">
        <v>345267.60492999997</v>
      </c>
      <c r="E23" s="196">
        <v>369383.51841999998</v>
      </c>
      <c r="F23" s="196">
        <v>344801.37011000002</v>
      </c>
      <c r="G23" s="196">
        <v>359455.33591000002</v>
      </c>
      <c r="H23" s="196">
        <v>379940.83145</v>
      </c>
      <c r="I23" s="196">
        <v>272883.78418000002</v>
      </c>
      <c r="J23" s="196">
        <v>366526.90220000001</v>
      </c>
      <c r="K23" s="196">
        <v>318536.95526000002</v>
      </c>
      <c r="L23" s="196">
        <v>348173.17676</v>
      </c>
      <c r="M23" s="196">
        <v>369971.68406</v>
      </c>
      <c r="N23" s="196">
        <v>353834.06511999998</v>
      </c>
      <c r="O23" s="197">
        <v>4100944.67276</v>
      </c>
    </row>
    <row r="24" spans="1:15" ht="15" x14ac:dyDescent="0.25">
      <c r="A24" s="30">
        <v>2017</v>
      </c>
      <c r="B24" s="201" t="s">
        <v>14</v>
      </c>
      <c r="C24" s="202">
        <f>C26+C28+C30+C32+C34+C36+C38+C40+C42+C44+C46+C48+C50+C52+C54+C56</f>
        <v>8506165.9985900018</v>
      </c>
      <c r="D24" s="202">
        <f t="shared" ref="D24:O24" si="2">D26+D28+D30+D32+D34+D36+D38+D40+D42+D44+D46+D48+D50+D52+D54+D56</f>
        <v>9255448.9867000002</v>
      </c>
      <c r="E24" s="202">
        <f t="shared" si="2"/>
        <v>11303797.142240001</v>
      </c>
      <c r="F24" s="202">
        <f t="shared" si="2"/>
        <v>9721966.5201299991</v>
      </c>
      <c r="G24" s="202">
        <f t="shared" si="2"/>
        <v>10318403.03445</v>
      </c>
      <c r="H24" s="202">
        <f t="shared" si="2"/>
        <v>10041357.949680001</v>
      </c>
      <c r="I24" s="202">
        <f t="shared" si="2"/>
        <v>9586423.4849599972</v>
      </c>
      <c r="J24" s="202">
        <f t="shared" si="2"/>
        <v>10295271.484520003</v>
      </c>
      <c r="K24" s="202">
        <f t="shared" si="2"/>
        <v>9278299.0922400001</v>
      </c>
      <c r="L24" s="202">
        <f t="shared" si="2"/>
        <v>11009566.391690001</v>
      </c>
      <c r="M24" s="202">
        <f t="shared" si="2"/>
        <v>11053892.321150001</v>
      </c>
      <c r="N24" s="202">
        <f t="shared" si="2"/>
        <v>11022180.286039999</v>
      </c>
      <c r="O24" s="203">
        <f t="shared" si="2"/>
        <v>121392772.69238999</v>
      </c>
    </row>
    <row r="25" spans="1:15" ht="15" x14ac:dyDescent="0.25">
      <c r="A25" s="31">
        <v>2016</v>
      </c>
      <c r="B25" s="192" t="s">
        <v>14</v>
      </c>
      <c r="C25" s="116">
        <f>C27+C29+C31+C33+C35+C37+C39+C41+C43+C45+C47+C49+C51+C53+C55+C57</f>
        <v>7469153.7823999999</v>
      </c>
      <c r="D25" s="116">
        <f t="shared" ref="D25:O25" si="3">D27+D29+D31+D33+D35+D37+D39+D41+D43+D45+D47+D49+D51+D53+D55+D57</f>
        <v>8788476.78204</v>
      </c>
      <c r="E25" s="116">
        <f t="shared" si="3"/>
        <v>9424981.1811699998</v>
      </c>
      <c r="F25" s="116">
        <f t="shared" si="3"/>
        <v>9435675.9143700022</v>
      </c>
      <c r="G25" s="116">
        <f t="shared" si="3"/>
        <v>8852339.6734500006</v>
      </c>
      <c r="H25" s="116">
        <f t="shared" si="3"/>
        <v>9788352.7837000005</v>
      </c>
      <c r="I25" s="116">
        <f t="shared" si="3"/>
        <v>7265834.0477699991</v>
      </c>
      <c r="J25" s="116">
        <f t="shared" si="3"/>
        <v>9145801.0279700011</v>
      </c>
      <c r="K25" s="116">
        <f t="shared" si="3"/>
        <v>8542473.5338499974</v>
      </c>
      <c r="L25" s="116">
        <f t="shared" si="3"/>
        <v>9410593.0392099991</v>
      </c>
      <c r="M25" s="116">
        <f t="shared" si="3"/>
        <v>9506871.1991799995</v>
      </c>
      <c r="N25" s="116">
        <f t="shared" si="3"/>
        <v>9969487.753990002</v>
      </c>
      <c r="O25" s="193">
        <f t="shared" si="3"/>
        <v>107600040.71910001</v>
      </c>
    </row>
    <row r="26" spans="1:15" ht="15" x14ac:dyDescent="0.25">
      <c r="A26" s="30">
        <v>2017</v>
      </c>
      <c r="B26" s="194" t="s">
        <v>142</v>
      </c>
      <c r="C26" s="114">
        <v>613393.96707999997</v>
      </c>
      <c r="D26" s="114">
        <v>636040.20463000005</v>
      </c>
      <c r="E26" s="114">
        <v>755364.58022999996</v>
      </c>
      <c r="F26" s="114">
        <v>657579.97231999994</v>
      </c>
      <c r="G26" s="114">
        <v>671159.99742000003</v>
      </c>
      <c r="H26" s="114">
        <v>647108.17825</v>
      </c>
      <c r="I26" s="114">
        <v>602992.54706999997</v>
      </c>
      <c r="J26" s="114">
        <v>696171.32420000003</v>
      </c>
      <c r="K26" s="114">
        <v>663497.02668999997</v>
      </c>
      <c r="L26" s="114">
        <v>736644.85528000002</v>
      </c>
      <c r="M26" s="114">
        <v>728007.30987</v>
      </c>
      <c r="N26" s="114">
        <v>693860.91125999996</v>
      </c>
      <c r="O26" s="193">
        <v>8101820.8743000003</v>
      </c>
    </row>
    <row r="27" spans="1:15" ht="15" x14ac:dyDescent="0.25">
      <c r="A27" s="31">
        <v>2016</v>
      </c>
      <c r="B27" s="194" t="s">
        <v>142</v>
      </c>
      <c r="C27" s="114">
        <v>596331.43813999998</v>
      </c>
      <c r="D27" s="114">
        <v>632879.71793000004</v>
      </c>
      <c r="E27" s="114">
        <v>703175.95727000001</v>
      </c>
      <c r="F27" s="114">
        <v>689660.14344000001</v>
      </c>
      <c r="G27" s="114">
        <v>667505.87165999995</v>
      </c>
      <c r="H27" s="114">
        <v>713413.89365999994</v>
      </c>
      <c r="I27" s="114">
        <v>517401.23694999999</v>
      </c>
      <c r="J27" s="114">
        <v>661290.12170000002</v>
      </c>
      <c r="K27" s="114">
        <v>654791.11976000003</v>
      </c>
      <c r="L27" s="114">
        <v>691260.25052999996</v>
      </c>
      <c r="M27" s="114">
        <v>693725.00008000003</v>
      </c>
      <c r="N27" s="114">
        <v>645375.49565000006</v>
      </c>
      <c r="O27" s="193">
        <v>7866810.2467700001</v>
      </c>
    </row>
    <row r="28" spans="1:15" ht="15" x14ac:dyDescent="0.25">
      <c r="A28" s="30">
        <v>2017</v>
      </c>
      <c r="B28" s="194" t="s">
        <v>143</v>
      </c>
      <c r="C28" s="114">
        <v>90876.830560000002</v>
      </c>
      <c r="D28" s="114">
        <v>115889.04816000001</v>
      </c>
      <c r="E28" s="114">
        <v>158449.07969000001</v>
      </c>
      <c r="F28" s="114">
        <v>120142.94378</v>
      </c>
      <c r="G28" s="114">
        <v>130178.74890999999</v>
      </c>
      <c r="H28" s="114">
        <v>116501.83891000001</v>
      </c>
      <c r="I28" s="114">
        <v>125322.10922</v>
      </c>
      <c r="J28" s="114">
        <v>177467.26944</v>
      </c>
      <c r="K28" s="114">
        <v>111023.78844</v>
      </c>
      <c r="L28" s="114">
        <v>134722.61713</v>
      </c>
      <c r="M28" s="114">
        <v>119402.14499</v>
      </c>
      <c r="N28" s="114">
        <v>119255.06302</v>
      </c>
      <c r="O28" s="193">
        <v>1519231.4822499999</v>
      </c>
    </row>
    <row r="29" spans="1:15" ht="15" x14ac:dyDescent="0.25">
      <c r="A29" s="31">
        <v>2016</v>
      </c>
      <c r="B29" s="194" t="s">
        <v>143</v>
      </c>
      <c r="C29" s="114">
        <v>88262.647039999996</v>
      </c>
      <c r="D29" s="114">
        <v>108392.15519999999</v>
      </c>
      <c r="E29" s="114">
        <v>126075.64434</v>
      </c>
      <c r="F29" s="114">
        <v>132778.81531999999</v>
      </c>
      <c r="G29" s="114">
        <v>121029.34637</v>
      </c>
      <c r="H29" s="114">
        <v>124400.22552000001</v>
      </c>
      <c r="I29" s="114">
        <v>100638.91873</v>
      </c>
      <c r="J29" s="114">
        <v>143008.28052</v>
      </c>
      <c r="K29" s="114">
        <v>110363.20006</v>
      </c>
      <c r="L29" s="114">
        <v>119984.00598</v>
      </c>
      <c r="M29" s="114">
        <v>103157.59843</v>
      </c>
      <c r="N29" s="114">
        <v>115969.71197</v>
      </c>
      <c r="O29" s="193">
        <v>1394060.54948</v>
      </c>
    </row>
    <row r="30" spans="1:15" s="53" customFormat="1" ht="15" x14ac:dyDescent="0.25">
      <c r="A30" s="30">
        <v>2017</v>
      </c>
      <c r="B30" s="194" t="s">
        <v>144</v>
      </c>
      <c r="C30" s="114">
        <v>145550.68964999999</v>
      </c>
      <c r="D30" s="114">
        <v>155167.38436</v>
      </c>
      <c r="E30" s="114">
        <v>188937.72060999999</v>
      </c>
      <c r="F30" s="114">
        <v>176124.62299</v>
      </c>
      <c r="G30" s="114">
        <v>183417.44485</v>
      </c>
      <c r="H30" s="114">
        <v>163116.74971999999</v>
      </c>
      <c r="I30" s="114">
        <v>158118.46898000001</v>
      </c>
      <c r="J30" s="114">
        <v>201302.38472999999</v>
      </c>
      <c r="K30" s="114">
        <v>169207.31385999999</v>
      </c>
      <c r="L30" s="114">
        <v>211012.57904000001</v>
      </c>
      <c r="M30" s="114">
        <v>212703.76652</v>
      </c>
      <c r="N30" s="114">
        <v>201029.73701000001</v>
      </c>
      <c r="O30" s="193">
        <v>2165688.8623199998</v>
      </c>
    </row>
    <row r="31" spans="1:15" ht="15" x14ac:dyDescent="0.25">
      <c r="A31" s="31">
        <v>2016</v>
      </c>
      <c r="B31" s="194" t="s">
        <v>144</v>
      </c>
      <c r="C31" s="114">
        <v>129495.75634000001</v>
      </c>
      <c r="D31" s="114">
        <v>155035.06388</v>
      </c>
      <c r="E31" s="114">
        <v>178923.85326</v>
      </c>
      <c r="F31" s="114">
        <v>170894.06432999999</v>
      </c>
      <c r="G31" s="114">
        <v>164493.13253999999</v>
      </c>
      <c r="H31" s="114">
        <v>172579.00075000001</v>
      </c>
      <c r="I31" s="114">
        <v>103247.80958</v>
      </c>
      <c r="J31" s="114">
        <v>166134.79951000001</v>
      </c>
      <c r="K31" s="114">
        <v>155502.63203000001</v>
      </c>
      <c r="L31" s="114">
        <v>177740.09882000001</v>
      </c>
      <c r="M31" s="114">
        <v>176412.99838999999</v>
      </c>
      <c r="N31" s="114">
        <v>168412.97764999999</v>
      </c>
      <c r="O31" s="193">
        <v>1918872.1870800001</v>
      </c>
    </row>
    <row r="32" spans="1:15" ht="15" x14ac:dyDescent="0.25">
      <c r="A32" s="30">
        <v>2017</v>
      </c>
      <c r="B32" s="194" t="s">
        <v>145</v>
      </c>
      <c r="C32" s="115">
        <v>1230602.6421300001</v>
      </c>
      <c r="D32" s="115">
        <v>1343479.4050700001</v>
      </c>
      <c r="E32" s="115">
        <v>1518912.87928</v>
      </c>
      <c r="F32" s="115">
        <v>1214990.8537000001</v>
      </c>
      <c r="G32" s="115">
        <v>1319550.82443</v>
      </c>
      <c r="H32" s="115">
        <v>1264152.3422000001</v>
      </c>
      <c r="I32" s="115">
        <v>1189553.5806100001</v>
      </c>
      <c r="J32" s="115">
        <v>1461473.54042</v>
      </c>
      <c r="K32" s="115">
        <v>1276505.8512599999</v>
      </c>
      <c r="L32" s="115">
        <v>1466551.6235199999</v>
      </c>
      <c r="M32" s="115">
        <v>1388813.81513</v>
      </c>
      <c r="N32" s="115">
        <v>1367630.7578700001</v>
      </c>
      <c r="O32" s="193">
        <v>16042218.11562</v>
      </c>
    </row>
    <row r="33" spans="1:15" ht="15" x14ac:dyDescent="0.25">
      <c r="A33" s="31">
        <v>2016</v>
      </c>
      <c r="B33" s="194" t="s">
        <v>145</v>
      </c>
      <c r="C33" s="114">
        <v>997796.81114000001</v>
      </c>
      <c r="D33" s="114">
        <v>1136925.46997</v>
      </c>
      <c r="E33" s="114">
        <v>1189665.0789600001</v>
      </c>
      <c r="F33" s="115">
        <v>1231357.0378099999</v>
      </c>
      <c r="G33" s="115">
        <v>1126912.4225699999</v>
      </c>
      <c r="H33" s="115">
        <v>1316130.67931</v>
      </c>
      <c r="I33" s="115">
        <v>960628.12127</v>
      </c>
      <c r="J33" s="115">
        <v>1208479.22062</v>
      </c>
      <c r="K33" s="115">
        <v>1095813.6334599999</v>
      </c>
      <c r="L33" s="115">
        <v>1228933.0958</v>
      </c>
      <c r="M33" s="115">
        <v>1154551.9540599999</v>
      </c>
      <c r="N33" s="115">
        <v>1289586.68717</v>
      </c>
      <c r="O33" s="193">
        <v>13936780.212139999</v>
      </c>
    </row>
    <row r="34" spans="1:15" ht="15" x14ac:dyDescent="0.25">
      <c r="A34" s="30">
        <v>2017</v>
      </c>
      <c r="B34" s="194" t="s">
        <v>146</v>
      </c>
      <c r="C34" s="114">
        <v>1245714.2583399999</v>
      </c>
      <c r="D34" s="114">
        <v>1282290.72331</v>
      </c>
      <c r="E34" s="114">
        <v>1529907.7132600001</v>
      </c>
      <c r="F34" s="114">
        <v>1346031.1318900001</v>
      </c>
      <c r="G34" s="114">
        <v>1399011.1325600001</v>
      </c>
      <c r="H34" s="114">
        <v>1387362.1304299999</v>
      </c>
      <c r="I34" s="114">
        <v>1476113.72441</v>
      </c>
      <c r="J34" s="114">
        <v>1674998.9367500001</v>
      </c>
      <c r="K34" s="114">
        <v>1290020.0466100001</v>
      </c>
      <c r="L34" s="114">
        <v>1534708.7767700001</v>
      </c>
      <c r="M34" s="114">
        <v>1438866.2988400001</v>
      </c>
      <c r="N34" s="114">
        <v>1440335.4705399999</v>
      </c>
      <c r="O34" s="193">
        <v>17045360.343710002</v>
      </c>
    </row>
    <row r="35" spans="1:15" ht="15" x14ac:dyDescent="0.25">
      <c r="A35" s="31">
        <v>2016</v>
      </c>
      <c r="B35" s="194" t="s">
        <v>146</v>
      </c>
      <c r="C35" s="114">
        <v>1317690.7571399999</v>
      </c>
      <c r="D35" s="114">
        <v>1417235.4312499999</v>
      </c>
      <c r="E35" s="114">
        <v>1509605.3156600001</v>
      </c>
      <c r="F35" s="114">
        <v>1522645.99538</v>
      </c>
      <c r="G35" s="114">
        <v>1417793.2821899999</v>
      </c>
      <c r="H35" s="114">
        <v>1526209.70297</v>
      </c>
      <c r="I35" s="114">
        <v>1246136.3417</v>
      </c>
      <c r="J35" s="114">
        <v>1605432.9395099999</v>
      </c>
      <c r="K35" s="114">
        <v>1318760.98752</v>
      </c>
      <c r="L35" s="114">
        <v>1424982.5397399999</v>
      </c>
      <c r="M35" s="114">
        <v>1312530.63653</v>
      </c>
      <c r="N35" s="114">
        <v>1337050.3878599999</v>
      </c>
      <c r="O35" s="193">
        <v>16956074.317450002</v>
      </c>
    </row>
    <row r="36" spans="1:15" ht="15" x14ac:dyDescent="0.25">
      <c r="A36" s="30">
        <v>2017</v>
      </c>
      <c r="B36" s="194" t="s">
        <v>147</v>
      </c>
      <c r="C36" s="114">
        <v>2064186.63322</v>
      </c>
      <c r="D36" s="114">
        <v>2227175.8362599998</v>
      </c>
      <c r="E36" s="114">
        <v>2708888.1990100001</v>
      </c>
      <c r="F36" s="114">
        <v>2293564.0153700002</v>
      </c>
      <c r="G36" s="114">
        <v>2564301.8142300001</v>
      </c>
      <c r="H36" s="114">
        <v>2495096.22193</v>
      </c>
      <c r="I36" s="114">
        <v>2431113.1157900002</v>
      </c>
      <c r="J36" s="114">
        <v>1833736.0094699999</v>
      </c>
      <c r="K36" s="114">
        <v>2149862.4457100001</v>
      </c>
      <c r="L36" s="114">
        <v>2631196.3924099999</v>
      </c>
      <c r="M36" s="114">
        <v>2644591.58941</v>
      </c>
      <c r="N36" s="114">
        <v>2490844.0575999999</v>
      </c>
      <c r="O36" s="193">
        <v>28534556.33041</v>
      </c>
    </row>
    <row r="37" spans="1:15" ht="15" x14ac:dyDescent="0.25">
      <c r="A37" s="31">
        <v>2016</v>
      </c>
      <c r="B37" s="194" t="s">
        <v>147</v>
      </c>
      <c r="C37" s="114">
        <v>1512280.43652</v>
      </c>
      <c r="D37" s="114">
        <v>1983742.38372</v>
      </c>
      <c r="E37" s="114">
        <v>2046625.30602</v>
      </c>
      <c r="F37" s="114">
        <v>2045816.2500700001</v>
      </c>
      <c r="G37" s="114">
        <v>1998418.0989099999</v>
      </c>
      <c r="H37" s="114">
        <v>2147765.0719300001</v>
      </c>
      <c r="I37" s="114">
        <v>1724587.2621200001</v>
      </c>
      <c r="J37" s="114">
        <v>1677699.5741300001</v>
      </c>
      <c r="K37" s="114">
        <v>1940445.8130099999</v>
      </c>
      <c r="L37" s="114">
        <v>2210886.45426</v>
      </c>
      <c r="M37" s="114">
        <v>2253215.29905</v>
      </c>
      <c r="N37" s="114">
        <v>2346446.8982299999</v>
      </c>
      <c r="O37" s="193">
        <v>23887928.847970001</v>
      </c>
    </row>
    <row r="38" spans="1:15" ht="15" x14ac:dyDescent="0.25">
      <c r="A38" s="30">
        <v>2017</v>
      </c>
      <c r="B38" s="194" t="s">
        <v>148</v>
      </c>
      <c r="C38" s="114">
        <v>65125.639880000002</v>
      </c>
      <c r="D38" s="114">
        <v>84700.491330000004</v>
      </c>
      <c r="E38" s="114">
        <v>148505.58248000001</v>
      </c>
      <c r="F38" s="114">
        <v>72460.498909999995</v>
      </c>
      <c r="G38" s="114">
        <v>114131.60739</v>
      </c>
      <c r="H38" s="114">
        <v>158069.96716999999</v>
      </c>
      <c r="I38" s="114">
        <v>90677.540630000003</v>
      </c>
      <c r="J38" s="114">
        <v>166188.74025</v>
      </c>
      <c r="K38" s="114">
        <v>103600.68257999999</v>
      </c>
      <c r="L38" s="114">
        <v>87976.727379999997</v>
      </c>
      <c r="M38" s="114">
        <v>125763.03137</v>
      </c>
      <c r="N38" s="114">
        <v>120957.90379</v>
      </c>
      <c r="O38" s="193">
        <v>1338158.41316</v>
      </c>
    </row>
    <row r="39" spans="1:15" ht="15" x14ac:dyDescent="0.25">
      <c r="A39" s="31">
        <v>2016</v>
      </c>
      <c r="B39" s="194" t="s">
        <v>148</v>
      </c>
      <c r="C39" s="114">
        <v>41413.986100000002</v>
      </c>
      <c r="D39" s="114">
        <v>60080.299330000002</v>
      </c>
      <c r="E39" s="114">
        <v>79413.773239999995</v>
      </c>
      <c r="F39" s="114">
        <v>92766.229569999996</v>
      </c>
      <c r="G39" s="114">
        <v>33853.179360000002</v>
      </c>
      <c r="H39" s="114">
        <v>58315.610529999998</v>
      </c>
      <c r="I39" s="114">
        <v>22686.377090000002</v>
      </c>
      <c r="J39" s="114">
        <v>60904.21574</v>
      </c>
      <c r="K39" s="114">
        <v>19889.552940000001</v>
      </c>
      <c r="L39" s="114">
        <v>74240.672420000003</v>
      </c>
      <c r="M39" s="114">
        <v>272208.02055999998</v>
      </c>
      <c r="N39" s="114">
        <v>156403.91558999999</v>
      </c>
      <c r="O39" s="193">
        <v>972175.83247000002</v>
      </c>
    </row>
    <row r="40" spans="1:15" ht="15" x14ac:dyDescent="0.25">
      <c r="A40" s="30">
        <v>2017</v>
      </c>
      <c r="B40" s="194" t="s">
        <v>149</v>
      </c>
      <c r="C40" s="114">
        <v>603352.43238000001</v>
      </c>
      <c r="D40" s="114">
        <v>695489.65228000004</v>
      </c>
      <c r="E40" s="114">
        <v>907674.94837999996</v>
      </c>
      <c r="F40" s="114">
        <v>787698.09675999999</v>
      </c>
      <c r="G40" s="114">
        <v>879155.95204999996</v>
      </c>
      <c r="H40" s="114">
        <v>873190.39367000002</v>
      </c>
      <c r="I40" s="114">
        <v>807629.89963999996</v>
      </c>
      <c r="J40" s="114">
        <v>958845.99650000001</v>
      </c>
      <c r="K40" s="114">
        <v>864789.20440000005</v>
      </c>
      <c r="L40" s="114">
        <v>1015305.53813</v>
      </c>
      <c r="M40" s="114">
        <v>1011102.9801</v>
      </c>
      <c r="N40" s="114">
        <v>1096260.33464</v>
      </c>
      <c r="O40" s="193">
        <v>10500495.428929999</v>
      </c>
    </row>
    <row r="41" spans="1:15" ht="15" x14ac:dyDescent="0.25">
      <c r="A41" s="31">
        <v>2016</v>
      </c>
      <c r="B41" s="194" t="s">
        <v>149</v>
      </c>
      <c r="C41" s="114">
        <v>626876.00630999997</v>
      </c>
      <c r="D41" s="114">
        <v>803789.29258999997</v>
      </c>
      <c r="E41" s="114">
        <v>898068.69923999999</v>
      </c>
      <c r="F41" s="114">
        <v>885562.18747999996</v>
      </c>
      <c r="G41" s="114">
        <v>806840.71355999995</v>
      </c>
      <c r="H41" s="114">
        <v>925883.76355999999</v>
      </c>
      <c r="I41" s="114">
        <v>628736.26763000002</v>
      </c>
      <c r="J41" s="114">
        <v>854979.48964000004</v>
      </c>
      <c r="K41" s="114">
        <v>803558.90072999999</v>
      </c>
      <c r="L41" s="114">
        <v>896101.64682999998</v>
      </c>
      <c r="M41" s="114">
        <v>898553.85037</v>
      </c>
      <c r="N41" s="114">
        <v>947213.50245000003</v>
      </c>
      <c r="O41" s="193">
        <v>9976164.3203899991</v>
      </c>
    </row>
    <row r="42" spans="1:15" ht="15" x14ac:dyDescent="0.25">
      <c r="A42" s="30">
        <v>2017</v>
      </c>
      <c r="B42" s="194" t="s">
        <v>150</v>
      </c>
      <c r="C42" s="114">
        <v>388792.40402000002</v>
      </c>
      <c r="D42" s="114">
        <v>432739.17395999999</v>
      </c>
      <c r="E42" s="114">
        <v>517119.97642999998</v>
      </c>
      <c r="F42" s="114">
        <v>484675.82668</v>
      </c>
      <c r="G42" s="114">
        <v>508786.02415000001</v>
      </c>
      <c r="H42" s="114">
        <v>506151.88738999999</v>
      </c>
      <c r="I42" s="114">
        <v>473490.46849</v>
      </c>
      <c r="J42" s="114">
        <v>564410.81952000002</v>
      </c>
      <c r="K42" s="114">
        <v>480407.03268</v>
      </c>
      <c r="L42" s="114">
        <v>542645.00286999997</v>
      </c>
      <c r="M42" s="114">
        <v>581224.12613999995</v>
      </c>
      <c r="N42" s="114">
        <v>605010.68030999997</v>
      </c>
      <c r="O42" s="193">
        <v>6085453.4226399995</v>
      </c>
    </row>
    <row r="43" spans="1:15" ht="15" x14ac:dyDescent="0.25">
      <c r="A43" s="31">
        <v>2016</v>
      </c>
      <c r="B43" s="194" t="s">
        <v>150</v>
      </c>
      <c r="C43" s="114">
        <v>375776.24744000001</v>
      </c>
      <c r="D43" s="114">
        <v>439341.66804000002</v>
      </c>
      <c r="E43" s="114">
        <v>469119.05040000001</v>
      </c>
      <c r="F43" s="114">
        <v>493135.0552</v>
      </c>
      <c r="G43" s="114">
        <v>455821.91278000001</v>
      </c>
      <c r="H43" s="114">
        <v>474529.23855000001</v>
      </c>
      <c r="I43" s="114">
        <v>350671.08311000001</v>
      </c>
      <c r="J43" s="114">
        <v>450226.81299000001</v>
      </c>
      <c r="K43" s="114">
        <v>403847.48009000003</v>
      </c>
      <c r="L43" s="114">
        <v>441725.15590000001</v>
      </c>
      <c r="M43" s="114">
        <v>454398.98692</v>
      </c>
      <c r="N43" s="114">
        <v>491196.67716000002</v>
      </c>
      <c r="O43" s="193">
        <v>5299789.3685799995</v>
      </c>
    </row>
    <row r="44" spans="1:15" ht="15" x14ac:dyDescent="0.25">
      <c r="A44" s="30">
        <v>2017</v>
      </c>
      <c r="B44" s="194" t="s">
        <v>151</v>
      </c>
      <c r="C44" s="114">
        <v>464969.99890000001</v>
      </c>
      <c r="D44" s="114">
        <v>500591.97363000002</v>
      </c>
      <c r="E44" s="114">
        <v>611739.89104999998</v>
      </c>
      <c r="F44" s="114">
        <v>546721.02370000002</v>
      </c>
      <c r="G44" s="114">
        <v>570135.28992999997</v>
      </c>
      <c r="H44" s="114">
        <v>560384.69423999998</v>
      </c>
      <c r="I44" s="114">
        <v>532146.81981999998</v>
      </c>
      <c r="J44" s="114">
        <v>607907.05614</v>
      </c>
      <c r="K44" s="114">
        <v>521470.94644000003</v>
      </c>
      <c r="L44" s="114">
        <v>625092.85111000005</v>
      </c>
      <c r="M44" s="114">
        <v>645050.81030999997</v>
      </c>
      <c r="N44" s="114">
        <v>625952.90428000002</v>
      </c>
      <c r="O44" s="193">
        <v>6812164.2595499996</v>
      </c>
    </row>
    <row r="45" spans="1:15" ht="15" x14ac:dyDescent="0.25">
      <c r="A45" s="31">
        <v>2016</v>
      </c>
      <c r="B45" s="194" t="s">
        <v>151</v>
      </c>
      <c r="C45" s="114">
        <v>423834.37780999998</v>
      </c>
      <c r="D45" s="114">
        <v>502325.66833999997</v>
      </c>
      <c r="E45" s="114">
        <v>536208.32051999995</v>
      </c>
      <c r="F45" s="114">
        <v>515692.98424000002</v>
      </c>
      <c r="G45" s="114">
        <v>503328.08214999997</v>
      </c>
      <c r="H45" s="114">
        <v>538464.43365000002</v>
      </c>
      <c r="I45" s="114">
        <v>408611.73881000001</v>
      </c>
      <c r="J45" s="114">
        <v>517488.85577999998</v>
      </c>
      <c r="K45" s="114">
        <v>483422.27635</v>
      </c>
      <c r="L45" s="114">
        <v>507902.28078999999</v>
      </c>
      <c r="M45" s="114">
        <v>517721.38851000002</v>
      </c>
      <c r="N45" s="114">
        <v>490788.52825999999</v>
      </c>
      <c r="O45" s="193">
        <v>5945788.9352099998</v>
      </c>
    </row>
    <row r="46" spans="1:15" ht="15" x14ac:dyDescent="0.25">
      <c r="A46" s="30">
        <v>2017</v>
      </c>
      <c r="B46" s="194" t="s">
        <v>152</v>
      </c>
      <c r="C46" s="114">
        <v>850631.40171999997</v>
      </c>
      <c r="D46" s="114">
        <v>928852.77034000005</v>
      </c>
      <c r="E46" s="114">
        <v>1169238.0396400001</v>
      </c>
      <c r="F46" s="114">
        <v>995623.60285000002</v>
      </c>
      <c r="G46" s="114">
        <v>965119.63225999998</v>
      </c>
      <c r="H46" s="114">
        <v>897081.59673999995</v>
      </c>
      <c r="I46" s="114">
        <v>792857.23375000001</v>
      </c>
      <c r="J46" s="114">
        <v>855037.57050000003</v>
      </c>
      <c r="K46" s="114">
        <v>740592.09525999997</v>
      </c>
      <c r="L46" s="114">
        <v>1029236.72925</v>
      </c>
      <c r="M46" s="114">
        <v>1082661.2222</v>
      </c>
      <c r="N46" s="114">
        <v>1165011.64693</v>
      </c>
      <c r="O46" s="193">
        <v>11471943.541440001</v>
      </c>
    </row>
    <row r="47" spans="1:15" ht="15" x14ac:dyDescent="0.25">
      <c r="A47" s="31">
        <v>2016</v>
      </c>
      <c r="B47" s="194" t="s">
        <v>152</v>
      </c>
      <c r="C47" s="114">
        <v>626923.53431999998</v>
      </c>
      <c r="D47" s="114">
        <v>744873.26393999998</v>
      </c>
      <c r="E47" s="114">
        <v>731676.11054999998</v>
      </c>
      <c r="F47" s="114">
        <v>695900.64414999995</v>
      </c>
      <c r="G47" s="114">
        <v>748294.69905000005</v>
      </c>
      <c r="H47" s="114">
        <v>903306.15466999996</v>
      </c>
      <c r="I47" s="114">
        <v>603972.51031000004</v>
      </c>
      <c r="J47" s="114">
        <v>880299.90758</v>
      </c>
      <c r="K47" s="114">
        <v>716701.93223000003</v>
      </c>
      <c r="L47" s="114">
        <v>757668.32524999999</v>
      </c>
      <c r="M47" s="114">
        <v>739254.84701999999</v>
      </c>
      <c r="N47" s="114">
        <v>924330.98190000001</v>
      </c>
      <c r="O47" s="193">
        <v>9073202.9109700006</v>
      </c>
    </row>
    <row r="48" spans="1:15" ht="15" x14ac:dyDescent="0.25">
      <c r="A48" s="30">
        <v>2017</v>
      </c>
      <c r="B48" s="194" t="s">
        <v>153</v>
      </c>
      <c r="C48" s="114">
        <v>180944.35892999999</v>
      </c>
      <c r="D48" s="114">
        <v>202276.77312999999</v>
      </c>
      <c r="E48" s="114">
        <v>256865.70563000001</v>
      </c>
      <c r="F48" s="114">
        <v>222383.92796999999</v>
      </c>
      <c r="G48" s="114">
        <v>239968.61330999999</v>
      </c>
      <c r="H48" s="114">
        <v>231400.9319</v>
      </c>
      <c r="I48" s="114">
        <v>217731.45954000001</v>
      </c>
      <c r="J48" s="114">
        <v>244931.50197000001</v>
      </c>
      <c r="K48" s="114">
        <v>205876.78904999999</v>
      </c>
      <c r="L48" s="114">
        <v>230060.97993</v>
      </c>
      <c r="M48" s="114">
        <v>237813.47180999999</v>
      </c>
      <c r="N48" s="114">
        <v>236565.19858</v>
      </c>
      <c r="O48" s="193">
        <v>2706819.7117499998</v>
      </c>
    </row>
    <row r="49" spans="1:15" ht="15" x14ac:dyDescent="0.25">
      <c r="A49" s="31">
        <v>2016</v>
      </c>
      <c r="B49" s="194" t="s">
        <v>153</v>
      </c>
      <c r="C49" s="114">
        <v>184458.32011999999</v>
      </c>
      <c r="D49" s="114">
        <v>224268.11603999999</v>
      </c>
      <c r="E49" s="114">
        <v>273738.89941000001</v>
      </c>
      <c r="F49" s="114">
        <v>251577.99100000001</v>
      </c>
      <c r="G49" s="114">
        <v>233936.51415999999</v>
      </c>
      <c r="H49" s="114">
        <v>239411.14504</v>
      </c>
      <c r="I49" s="114">
        <v>180023.77429</v>
      </c>
      <c r="J49" s="114">
        <v>226448.7561</v>
      </c>
      <c r="K49" s="114">
        <v>215706.09072000001</v>
      </c>
      <c r="L49" s="114">
        <v>206936.04796</v>
      </c>
      <c r="M49" s="114">
        <v>212186.10467999999</v>
      </c>
      <c r="N49" s="114">
        <v>202294.28679000001</v>
      </c>
      <c r="O49" s="193">
        <v>2650986.0463100001</v>
      </c>
    </row>
    <row r="50" spans="1:15" ht="15" x14ac:dyDescent="0.25">
      <c r="A50" s="30">
        <v>2017</v>
      </c>
      <c r="B50" s="194" t="s">
        <v>154</v>
      </c>
      <c r="C50" s="114">
        <v>198534.06315</v>
      </c>
      <c r="D50" s="114">
        <v>251919.77725000001</v>
      </c>
      <c r="E50" s="114">
        <v>341066.06832000002</v>
      </c>
      <c r="F50" s="114">
        <v>346426.98910000001</v>
      </c>
      <c r="G50" s="114">
        <v>302911.30501000001</v>
      </c>
      <c r="H50" s="114">
        <v>252788.03365999999</v>
      </c>
      <c r="I50" s="114">
        <v>265586.78148000001</v>
      </c>
      <c r="J50" s="114">
        <v>324499.21691999998</v>
      </c>
      <c r="K50" s="114">
        <v>233708.93249000001</v>
      </c>
      <c r="L50" s="114">
        <v>226573.09288000001</v>
      </c>
      <c r="M50" s="114">
        <v>268917.09162000002</v>
      </c>
      <c r="N50" s="114">
        <v>282885.23851</v>
      </c>
      <c r="O50" s="193">
        <v>3295816.59039</v>
      </c>
    </row>
    <row r="51" spans="1:15" ht="15" x14ac:dyDescent="0.25">
      <c r="A51" s="31">
        <v>2016</v>
      </c>
      <c r="B51" s="194" t="s">
        <v>154</v>
      </c>
      <c r="C51" s="114">
        <v>170447.06148999999</v>
      </c>
      <c r="D51" s="114">
        <v>155181.19750000001</v>
      </c>
      <c r="E51" s="114">
        <v>194886.80061999999</v>
      </c>
      <c r="F51" s="114">
        <v>247906.68895000001</v>
      </c>
      <c r="G51" s="114">
        <v>172098.34568</v>
      </c>
      <c r="H51" s="114">
        <v>156340.49991000001</v>
      </c>
      <c r="I51" s="114">
        <v>90793.000419999997</v>
      </c>
      <c r="J51" s="114">
        <v>232009.07131999999</v>
      </c>
      <c r="K51" s="114">
        <v>195280.35784000001</v>
      </c>
      <c r="L51" s="114">
        <v>226982.83412000001</v>
      </c>
      <c r="M51" s="114">
        <v>254790.54058</v>
      </c>
      <c r="N51" s="114">
        <v>344032.96642000001</v>
      </c>
      <c r="O51" s="193">
        <v>2440749.36485</v>
      </c>
    </row>
    <row r="52" spans="1:15" ht="15" x14ac:dyDescent="0.25">
      <c r="A52" s="30">
        <v>2017</v>
      </c>
      <c r="B52" s="194" t="s">
        <v>155</v>
      </c>
      <c r="C52" s="114">
        <v>99964.754350000003</v>
      </c>
      <c r="D52" s="114">
        <v>122114.31127000001</v>
      </c>
      <c r="E52" s="114">
        <v>147396.47138</v>
      </c>
      <c r="F52" s="114">
        <v>137727.17058999999</v>
      </c>
      <c r="G52" s="114">
        <v>131960.78599</v>
      </c>
      <c r="H52" s="114">
        <v>156546.92847000001</v>
      </c>
      <c r="I52" s="114">
        <v>111487.75456</v>
      </c>
      <c r="J52" s="114">
        <v>159375.43341999999</v>
      </c>
      <c r="K52" s="114">
        <v>151239.85154</v>
      </c>
      <c r="L52" s="114">
        <v>145188.47239000001</v>
      </c>
      <c r="M52" s="114">
        <v>173205.13488999999</v>
      </c>
      <c r="N52" s="114">
        <v>203245.64204999999</v>
      </c>
      <c r="O52" s="193">
        <v>1739452.7109000001</v>
      </c>
    </row>
    <row r="53" spans="1:15" ht="15" x14ac:dyDescent="0.25">
      <c r="A53" s="31">
        <v>2016</v>
      </c>
      <c r="B53" s="194" t="s">
        <v>155</v>
      </c>
      <c r="C53" s="114">
        <v>118636.14177</v>
      </c>
      <c r="D53" s="114">
        <v>136585.772</v>
      </c>
      <c r="E53" s="114">
        <v>164167.68768999999</v>
      </c>
      <c r="F53" s="114">
        <v>146799.34344</v>
      </c>
      <c r="G53" s="114">
        <v>106338.51489999999</v>
      </c>
      <c r="H53" s="114">
        <v>143121.23869999999</v>
      </c>
      <c r="I53" s="114">
        <v>97285.00662</v>
      </c>
      <c r="J53" s="114">
        <v>151570.55338999999</v>
      </c>
      <c r="K53" s="114">
        <v>140241.91118</v>
      </c>
      <c r="L53" s="114">
        <v>124349.49412</v>
      </c>
      <c r="M53" s="114">
        <v>135519.44211999999</v>
      </c>
      <c r="N53" s="114">
        <v>212501.04013000001</v>
      </c>
      <c r="O53" s="193">
        <v>1677116.1460599999</v>
      </c>
    </row>
    <row r="54" spans="1:15" ht="15" x14ac:dyDescent="0.25">
      <c r="A54" s="30">
        <v>2017</v>
      </c>
      <c r="B54" s="194" t="s">
        <v>156</v>
      </c>
      <c r="C54" s="114">
        <v>257701.44957999999</v>
      </c>
      <c r="D54" s="114">
        <v>269349.10970999999</v>
      </c>
      <c r="E54" s="114">
        <v>329519.41336000001</v>
      </c>
      <c r="F54" s="114">
        <v>309791.77945999999</v>
      </c>
      <c r="G54" s="114">
        <v>327854.29914999998</v>
      </c>
      <c r="H54" s="114">
        <v>324249.87060999998</v>
      </c>
      <c r="I54" s="114">
        <v>304215.98878999997</v>
      </c>
      <c r="J54" s="114">
        <v>361289.70400999999</v>
      </c>
      <c r="K54" s="114">
        <v>310502.2561</v>
      </c>
      <c r="L54" s="114">
        <v>382897.09284</v>
      </c>
      <c r="M54" s="114">
        <v>385494.36077000003</v>
      </c>
      <c r="N54" s="114">
        <v>358482.38011999999</v>
      </c>
      <c r="O54" s="193">
        <v>3921347.7045</v>
      </c>
    </row>
    <row r="55" spans="1:15" ht="15" x14ac:dyDescent="0.25">
      <c r="A55" s="31">
        <v>2016</v>
      </c>
      <c r="B55" s="194" t="s">
        <v>156</v>
      </c>
      <c r="C55" s="114">
        <v>254117.76933000001</v>
      </c>
      <c r="D55" s="114">
        <v>280094.70999</v>
      </c>
      <c r="E55" s="114">
        <v>314644.74862999999</v>
      </c>
      <c r="F55" s="114">
        <v>303604.24443000002</v>
      </c>
      <c r="G55" s="114">
        <v>286639.18878999999</v>
      </c>
      <c r="H55" s="114">
        <v>335506.22450999997</v>
      </c>
      <c r="I55" s="114">
        <v>225691.47210000001</v>
      </c>
      <c r="J55" s="114">
        <v>301999.77925999998</v>
      </c>
      <c r="K55" s="114">
        <v>281829.04858</v>
      </c>
      <c r="L55" s="114">
        <v>313788.01591999998</v>
      </c>
      <c r="M55" s="114">
        <v>320434.24462999997</v>
      </c>
      <c r="N55" s="114">
        <v>289508.50641999999</v>
      </c>
      <c r="O55" s="193">
        <v>3507857.9525899999</v>
      </c>
    </row>
    <row r="56" spans="1:15" ht="15" x14ac:dyDescent="0.25">
      <c r="A56" s="30">
        <v>2017</v>
      </c>
      <c r="B56" s="194" t="s">
        <v>157</v>
      </c>
      <c r="C56" s="114">
        <v>5824.4746999999998</v>
      </c>
      <c r="D56" s="114">
        <v>7372.3520099999996</v>
      </c>
      <c r="E56" s="114">
        <v>14210.87349</v>
      </c>
      <c r="F56" s="114">
        <v>10024.064060000001</v>
      </c>
      <c r="G56" s="114">
        <v>10759.562809999999</v>
      </c>
      <c r="H56" s="114">
        <v>8156.1843900000003</v>
      </c>
      <c r="I56" s="114">
        <v>7385.9921800000002</v>
      </c>
      <c r="J56" s="114">
        <v>7635.9802799999998</v>
      </c>
      <c r="K56" s="114">
        <v>5994.8291300000001</v>
      </c>
      <c r="L56" s="114">
        <v>9753.0607600000003</v>
      </c>
      <c r="M56" s="114">
        <v>10275.16718</v>
      </c>
      <c r="N56" s="114">
        <v>14852.35953</v>
      </c>
      <c r="O56" s="193">
        <v>112244.90052</v>
      </c>
    </row>
    <row r="57" spans="1:15" ht="15.75" thickBot="1" x14ac:dyDescent="0.3">
      <c r="A57" s="31">
        <v>2016</v>
      </c>
      <c r="B57" s="195" t="s">
        <v>157</v>
      </c>
      <c r="C57" s="196">
        <v>4812.4913900000001</v>
      </c>
      <c r="D57" s="196">
        <v>7726.5723200000002</v>
      </c>
      <c r="E57" s="196">
        <v>8985.9353599999995</v>
      </c>
      <c r="F57" s="196">
        <v>9578.23956</v>
      </c>
      <c r="G57" s="196">
        <v>9036.3687800000007</v>
      </c>
      <c r="H57" s="196">
        <v>12975.900439999999</v>
      </c>
      <c r="I57" s="196">
        <v>4723.1270400000003</v>
      </c>
      <c r="J57" s="196">
        <v>7828.6501799999996</v>
      </c>
      <c r="K57" s="196">
        <v>6318.59735</v>
      </c>
      <c r="L57" s="196">
        <v>7112.1207700000004</v>
      </c>
      <c r="M57" s="196">
        <v>8210.2872499999994</v>
      </c>
      <c r="N57" s="196">
        <v>8375.1903399999992</v>
      </c>
      <c r="O57" s="197">
        <v>95683.480779999998</v>
      </c>
    </row>
    <row r="58" spans="1:15" ht="15" x14ac:dyDescent="0.25">
      <c r="A58" s="30">
        <v>2017</v>
      </c>
      <c r="B58" s="192" t="s">
        <v>31</v>
      </c>
      <c r="C58" s="116">
        <f>C60</f>
        <v>327636.03240000003</v>
      </c>
      <c r="D58" s="116">
        <f t="shared" ref="D58:O58" si="4">D60</f>
        <v>309155.17703999998</v>
      </c>
      <c r="E58" s="116">
        <f t="shared" si="4"/>
        <v>382542.65993999998</v>
      </c>
      <c r="F58" s="116">
        <f t="shared" si="4"/>
        <v>447992.11716000002</v>
      </c>
      <c r="G58" s="116">
        <f t="shared" si="4"/>
        <v>445508.96273000003</v>
      </c>
      <c r="H58" s="116">
        <f t="shared" si="4"/>
        <v>366962.57020000002</v>
      </c>
      <c r="I58" s="116">
        <f t="shared" si="4"/>
        <v>385891.36699000001</v>
      </c>
      <c r="J58" s="116">
        <f t="shared" si="4"/>
        <v>444210.27616000001</v>
      </c>
      <c r="K58" s="116">
        <f t="shared" si="4"/>
        <v>379294.92271999997</v>
      </c>
      <c r="L58" s="116">
        <f t="shared" si="4"/>
        <v>404231.46846</v>
      </c>
      <c r="M58" s="116">
        <f t="shared" si="4"/>
        <v>382981.87638999999</v>
      </c>
      <c r="N58" s="116">
        <f t="shared" si="4"/>
        <v>411603.0894</v>
      </c>
      <c r="O58" s="193">
        <f t="shared" si="4"/>
        <v>4688010.5195899997</v>
      </c>
    </row>
    <row r="59" spans="1:15" ht="15" x14ac:dyDescent="0.25">
      <c r="A59" s="31">
        <v>2016</v>
      </c>
      <c r="B59" s="192" t="s">
        <v>31</v>
      </c>
      <c r="C59" s="116">
        <f>C61</f>
        <v>236204.63557000001</v>
      </c>
      <c r="D59" s="116">
        <f t="shared" ref="D59:O59" si="5">D61</f>
        <v>244178.06928</v>
      </c>
      <c r="E59" s="116">
        <f t="shared" si="5"/>
        <v>265568.22891000001</v>
      </c>
      <c r="F59" s="116">
        <f t="shared" si="5"/>
        <v>337034.79820000002</v>
      </c>
      <c r="G59" s="116">
        <f t="shared" si="5"/>
        <v>315280.37226999999</v>
      </c>
      <c r="H59" s="116">
        <f t="shared" si="5"/>
        <v>361234.93433999998</v>
      </c>
      <c r="I59" s="116">
        <f t="shared" si="5"/>
        <v>271362.79934000003</v>
      </c>
      <c r="J59" s="116">
        <f t="shared" si="5"/>
        <v>344705.85963999998</v>
      </c>
      <c r="K59" s="116">
        <f t="shared" si="5"/>
        <v>322012.03495</v>
      </c>
      <c r="L59" s="116">
        <f t="shared" si="5"/>
        <v>351089.66720000003</v>
      </c>
      <c r="M59" s="116">
        <f t="shared" si="5"/>
        <v>384469.13858999999</v>
      </c>
      <c r="N59" s="116">
        <f t="shared" si="5"/>
        <v>354103.23116000002</v>
      </c>
      <c r="O59" s="193">
        <f t="shared" si="5"/>
        <v>3787243.76945</v>
      </c>
    </row>
    <row r="60" spans="1:15" ht="15" x14ac:dyDescent="0.25">
      <c r="A60" s="30">
        <v>2017</v>
      </c>
      <c r="B60" s="194" t="s">
        <v>158</v>
      </c>
      <c r="C60" s="114">
        <v>327636.03240000003</v>
      </c>
      <c r="D60" s="114">
        <v>309155.17703999998</v>
      </c>
      <c r="E60" s="114">
        <v>382542.65993999998</v>
      </c>
      <c r="F60" s="114">
        <v>447992.11716000002</v>
      </c>
      <c r="G60" s="114">
        <v>445508.96273000003</v>
      </c>
      <c r="H60" s="114">
        <v>366962.57020000002</v>
      </c>
      <c r="I60" s="114">
        <v>385891.36699000001</v>
      </c>
      <c r="J60" s="114">
        <v>444210.27616000001</v>
      </c>
      <c r="K60" s="114">
        <v>379294.92271999997</v>
      </c>
      <c r="L60" s="114">
        <v>404231.46846</v>
      </c>
      <c r="M60" s="114">
        <v>382981.87638999999</v>
      </c>
      <c r="N60" s="114">
        <v>411603.0894</v>
      </c>
      <c r="O60" s="193">
        <v>4688010.5195899997</v>
      </c>
    </row>
    <row r="61" spans="1:15" ht="15.75" thickBot="1" x14ac:dyDescent="0.3">
      <c r="A61" s="31">
        <v>2016</v>
      </c>
      <c r="B61" s="195" t="s">
        <v>158</v>
      </c>
      <c r="C61" s="196">
        <v>236204.63557000001</v>
      </c>
      <c r="D61" s="196">
        <v>244178.06928</v>
      </c>
      <c r="E61" s="196">
        <v>265568.22891000001</v>
      </c>
      <c r="F61" s="196">
        <v>337034.79820000002</v>
      </c>
      <c r="G61" s="196">
        <v>315280.37226999999</v>
      </c>
      <c r="H61" s="196">
        <v>361234.93433999998</v>
      </c>
      <c r="I61" s="196">
        <v>271362.79934000003</v>
      </c>
      <c r="J61" s="196">
        <v>344705.85963999998</v>
      </c>
      <c r="K61" s="196">
        <v>322012.03495</v>
      </c>
      <c r="L61" s="196">
        <v>351089.66720000003</v>
      </c>
      <c r="M61" s="196">
        <v>384469.13858999999</v>
      </c>
      <c r="N61" s="196">
        <v>354103.23116000002</v>
      </c>
      <c r="O61" s="197">
        <v>3787243.76945</v>
      </c>
    </row>
    <row r="62" spans="1:15" s="34" customFormat="1" ht="14.25" customHeight="1" thickBot="1" x14ac:dyDescent="0.25">
      <c r="A62" s="32">
        <v>2002</v>
      </c>
      <c r="B62" s="189" t="s">
        <v>40</v>
      </c>
      <c r="C62" s="190">
        <v>2607319.6609999998</v>
      </c>
      <c r="D62" s="190">
        <v>2383772.9539999999</v>
      </c>
      <c r="E62" s="190">
        <v>2918943.5210000002</v>
      </c>
      <c r="F62" s="190">
        <v>2742857.9219999998</v>
      </c>
      <c r="G62" s="190">
        <v>3000325.2429999998</v>
      </c>
      <c r="H62" s="190">
        <v>2770693.8810000001</v>
      </c>
      <c r="I62" s="190">
        <v>3103851.8620000002</v>
      </c>
      <c r="J62" s="190">
        <v>2975888.9739999999</v>
      </c>
      <c r="K62" s="190">
        <v>3218206.861</v>
      </c>
      <c r="L62" s="190">
        <v>3501128.02</v>
      </c>
      <c r="M62" s="190">
        <v>3593604.8960000002</v>
      </c>
      <c r="N62" s="190">
        <v>3242495.2340000002</v>
      </c>
      <c r="O62" s="191">
        <f>SUM(C62:N62)</f>
        <v>36059089.028999999</v>
      </c>
    </row>
    <row r="63" spans="1:15" s="34" customFormat="1" ht="14.25" customHeight="1" thickBot="1" x14ac:dyDescent="0.25">
      <c r="A63" s="32">
        <v>2003</v>
      </c>
      <c r="B63" s="33" t="s">
        <v>40</v>
      </c>
      <c r="C63" s="117">
        <v>3533705.5819999999</v>
      </c>
      <c r="D63" s="117">
        <v>2923460.39</v>
      </c>
      <c r="E63" s="117">
        <v>3908255.9909999999</v>
      </c>
      <c r="F63" s="117">
        <v>3662183.449</v>
      </c>
      <c r="G63" s="117">
        <v>3860471.3</v>
      </c>
      <c r="H63" s="117">
        <v>3796113.5219999999</v>
      </c>
      <c r="I63" s="117">
        <v>4236114.2640000004</v>
      </c>
      <c r="J63" s="117">
        <v>3828726.17</v>
      </c>
      <c r="K63" s="117">
        <v>4114677.523</v>
      </c>
      <c r="L63" s="117">
        <v>4824388.2589999996</v>
      </c>
      <c r="M63" s="117">
        <v>3969697.4580000001</v>
      </c>
      <c r="N63" s="117">
        <v>4595042.3940000003</v>
      </c>
      <c r="O63" s="118">
        <f t="shared" ref="O63:O77" si="6">SUM(C63:N63)</f>
        <v>47252836.302000001</v>
      </c>
    </row>
    <row r="64" spans="1:15" s="34" customFormat="1" ht="14.25" customHeight="1" thickBot="1" x14ac:dyDescent="0.25">
      <c r="A64" s="32">
        <v>2004</v>
      </c>
      <c r="B64" s="33" t="s">
        <v>40</v>
      </c>
      <c r="C64" s="117">
        <v>4619660.84</v>
      </c>
      <c r="D64" s="117">
        <v>3664503.0430000001</v>
      </c>
      <c r="E64" s="117">
        <v>5218042.1770000001</v>
      </c>
      <c r="F64" s="117">
        <v>5072462.9939999999</v>
      </c>
      <c r="G64" s="117">
        <v>5170061.6050000004</v>
      </c>
      <c r="H64" s="117">
        <v>5284383.2860000003</v>
      </c>
      <c r="I64" s="117">
        <v>5632138.7980000004</v>
      </c>
      <c r="J64" s="117">
        <v>4707491.284</v>
      </c>
      <c r="K64" s="117">
        <v>5656283.5209999997</v>
      </c>
      <c r="L64" s="117">
        <v>5867342.1210000003</v>
      </c>
      <c r="M64" s="117">
        <v>5733908.9759999998</v>
      </c>
      <c r="N64" s="117">
        <v>6540874.1749999998</v>
      </c>
      <c r="O64" s="118">
        <f t="shared" si="6"/>
        <v>63167152.819999993</v>
      </c>
    </row>
    <row r="65" spans="1:15" s="34" customFormat="1" ht="14.25" customHeight="1" thickBot="1" x14ac:dyDescent="0.25">
      <c r="A65" s="32">
        <v>2005</v>
      </c>
      <c r="B65" s="33" t="s">
        <v>40</v>
      </c>
      <c r="C65" s="117">
        <v>4997279.7240000004</v>
      </c>
      <c r="D65" s="117">
        <v>5651741.2520000003</v>
      </c>
      <c r="E65" s="117">
        <v>6591859.2180000003</v>
      </c>
      <c r="F65" s="117">
        <v>6128131.8779999996</v>
      </c>
      <c r="G65" s="117">
        <v>5977226.2170000002</v>
      </c>
      <c r="H65" s="117">
        <v>6038534.3669999996</v>
      </c>
      <c r="I65" s="117">
        <v>5763466.3530000001</v>
      </c>
      <c r="J65" s="117">
        <v>5552867.2120000003</v>
      </c>
      <c r="K65" s="117">
        <v>6814268.9409999996</v>
      </c>
      <c r="L65" s="117">
        <v>6772178.5690000001</v>
      </c>
      <c r="M65" s="117">
        <v>5942575.7819999997</v>
      </c>
      <c r="N65" s="117">
        <v>7246278.6299999999</v>
      </c>
      <c r="O65" s="118">
        <f t="shared" si="6"/>
        <v>73476408.142999992</v>
      </c>
    </row>
    <row r="66" spans="1:15" s="34" customFormat="1" ht="14.25" customHeight="1" thickBot="1" x14ac:dyDescent="0.25">
      <c r="A66" s="32">
        <v>2006</v>
      </c>
      <c r="B66" s="33" t="s">
        <v>40</v>
      </c>
      <c r="C66" s="117">
        <v>5133048.8810000001</v>
      </c>
      <c r="D66" s="117">
        <v>6058251.2790000001</v>
      </c>
      <c r="E66" s="117">
        <v>7411101.659</v>
      </c>
      <c r="F66" s="117">
        <v>6456090.2609999999</v>
      </c>
      <c r="G66" s="117">
        <v>7041543.2470000004</v>
      </c>
      <c r="H66" s="117">
        <v>7815434.6220000004</v>
      </c>
      <c r="I66" s="117">
        <v>7067411.4790000003</v>
      </c>
      <c r="J66" s="117">
        <v>6811202.4100000001</v>
      </c>
      <c r="K66" s="117">
        <v>7606551.0949999997</v>
      </c>
      <c r="L66" s="117">
        <v>6888812.5489999996</v>
      </c>
      <c r="M66" s="117">
        <v>8641474.5559999999</v>
      </c>
      <c r="N66" s="117">
        <v>8603753.4800000004</v>
      </c>
      <c r="O66" s="118">
        <f t="shared" si="6"/>
        <v>85534675.517999992</v>
      </c>
    </row>
    <row r="67" spans="1:15" s="34" customFormat="1" ht="14.25" customHeight="1" thickBot="1" x14ac:dyDescent="0.25">
      <c r="A67" s="32">
        <v>2007</v>
      </c>
      <c r="B67" s="33" t="s">
        <v>40</v>
      </c>
      <c r="C67" s="117">
        <v>6564559.7929999996</v>
      </c>
      <c r="D67" s="117">
        <v>7656951.608</v>
      </c>
      <c r="E67" s="117">
        <v>8957851.6209999993</v>
      </c>
      <c r="F67" s="117">
        <v>8313312.0049999999</v>
      </c>
      <c r="G67" s="117">
        <v>9147620.0419999994</v>
      </c>
      <c r="H67" s="117">
        <v>8980247.4370000008</v>
      </c>
      <c r="I67" s="117">
        <v>8937741.591</v>
      </c>
      <c r="J67" s="117">
        <v>8736689.0920000002</v>
      </c>
      <c r="K67" s="117">
        <v>9038743.8959999997</v>
      </c>
      <c r="L67" s="117">
        <v>9895216.6219999995</v>
      </c>
      <c r="M67" s="117">
        <v>11318798.220000001</v>
      </c>
      <c r="N67" s="117">
        <v>9724017.977</v>
      </c>
      <c r="O67" s="118">
        <f t="shared" si="6"/>
        <v>107271749.90399998</v>
      </c>
    </row>
    <row r="68" spans="1:15" s="34" customFormat="1" ht="14.25" customHeight="1" thickBot="1" x14ac:dyDescent="0.25">
      <c r="A68" s="32">
        <v>2008</v>
      </c>
      <c r="B68" s="33" t="s">
        <v>40</v>
      </c>
      <c r="C68" s="117">
        <v>10632207.040999999</v>
      </c>
      <c r="D68" s="117">
        <v>11077899.119999999</v>
      </c>
      <c r="E68" s="117">
        <v>11428587.233999999</v>
      </c>
      <c r="F68" s="117">
        <v>11363963.503</v>
      </c>
      <c r="G68" s="117">
        <v>12477968.699999999</v>
      </c>
      <c r="H68" s="117">
        <v>11770634.384</v>
      </c>
      <c r="I68" s="117">
        <v>12595426.863</v>
      </c>
      <c r="J68" s="117">
        <v>11046830.085999999</v>
      </c>
      <c r="K68" s="117">
        <v>12793148.034</v>
      </c>
      <c r="L68" s="117">
        <v>9722708.7899999991</v>
      </c>
      <c r="M68" s="117">
        <v>9395872.8969999999</v>
      </c>
      <c r="N68" s="117">
        <v>7721948.9740000004</v>
      </c>
      <c r="O68" s="118">
        <f t="shared" si="6"/>
        <v>132027195.626</v>
      </c>
    </row>
    <row r="69" spans="1:15" s="34" customFormat="1" ht="14.25" customHeight="1" thickBot="1" x14ac:dyDescent="0.25">
      <c r="A69" s="32">
        <v>2009</v>
      </c>
      <c r="B69" s="33" t="s">
        <v>40</v>
      </c>
      <c r="C69" s="117">
        <v>7884493.5240000002</v>
      </c>
      <c r="D69" s="117">
        <v>8435115.8340000007</v>
      </c>
      <c r="E69" s="117">
        <v>8155485.0810000002</v>
      </c>
      <c r="F69" s="117">
        <v>7561696.2829999998</v>
      </c>
      <c r="G69" s="117">
        <v>7346407.5279999999</v>
      </c>
      <c r="H69" s="117">
        <v>8329692.7829999998</v>
      </c>
      <c r="I69" s="117">
        <v>9055733.6710000001</v>
      </c>
      <c r="J69" s="117">
        <v>7839908.8420000002</v>
      </c>
      <c r="K69" s="117">
        <v>8480708.3870000001</v>
      </c>
      <c r="L69" s="117">
        <v>10095768.029999999</v>
      </c>
      <c r="M69" s="117">
        <v>8903010.773</v>
      </c>
      <c r="N69" s="117">
        <v>10054591.867000001</v>
      </c>
      <c r="O69" s="118">
        <f t="shared" si="6"/>
        <v>102142612.603</v>
      </c>
    </row>
    <row r="70" spans="1:15" s="34" customFormat="1" ht="14.25" customHeight="1" thickBot="1" x14ac:dyDescent="0.25">
      <c r="A70" s="32">
        <v>2010</v>
      </c>
      <c r="B70" s="33" t="s">
        <v>40</v>
      </c>
      <c r="C70" s="117">
        <v>7828748.0580000002</v>
      </c>
      <c r="D70" s="117">
        <v>8263237.8140000002</v>
      </c>
      <c r="E70" s="117">
        <v>9886488.1710000001</v>
      </c>
      <c r="F70" s="117">
        <v>9396006.6539999992</v>
      </c>
      <c r="G70" s="117">
        <v>9799958.1170000006</v>
      </c>
      <c r="H70" s="117">
        <v>9542907.6439999994</v>
      </c>
      <c r="I70" s="117">
        <v>9564682.5449999999</v>
      </c>
      <c r="J70" s="117">
        <v>8523451.9729999993</v>
      </c>
      <c r="K70" s="117">
        <v>8909230.5209999997</v>
      </c>
      <c r="L70" s="117">
        <v>10963586.27</v>
      </c>
      <c r="M70" s="117">
        <v>9382369.7180000003</v>
      </c>
      <c r="N70" s="117">
        <v>11822551.698999999</v>
      </c>
      <c r="O70" s="118">
        <f t="shared" si="6"/>
        <v>113883219.18399999</v>
      </c>
    </row>
    <row r="71" spans="1:15" s="34" customFormat="1" ht="14.25" customHeight="1" thickBot="1" x14ac:dyDescent="0.25">
      <c r="A71" s="32">
        <v>2011</v>
      </c>
      <c r="B71" s="33" t="s">
        <v>40</v>
      </c>
      <c r="C71" s="117">
        <v>9551084.6390000004</v>
      </c>
      <c r="D71" s="117">
        <v>10059126.307</v>
      </c>
      <c r="E71" s="117">
        <v>11811085.16</v>
      </c>
      <c r="F71" s="117">
        <v>11873269.447000001</v>
      </c>
      <c r="G71" s="117">
        <v>10943364.372</v>
      </c>
      <c r="H71" s="117">
        <v>11349953.558</v>
      </c>
      <c r="I71" s="117">
        <v>11860004.271</v>
      </c>
      <c r="J71" s="117">
        <v>11245124.657</v>
      </c>
      <c r="K71" s="117">
        <v>10750626.098999999</v>
      </c>
      <c r="L71" s="117">
        <v>11907219.297</v>
      </c>
      <c r="M71" s="117">
        <v>11078524.743000001</v>
      </c>
      <c r="N71" s="117">
        <v>12477486.279999999</v>
      </c>
      <c r="O71" s="118">
        <f t="shared" si="6"/>
        <v>134906868.83000001</v>
      </c>
    </row>
    <row r="72" spans="1:15" ht="14.25" customHeight="1" thickBot="1" x14ac:dyDescent="0.25">
      <c r="A72" s="32">
        <v>2012</v>
      </c>
      <c r="B72" s="33" t="s">
        <v>40</v>
      </c>
      <c r="C72" s="117">
        <v>10348187.165999999</v>
      </c>
      <c r="D72" s="117">
        <v>11748000.124</v>
      </c>
      <c r="E72" s="117">
        <v>13208572.977</v>
      </c>
      <c r="F72" s="117">
        <v>12630226.718</v>
      </c>
      <c r="G72" s="117">
        <v>13131530.960999999</v>
      </c>
      <c r="H72" s="117">
        <v>13231198.687999999</v>
      </c>
      <c r="I72" s="117">
        <v>12830675.307</v>
      </c>
      <c r="J72" s="117">
        <v>12831394.572000001</v>
      </c>
      <c r="K72" s="117">
        <v>12952651.721999999</v>
      </c>
      <c r="L72" s="117">
        <v>13190769.654999999</v>
      </c>
      <c r="M72" s="117">
        <v>13753052.493000001</v>
      </c>
      <c r="N72" s="117">
        <v>12605476.173</v>
      </c>
      <c r="O72" s="118">
        <f t="shared" si="6"/>
        <v>152461736.55599999</v>
      </c>
    </row>
    <row r="73" spans="1:15" ht="14.25" customHeight="1" thickBot="1" x14ac:dyDescent="0.25">
      <c r="A73" s="32">
        <v>2013</v>
      </c>
      <c r="B73" s="33" t="s">
        <v>40</v>
      </c>
      <c r="C73" s="117">
        <v>11481521.079</v>
      </c>
      <c r="D73" s="117">
        <v>12385690.909</v>
      </c>
      <c r="E73" s="117">
        <v>13122058.141000001</v>
      </c>
      <c r="F73" s="117">
        <v>12468202.903000001</v>
      </c>
      <c r="G73" s="117">
        <v>13277209.017000001</v>
      </c>
      <c r="H73" s="117">
        <v>12399973.961999999</v>
      </c>
      <c r="I73" s="117">
        <v>13059519.685000001</v>
      </c>
      <c r="J73" s="117">
        <v>11118300.903000001</v>
      </c>
      <c r="K73" s="117">
        <v>13060371.039000001</v>
      </c>
      <c r="L73" s="117">
        <v>12053704.638</v>
      </c>
      <c r="M73" s="117">
        <v>14201227.351</v>
      </c>
      <c r="N73" s="117">
        <v>13174857.460000001</v>
      </c>
      <c r="O73" s="118">
        <f t="shared" si="6"/>
        <v>151802637.08700001</v>
      </c>
    </row>
    <row r="74" spans="1:15" ht="14.25" customHeight="1" thickBot="1" x14ac:dyDescent="0.25">
      <c r="A74" s="32">
        <v>2014</v>
      </c>
      <c r="B74" s="33" t="s">
        <v>40</v>
      </c>
      <c r="C74" s="117">
        <v>12399761.948000001</v>
      </c>
      <c r="D74" s="117">
        <v>13053292.493000001</v>
      </c>
      <c r="E74" s="117">
        <v>14680110.779999999</v>
      </c>
      <c r="F74" s="117">
        <v>13371185.664000001</v>
      </c>
      <c r="G74" s="117">
        <v>13681906.159</v>
      </c>
      <c r="H74" s="117">
        <v>12880924.245999999</v>
      </c>
      <c r="I74" s="117">
        <v>13344776.958000001</v>
      </c>
      <c r="J74" s="117">
        <v>11386828.925000001</v>
      </c>
      <c r="K74" s="117">
        <v>13583120.905999999</v>
      </c>
      <c r="L74" s="117">
        <v>12891630.102</v>
      </c>
      <c r="M74" s="117">
        <v>13067348.107000001</v>
      </c>
      <c r="N74" s="117">
        <v>13269271.402000001</v>
      </c>
      <c r="O74" s="118">
        <f t="shared" si="6"/>
        <v>157610157.69</v>
      </c>
    </row>
    <row r="75" spans="1:15" ht="14.25" customHeight="1" thickBot="1" x14ac:dyDescent="0.25">
      <c r="A75" s="32">
        <v>2015</v>
      </c>
      <c r="B75" s="33" t="s">
        <v>40</v>
      </c>
      <c r="C75" s="117">
        <v>12301766.75</v>
      </c>
      <c r="D75" s="117">
        <v>12231860.140000001</v>
      </c>
      <c r="E75" s="117">
        <v>12519910.437999999</v>
      </c>
      <c r="F75" s="117">
        <v>13349346.866</v>
      </c>
      <c r="G75" s="117">
        <v>11080385.127</v>
      </c>
      <c r="H75" s="117">
        <v>11949647.085999999</v>
      </c>
      <c r="I75" s="117">
        <v>11129358.973999999</v>
      </c>
      <c r="J75" s="117">
        <v>11022045.344000001</v>
      </c>
      <c r="K75" s="117">
        <v>11581703.842</v>
      </c>
      <c r="L75" s="117">
        <v>13240039.088</v>
      </c>
      <c r="M75" s="117">
        <v>11681989.013</v>
      </c>
      <c r="N75" s="117">
        <v>11750818.76</v>
      </c>
      <c r="O75" s="118">
        <f t="shared" si="6"/>
        <v>143838871.428</v>
      </c>
    </row>
    <row r="76" spans="1:15" ht="14.25" customHeight="1" thickBot="1" x14ac:dyDescent="0.25">
      <c r="A76" s="32">
        <v>2016</v>
      </c>
      <c r="B76" s="33" t="s">
        <v>40</v>
      </c>
      <c r="C76" s="117">
        <v>9546115.4000000004</v>
      </c>
      <c r="D76" s="117">
        <v>12366388.057</v>
      </c>
      <c r="E76" s="117">
        <v>12757672.093</v>
      </c>
      <c r="F76" s="117">
        <v>11950497.685000001</v>
      </c>
      <c r="G76" s="117">
        <v>12098611.067</v>
      </c>
      <c r="H76" s="117">
        <v>12864154.060000001</v>
      </c>
      <c r="I76" s="117">
        <v>9850124.8719999995</v>
      </c>
      <c r="J76" s="117">
        <v>11830762.82</v>
      </c>
      <c r="K76" s="117">
        <v>10901638.452</v>
      </c>
      <c r="L76" s="117">
        <v>12796159.91</v>
      </c>
      <c r="M76" s="117">
        <v>12786936.247</v>
      </c>
      <c r="N76" s="117">
        <v>12780523.145</v>
      </c>
      <c r="O76" s="118">
        <f t="shared" si="6"/>
        <v>142529583.80799997</v>
      </c>
    </row>
    <row r="77" spans="1:15" ht="14.25" customHeight="1" thickBot="1" x14ac:dyDescent="0.25">
      <c r="A77" s="32">
        <v>2017</v>
      </c>
      <c r="B77" s="33" t="s">
        <v>40</v>
      </c>
      <c r="C77" s="117">
        <v>11249354</v>
      </c>
      <c r="D77" s="117">
        <v>12091274</v>
      </c>
      <c r="E77" s="117">
        <v>14473887</v>
      </c>
      <c r="F77" s="117">
        <v>12861395</v>
      </c>
      <c r="G77" s="117">
        <v>13585046</v>
      </c>
      <c r="H77" s="117">
        <v>13127944</v>
      </c>
      <c r="I77" s="117">
        <v>12615027</v>
      </c>
      <c r="J77" s="117">
        <v>13253678</v>
      </c>
      <c r="K77" s="117">
        <v>11814796</v>
      </c>
      <c r="L77" s="117">
        <v>13923512</v>
      </c>
      <c r="M77" s="117">
        <v>14216607</v>
      </c>
      <c r="N77" s="133">
        <v>13569737.017440001</v>
      </c>
      <c r="O77" s="118">
        <f t="shared" si="6"/>
        <v>156782257.01743999</v>
      </c>
    </row>
    <row r="78" spans="1:15" x14ac:dyDescent="0.2">
      <c r="B78" s="35" t="s">
        <v>62</v>
      </c>
    </row>
    <row r="80" spans="1:15" x14ac:dyDescent="0.2">
      <c r="C80" s="38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1" customWidth="1"/>
    <col min="3" max="3" width="17.5703125" style="51" customWidth="1"/>
    <col min="4" max="4" width="9.28515625" bestFit="1" customWidth="1"/>
  </cols>
  <sheetData>
    <row r="2" spans="1:4" ht="24.6" customHeight="1" x14ac:dyDescent="0.3">
      <c r="A2" s="137" t="s">
        <v>63</v>
      </c>
      <c r="B2" s="137"/>
      <c r="C2" s="137"/>
      <c r="D2" s="137"/>
    </row>
    <row r="3" spans="1:4" ht="15.75" x14ac:dyDescent="0.25">
      <c r="A3" s="136" t="s">
        <v>64</v>
      </c>
      <c r="B3" s="136"/>
      <c r="C3" s="136"/>
      <c r="D3" s="136"/>
    </row>
    <row r="5" spans="1:4" x14ac:dyDescent="0.2">
      <c r="A5" s="45" t="s">
        <v>65</v>
      </c>
      <c r="B5" s="46" t="s">
        <v>159</v>
      </c>
      <c r="C5" s="46" t="s">
        <v>160</v>
      </c>
      <c r="D5" s="47" t="s">
        <v>66</v>
      </c>
    </row>
    <row r="6" spans="1:4" x14ac:dyDescent="0.2">
      <c r="A6" s="48" t="s">
        <v>161</v>
      </c>
      <c r="B6" s="119">
        <v>121.97932</v>
      </c>
      <c r="C6" s="119">
        <v>20233.994999999999</v>
      </c>
      <c r="D6" s="131">
        <v>16488.05361433397</v>
      </c>
    </row>
    <row r="7" spans="1:4" x14ac:dyDescent="0.2">
      <c r="A7" s="48" t="s">
        <v>162</v>
      </c>
      <c r="B7" s="119">
        <v>2511.0270700000001</v>
      </c>
      <c r="C7" s="119">
        <v>20662.577150000001</v>
      </c>
      <c r="D7" s="131">
        <v>722.87353238290655</v>
      </c>
    </row>
    <row r="8" spans="1:4" x14ac:dyDescent="0.2">
      <c r="A8" s="48" t="s">
        <v>163</v>
      </c>
      <c r="B8" s="119">
        <v>5055.7610400000003</v>
      </c>
      <c r="C8" s="119">
        <v>12046.267819999999</v>
      </c>
      <c r="D8" s="131">
        <v>138.26814053695858</v>
      </c>
    </row>
    <row r="9" spans="1:4" x14ac:dyDescent="0.2">
      <c r="A9" s="48" t="s">
        <v>164</v>
      </c>
      <c r="B9" s="119">
        <v>11258.126420000001</v>
      </c>
      <c r="C9" s="119">
        <v>25317.592079999999</v>
      </c>
      <c r="D9" s="131">
        <v>124.8828191787173</v>
      </c>
    </row>
    <row r="10" spans="1:4" x14ac:dyDescent="0.2">
      <c r="A10" s="48" t="s">
        <v>165</v>
      </c>
      <c r="B10" s="119">
        <v>5046.3145500000001</v>
      </c>
      <c r="C10" s="119">
        <v>11053.52232</v>
      </c>
      <c r="D10" s="131">
        <v>119.04148483966382</v>
      </c>
    </row>
    <row r="11" spans="1:4" x14ac:dyDescent="0.2">
      <c r="A11" s="48" t="s">
        <v>166</v>
      </c>
      <c r="B11" s="119">
        <v>5126.9653600000001</v>
      </c>
      <c r="C11" s="119">
        <v>10671.76376</v>
      </c>
      <c r="D11" s="131">
        <v>108.14971451260205</v>
      </c>
    </row>
    <row r="12" spans="1:4" x14ac:dyDescent="0.2">
      <c r="A12" s="48" t="s">
        <v>167</v>
      </c>
      <c r="B12" s="119">
        <v>9551.3260900000005</v>
      </c>
      <c r="C12" s="119">
        <v>18591.169590000001</v>
      </c>
      <c r="D12" s="131">
        <v>94.644904956857147</v>
      </c>
    </row>
    <row r="13" spans="1:4" x14ac:dyDescent="0.2">
      <c r="A13" s="48" t="s">
        <v>168</v>
      </c>
      <c r="B13" s="119">
        <v>18127.420539999999</v>
      </c>
      <c r="C13" s="119">
        <v>34936.403279999999</v>
      </c>
      <c r="D13" s="131">
        <v>92.726831723847667</v>
      </c>
    </row>
    <row r="14" spans="1:4" x14ac:dyDescent="0.2">
      <c r="A14" s="48" t="s">
        <v>169</v>
      </c>
      <c r="B14" s="119">
        <v>43339.346740000001</v>
      </c>
      <c r="C14" s="119">
        <v>76949.896189999999</v>
      </c>
      <c r="D14" s="131">
        <v>77.5520444542815</v>
      </c>
    </row>
    <row r="15" spans="1:4" x14ac:dyDescent="0.2">
      <c r="A15" s="48" t="s">
        <v>170</v>
      </c>
      <c r="B15" s="119">
        <v>17444.620159999999</v>
      </c>
      <c r="C15" s="119">
        <v>30406.359540000001</v>
      </c>
      <c r="D15" s="131">
        <v>74.302216162441226</v>
      </c>
    </row>
    <row r="16" spans="1:4" x14ac:dyDescent="0.2">
      <c r="A16" s="50" t="s">
        <v>67</v>
      </c>
      <c r="D16" s="96"/>
    </row>
    <row r="17" spans="1:4" x14ac:dyDescent="0.2">
      <c r="A17" s="52"/>
    </row>
    <row r="18" spans="1:4" ht="19.5" x14ac:dyDescent="0.3">
      <c r="A18" s="137" t="s">
        <v>68</v>
      </c>
      <c r="B18" s="137"/>
      <c r="C18" s="137"/>
      <c r="D18" s="137"/>
    </row>
    <row r="19" spans="1:4" ht="15.75" x14ac:dyDescent="0.25">
      <c r="A19" s="136" t="s">
        <v>69</v>
      </c>
      <c r="B19" s="136"/>
      <c r="C19" s="136"/>
      <c r="D19" s="136"/>
    </row>
    <row r="20" spans="1:4" x14ac:dyDescent="0.2">
      <c r="A20" s="27"/>
    </row>
    <row r="21" spans="1:4" x14ac:dyDescent="0.2">
      <c r="A21" s="45" t="s">
        <v>65</v>
      </c>
      <c r="B21" s="46" t="s">
        <v>159</v>
      </c>
      <c r="C21" s="46" t="s">
        <v>160</v>
      </c>
      <c r="D21" s="47" t="s">
        <v>66</v>
      </c>
    </row>
    <row r="22" spans="1:4" x14ac:dyDescent="0.2">
      <c r="A22" s="48" t="s">
        <v>171</v>
      </c>
      <c r="B22" s="119">
        <v>1164984.73713</v>
      </c>
      <c r="C22" s="119">
        <v>1279334.03706</v>
      </c>
      <c r="D22" s="131">
        <f>(C22-B22)/B22*100</f>
        <v>9.8155191467748644</v>
      </c>
    </row>
    <row r="23" spans="1:4" x14ac:dyDescent="0.2">
      <c r="A23" s="48" t="s">
        <v>172</v>
      </c>
      <c r="B23" s="119">
        <v>736586.85822000005</v>
      </c>
      <c r="C23" s="119">
        <v>814554.45539999998</v>
      </c>
      <c r="D23" s="131">
        <f t="shared" ref="D23:D31" si="0">(C23-B23)/B23*100</f>
        <v>10.58498346935114</v>
      </c>
    </row>
    <row r="24" spans="1:4" x14ac:dyDescent="0.2">
      <c r="A24" s="48" t="s">
        <v>173</v>
      </c>
      <c r="B24" s="119">
        <v>694519.97519999999</v>
      </c>
      <c r="C24" s="119">
        <v>756873.70785000001</v>
      </c>
      <c r="D24" s="131">
        <f t="shared" si="0"/>
        <v>8.9779610200619651</v>
      </c>
    </row>
    <row r="25" spans="1:4" x14ac:dyDescent="0.2">
      <c r="A25" s="48" t="s">
        <v>174</v>
      </c>
      <c r="B25" s="119">
        <v>731197.06021999998</v>
      </c>
      <c r="C25" s="119">
        <v>705309.99075</v>
      </c>
      <c r="D25" s="131">
        <f t="shared" si="0"/>
        <v>-3.540368373774804</v>
      </c>
    </row>
    <row r="26" spans="1:4" x14ac:dyDescent="0.2">
      <c r="A26" s="48" t="s">
        <v>175</v>
      </c>
      <c r="B26" s="119">
        <v>625190.44949999999</v>
      </c>
      <c r="C26" s="119">
        <v>704253.38326000003</v>
      </c>
      <c r="D26" s="131">
        <f t="shared" si="0"/>
        <v>12.646215856821089</v>
      </c>
    </row>
    <row r="27" spans="1:4" x14ac:dyDescent="0.2">
      <c r="A27" s="48" t="s">
        <v>176</v>
      </c>
      <c r="B27" s="119">
        <v>555418.28040000005</v>
      </c>
      <c r="C27" s="119">
        <v>629535.78492000001</v>
      </c>
      <c r="D27" s="131">
        <f t="shared" si="0"/>
        <v>13.344448163755459</v>
      </c>
    </row>
    <row r="28" spans="1:4" x14ac:dyDescent="0.2">
      <c r="A28" s="48" t="s">
        <v>177</v>
      </c>
      <c r="B28" s="119">
        <v>438217.75180999999</v>
      </c>
      <c r="C28" s="119">
        <v>544413.05474000005</v>
      </c>
      <c r="D28" s="131">
        <f t="shared" si="0"/>
        <v>24.233455283674505</v>
      </c>
    </row>
    <row r="29" spans="1:4" x14ac:dyDescent="0.2">
      <c r="A29" s="48" t="s">
        <v>178</v>
      </c>
      <c r="B29" s="119">
        <v>318484.47058999998</v>
      </c>
      <c r="C29" s="119">
        <v>375341.33863000001</v>
      </c>
      <c r="D29" s="131">
        <f t="shared" si="0"/>
        <v>17.852320376774209</v>
      </c>
    </row>
    <row r="30" spans="1:4" x14ac:dyDescent="0.2">
      <c r="A30" s="48" t="s">
        <v>179</v>
      </c>
      <c r="B30" s="119">
        <v>300242.82212999999</v>
      </c>
      <c r="C30" s="119">
        <v>363312.55822000001</v>
      </c>
      <c r="D30" s="131">
        <f t="shared" si="0"/>
        <v>21.006242761298022</v>
      </c>
    </row>
    <row r="31" spans="1:4" x14ac:dyDescent="0.2">
      <c r="A31" s="48" t="s">
        <v>180</v>
      </c>
      <c r="B31" s="119">
        <v>332202.46468999999</v>
      </c>
      <c r="C31" s="119">
        <v>361715.00780000002</v>
      </c>
      <c r="D31" s="131">
        <f t="shared" si="0"/>
        <v>8.8839025133483371</v>
      </c>
    </row>
    <row r="33" spans="1:4" ht="19.5" x14ac:dyDescent="0.3">
      <c r="A33" s="137" t="s">
        <v>70</v>
      </c>
      <c r="B33" s="137"/>
      <c r="C33" s="137"/>
      <c r="D33" s="137"/>
    </row>
    <row r="34" spans="1:4" ht="15.75" x14ac:dyDescent="0.25">
      <c r="A34" s="136" t="s">
        <v>74</v>
      </c>
      <c r="B34" s="136"/>
      <c r="C34" s="136"/>
      <c r="D34" s="136"/>
    </row>
    <row r="36" spans="1:4" x14ac:dyDescent="0.2">
      <c r="A36" s="45" t="s">
        <v>72</v>
      </c>
      <c r="B36" s="46" t="s">
        <v>159</v>
      </c>
      <c r="C36" s="46" t="s">
        <v>160</v>
      </c>
      <c r="D36" s="47" t="s">
        <v>66</v>
      </c>
    </row>
    <row r="37" spans="1:4" x14ac:dyDescent="0.2">
      <c r="A37" s="48" t="s">
        <v>157</v>
      </c>
      <c r="B37" s="119">
        <v>8375.1903399999992</v>
      </c>
      <c r="C37" s="119">
        <v>14852.35953</v>
      </c>
      <c r="D37" s="131">
        <v>77.337575948154509</v>
      </c>
    </row>
    <row r="38" spans="1:4" x14ac:dyDescent="0.2">
      <c r="A38" s="48" t="s">
        <v>137</v>
      </c>
      <c r="B38" s="119">
        <v>25643.104299999999</v>
      </c>
      <c r="C38" s="119">
        <v>43740.693749999999</v>
      </c>
      <c r="D38" s="131">
        <v>70.574877512002317</v>
      </c>
    </row>
    <row r="39" spans="1:4" x14ac:dyDescent="0.2">
      <c r="A39" s="48" t="s">
        <v>139</v>
      </c>
      <c r="B39" s="119">
        <v>6517.1455100000003</v>
      </c>
      <c r="C39" s="119">
        <v>10334.590840000001</v>
      </c>
      <c r="D39" s="131">
        <v>58.575419624166102</v>
      </c>
    </row>
    <row r="40" spans="1:4" x14ac:dyDescent="0.2">
      <c r="A40" s="48" t="s">
        <v>133</v>
      </c>
      <c r="B40" s="119">
        <v>278887.07254000002</v>
      </c>
      <c r="C40" s="119">
        <v>359727.28392999998</v>
      </c>
      <c r="D40" s="131">
        <v>28.986718765318646</v>
      </c>
    </row>
    <row r="41" spans="1:4" x14ac:dyDescent="0.2">
      <c r="A41" s="48" t="s">
        <v>151</v>
      </c>
      <c r="B41" s="119">
        <v>490788.52825999999</v>
      </c>
      <c r="C41" s="119">
        <v>625952.90428000002</v>
      </c>
      <c r="D41" s="131">
        <v>27.540247629503547</v>
      </c>
    </row>
    <row r="42" spans="1:4" x14ac:dyDescent="0.2">
      <c r="A42" s="48" t="s">
        <v>141</v>
      </c>
      <c r="B42" s="119">
        <v>353834.06511999998</v>
      </c>
      <c r="C42" s="119">
        <v>448021.63088000001</v>
      </c>
      <c r="D42" s="131">
        <v>26.619134516643285</v>
      </c>
    </row>
    <row r="43" spans="1:4" x14ac:dyDescent="0.2">
      <c r="A43" s="50" t="s">
        <v>152</v>
      </c>
      <c r="B43" s="119">
        <v>924330.98190000001</v>
      </c>
      <c r="C43" s="119">
        <v>1165011.64693</v>
      </c>
      <c r="D43" s="131">
        <v>26.038363934883048</v>
      </c>
    </row>
    <row r="44" spans="1:4" x14ac:dyDescent="0.2">
      <c r="A44" s="48" t="s">
        <v>156</v>
      </c>
      <c r="B44" s="119">
        <v>289508.50641999999</v>
      </c>
      <c r="C44" s="119">
        <v>358482.38011999999</v>
      </c>
      <c r="D44" s="131">
        <v>23.82447222463896</v>
      </c>
    </row>
    <row r="45" spans="1:4" x14ac:dyDescent="0.2">
      <c r="A45" s="48" t="s">
        <v>150</v>
      </c>
      <c r="B45" s="119">
        <v>491196.67716000002</v>
      </c>
      <c r="C45" s="119">
        <v>605010.68030999997</v>
      </c>
      <c r="D45" s="131">
        <v>23.170759991303196</v>
      </c>
    </row>
    <row r="46" spans="1:4" x14ac:dyDescent="0.2">
      <c r="A46" s="48" t="s">
        <v>144</v>
      </c>
      <c r="B46" s="119">
        <v>168412.97764999999</v>
      </c>
      <c r="C46" s="119">
        <v>201029.73701000001</v>
      </c>
      <c r="D46" s="131">
        <v>19.367129430954513</v>
      </c>
    </row>
    <row r="48" spans="1:4" ht="19.5" x14ac:dyDescent="0.3">
      <c r="A48" s="137" t="s">
        <v>73</v>
      </c>
      <c r="B48" s="137"/>
      <c r="C48" s="137"/>
      <c r="D48" s="137"/>
    </row>
    <row r="49" spans="1:4" ht="15.75" x14ac:dyDescent="0.25">
      <c r="A49" s="136" t="s">
        <v>71</v>
      </c>
      <c r="B49" s="136"/>
      <c r="C49" s="136"/>
      <c r="D49" s="136"/>
    </row>
    <row r="51" spans="1:4" x14ac:dyDescent="0.2">
      <c r="A51" s="45" t="s">
        <v>72</v>
      </c>
      <c r="B51" s="46" t="s">
        <v>159</v>
      </c>
      <c r="C51" s="46" t="s">
        <v>160</v>
      </c>
      <c r="D51" s="47" t="s">
        <v>66</v>
      </c>
    </row>
    <row r="52" spans="1:4" x14ac:dyDescent="0.2">
      <c r="A52" s="48" t="s">
        <v>147</v>
      </c>
      <c r="B52" s="119">
        <v>2346446.8982299999</v>
      </c>
      <c r="C52" s="119">
        <v>2490844.0575999999</v>
      </c>
      <c r="D52" s="131">
        <v>6.1538643588705719</v>
      </c>
    </row>
    <row r="53" spans="1:4" x14ac:dyDescent="0.2">
      <c r="A53" s="48" t="s">
        <v>146</v>
      </c>
      <c r="B53" s="119">
        <v>1337050.3878599999</v>
      </c>
      <c r="C53" s="119">
        <v>1440335.4705399999</v>
      </c>
      <c r="D53" s="131">
        <v>7.7248459458070018</v>
      </c>
    </row>
    <row r="54" spans="1:4" x14ac:dyDescent="0.2">
      <c r="A54" s="48" t="s">
        <v>145</v>
      </c>
      <c r="B54" s="119">
        <v>1289586.68717</v>
      </c>
      <c r="C54" s="119">
        <v>1367630.7578700001</v>
      </c>
      <c r="D54" s="131">
        <v>6.0518669645441081</v>
      </c>
    </row>
    <row r="55" spans="1:4" x14ac:dyDescent="0.2">
      <c r="A55" s="48" t="s">
        <v>152</v>
      </c>
      <c r="B55" s="119">
        <v>924330.98190000001</v>
      </c>
      <c r="C55" s="119">
        <v>1165011.64693</v>
      </c>
      <c r="D55" s="131">
        <v>26.038363934883048</v>
      </c>
    </row>
    <row r="56" spans="1:4" x14ac:dyDescent="0.2">
      <c r="A56" s="48" t="s">
        <v>149</v>
      </c>
      <c r="B56" s="119">
        <v>947213.50245000003</v>
      </c>
      <c r="C56" s="119">
        <v>1096260.33464</v>
      </c>
      <c r="D56" s="131">
        <v>15.735294292626243</v>
      </c>
    </row>
    <row r="57" spans="1:4" x14ac:dyDescent="0.2">
      <c r="A57" s="48" t="s">
        <v>142</v>
      </c>
      <c r="B57" s="119">
        <v>645375.49565000006</v>
      </c>
      <c r="C57" s="119">
        <v>693860.91125999996</v>
      </c>
      <c r="D57" s="131">
        <v>7.5127450510291158</v>
      </c>
    </row>
    <row r="58" spans="1:4" x14ac:dyDescent="0.2">
      <c r="A58" s="48" t="s">
        <v>151</v>
      </c>
      <c r="B58" s="119">
        <v>490788.52825999999</v>
      </c>
      <c r="C58" s="119">
        <v>625952.90428000002</v>
      </c>
      <c r="D58" s="131">
        <v>27.540247629503547</v>
      </c>
    </row>
    <row r="59" spans="1:4" x14ac:dyDescent="0.2">
      <c r="A59" s="48" t="s">
        <v>150</v>
      </c>
      <c r="B59" s="119">
        <v>491196.67716000002</v>
      </c>
      <c r="C59" s="119">
        <v>605010.68030999997</v>
      </c>
      <c r="D59" s="131">
        <v>23.170759991303196</v>
      </c>
    </row>
    <row r="60" spans="1:4" x14ac:dyDescent="0.2">
      <c r="A60" s="48" t="s">
        <v>132</v>
      </c>
      <c r="B60" s="119">
        <v>614283.32934000005</v>
      </c>
      <c r="C60" s="119">
        <v>562647.66309000005</v>
      </c>
      <c r="D60" s="131">
        <v>-8.405838769135821</v>
      </c>
    </row>
    <row r="61" spans="1:4" x14ac:dyDescent="0.2">
      <c r="A61" s="48" t="s">
        <v>141</v>
      </c>
      <c r="B61" s="119">
        <v>353834.06511999998</v>
      </c>
      <c r="C61" s="119">
        <v>448021.63088000001</v>
      </c>
      <c r="D61" s="131">
        <v>26.619134516643285</v>
      </c>
    </row>
    <row r="63" spans="1:4" ht="19.5" x14ac:dyDescent="0.3">
      <c r="A63" s="137" t="s">
        <v>75</v>
      </c>
      <c r="B63" s="137"/>
      <c r="C63" s="137"/>
      <c r="D63" s="137"/>
    </row>
    <row r="64" spans="1:4" ht="15.75" x14ac:dyDescent="0.25">
      <c r="A64" s="136" t="s">
        <v>76</v>
      </c>
      <c r="B64" s="136"/>
      <c r="C64" s="136"/>
      <c r="D64" s="136"/>
    </row>
    <row r="66" spans="1:4" x14ac:dyDescent="0.2">
      <c r="A66" s="45" t="s">
        <v>77</v>
      </c>
      <c r="B66" s="46" t="s">
        <v>159</v>
      </c>
      <c r="C66" s="46" t="s">
        <v>160</v>
      </c>
      <c r="D66" s="47" t="s">
        <v>66</v>
      </c>
    </row>
    <row r="67" spans="1:4" x14ac:dyDescent="0.2">
      <c r="A67" s="48" t="s">
        <v>181</v>
      </c>
      <c r="B67" s="49">
        <v>5112543.5547099998</v>
      </c>
      <c r="C67" s="49">
        <v>5745188.6473599998</v>
      </c>
      <c r="D67" s="120">
        <f>(C67-B67)/B67</f>
        <v>0.12374370719388145</v>
      </c>
    </row>
    <row r="68" spans="1:4" x14ac:dyDescent="0.2">
      <c r="A68" s="48" t="s">
        <v>182</v>
      </c>
      <c r="B68" s="49">
        <v>1163374.4457100001</v>
      </c>
      <c r="C68" s="49">
        <v>1153347.3043200001</v>
      </c>
      <c r="D68" s="120">
        <f t="shared" ref="D68:D76" si="1">(C68-B68)/B68</f>
        <v>-8.6190146491317357E-3</v>
      </c>
    </row>
    <row r="69" spans="1:4" x14ac:dyDescent="0.2">
      <c r="A69" s="48" t="s">
        <v>183</v>
      </c>
      <c r="B69" s="49">
        <v>982878.5307</v>
      </c>
      <c r="C69" s="49">
        <v>1068530.8799300001</v>
      </c>
      <c r="D69" s="120">
        <f t="shared" si="1"/>
        <v>8.714438921460517E-2</v>
      </c>
    </row>
    <row r="70" spans="1:4" x14ac:dyDescent="0.2">
      <c r="A70" s="48" t="s">
        <v>184</v>
      </c>
      <c r="B70" s="49">
        <v>703163.09624999994</v>
      </c>
      <c r="C70" s="49">
        <v>801206.25494999997</v>
      </c>
      <c r="D70" s="120">
        <f t="shared" si="1"/>
        <v>0.13943160444976216</v>
      </c>
    </row>
    <row r="71" spans="1:4" x14ac:dyDescent="0.2">
      <c r="A71" s="48" t="s">
        <v>185</v>
      </c>
      <c r="B71" s="49">
        <v>594260.74786</v>
      </c>
      <c r="C71" s="49">
        <v>655860.16446</v>
      </c>
      <c r="D71" s="120">
        <f t="shared" si="1"/>
        <v>0.10365721919515372</v>
      </c>
    </row>
    <row r="72" spans="1:4" x14ac:dyDescent="0.2">
      <c r="A72" s="48" t="s">
        <v>186</v>
      </c>
      <c r="B72" s="49">
        <v>551007.57357000001</v>
      </c>
      <c r="C72" s="49">
        <v>588818.69973999995</v>
      </c>
      <c r="D72" s="120">
        <f t="shared" si="1"/>
        <v>6.8621790305022773E-2</v>
      </c>
    </row>
    <row r="73" spans="1:4" x14ac:dyDescent="0.2">
      <c r="A73" s="48" t="s">
        <v>187</v>
      </c>
      <c r="B73" s="49">
        <v>477456.15234999999</v>
      </c>
      <c r="C73" s="49">
        <v>491011.16460999998</v>
      </c>
      <c r="D73" s="120">
        <f t="shared" si="1"/>
        <v>2.8390067220378942E-2</v>
      </c>
    </row>
    <row r="74" spans="1:4" x14ac:dyDescent="0.2">
      <c r="A74" s="48" t="s">
        <v>188</v>
      </c>
      <c r="B74" s="49">
        <v>376740.72142999998</v>
      </c>
      <c r="C74" s="49">
        <v>432559.66329</v>
      </c>
      <c r="D74" s="120">
        <f t="shared" si="1"/>
        <v>0.14816275142258922</v>
      </c>
    </row>
    <row r="75" spans="1:4" x14ac:dyDescent="0.2">
      <c r="A75" s="48" t="s">
        <v>189</v>
      </c>
      <c r="B75" s="49">
        <v>239355.58050000001</v>
      </c>
      <c r="C75" s="49">
        <v>275450.14542000002</v>
      </c>
      <c r="D75" s="120">
        <f t="shared" si="1"/>
        <v>0.15079892787375393</v>
      </c>
    </row>
    <row r="76" spans="1:4" x14ac:dyDescent="0.2">
      <c r="A76" s="48" t="s">
        <v>190</v>
      </c>
      <c r="B76" s="49">
        <v>200178.03137000001</v>
      </c>
      <c r="C76" s="49">
        <v>261410.23555000001</v>
      </c>
      <c r="D76" s="120">
        <f t="shared" si="1"/>
        <v>0.30588873194991695</v>
      </c>
    </row>
    <row r="78" spans="1:4" ht="19.5" x14ac:dyDescent="0.3">
      <c r="A78" s="137" t="s">
        <v>78</v>
      </c>
      <c r="B78" s="137"/>
      <c r="C78" s="137"/>
      <c r="D78" s="137"/>
    </row>
    <row r="79" spans="1:4" ht="15.75" x14ac:dyDescent="0.25">
      <c r="A79" s="136" t="s">
        <v>79</v>
      </c>
      <c r="B79" s="136"/>
      <c r="C79" s="136"/>
      <c r="D79" s="136"/>
    </row>
    <row r="81" spans="1:4" x14ac:dyDescent="0.2">
      <c r="A81" s="45" t="s">
        <v>77</v>
      </c>
      <c r="B81" s="46" t="s">
        <v>159</v>
      </c>
      <c r="C81" s="46" t="s">
        <v>160</v>
      </c>
      <c r="D81" s="47" t="s">
        <v>66</v>
      </c>
    </row>
    <row r="82" spans="1:4" x14ac:dyDescent="0.2">
      <c r="A82" s="48" t="s">
        <v>191</v>
      </c>
      <c r="B82" s="49">
        <v>396.84786000000003</v>
      </c>
      <c r="C82" s="49">
        <v>11002.206039999999</v>
      </c>
      <c r="D82" s="131">
        <v>2672.3989843362137</v>
      </c>
    </row>
    <row r="83" spans="1:4" x14ac:dyDescent="0.2">
      <c r="A83" s="48" t="s">
        <v>192</v>
      </c>
      <c r="B83" s="49">
        <v>6414.6629899999998</v>
      </c>
      <c r="C83" s="49">
        <v>19059.8639</v>
      </c>
      <c r="D83" s="131">
        <v>197.12962208167383</v>
      </c>
    </row>
    <row r="84" spans="1:4" x14ac:dyDescent="0.2">
      <c r="A84" s="48" t="s">
        <v>193</v>
      </c>
      <c r="B84" s="49">
        <v>57.705150000000003</v>
      </c>
      <c r="C84" s="49">
        <v>163.76127</v>
      </c>
      <c r="D84" s="131">
        <v>183.78969641357833</v>
      </c>
    </row>
    <row r="85" spans="1:4" x14ac:dyDescent="0.2">
      <c r="A85" s="48" t="s">
        <v>194</v>
      </c>
      <c r="B85" s="49">
        <v>12369.67677</v>
      </c>
      <c r="C85" s="49">
        <v>34317.77622</v>
      </c>
      <c r="D85" s="131">
        <v>177.43470470651593</v>
      </c>
    </row>
    <row r="86" spans="1:4" x14ac:dyDescent="0.2">
      <c r="A86" s="48" t="s">
        <v>195</v>
      </c>
      <c r="B86" s="49">
        <v>11957.923500000001</v>
      </c>
      <c r="C86" s="49">
        <v>30371.722860000002</v>
      </c>
      <c r="D86" s="131">
        <v>153.9882686153662</v>
      </c>
    </row>
    <row r="87" spans="1:4" x14ac:dyDescent="0.2">
      <c r="A87" s="48" t="s">
        <v>196</v>
      </c>
      <c r="B87" s="49">
        <v>831.95321999999999</v>
      </c>
      <c r="C87" s="49">
        <v>1854.11241</v>
      </c>
      <c r="D87" s="131">
        <v>122.86257994169431</v>
      </c>
    </row>
    <row r="88" spans="1:4" x14ac:dyDescent="0.2">
      <c r="A88" s="48" t="s">
        <v>197</v>
      </c>
      <c r="B88" s="49">
        <v>9033.8995200000008</v>
      </c>
      <c r="C88" s="49">
        <v>16645.408210000001</v>
      </c>
      <c r="D88" s="131">
        <v>84.254962911077413</v>
      </c>
    </row>
    <row r="89" spans="1:4" x14ac:dyDescent="0.2">
      <c r="A89" s="48" t="s">
        <v>198</v>
      </c>
      <c r="B89" s="49">
        <v>4627.4341400000003</v>
      </c>
      <c r="C89" s="49">
        <v>8261.7574600000007</v>
      </c>
      <c r="D89" s="131">
        <v>78.538628752909702</v>
      </c>
    </row>
    <row r="90" spans="1:4" x14ac:dyDescent="0.2">
      <c r="A90" s="48" t="s">
        <v>199</v>
      </c>
      <c r="B90" s="49">
        <v>5098.74118</v>
      </c>
      <c r="C90" s="49">
        <v>8811.3943199999994</v>
      </c>
      <c r="D90" s="131">
        <v>72.815093155993452</v>
      </c>
    </row>
    <row r="91" spans="1:4" x14ac:dyDescent="0.2">
      <c r="A91" s="48" t="s">
        <v>200</v>
      </c>
      <c r="B91" s="49">
        <v>64.228499999999997</v>
      </c>
      <c r="C91" s="49">
        <v>109.88875</v>
      </c>
      <c r="D91" s="131">
        <v>71.09032594564718</v>
      </c>
    </row>
    <row r="92" spans="1:4" x14ac:dyDescent="0.2">
      <c r="A92" s="53" t="s">
        <v>118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1" sqref="B1:J1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35" t="s">
        <v>119</v>
      </c>
      <c r="C1" s="135"/>
      <c r="D1" s="135"/>
      <c r="E1" s="135"/>
      <c r="F1" s="135"/>
      <c r="G1" s="135"/>
      <c r="H1" s="135"/>
      <c r="I1" s="135"/>
      <c r="J1" s="135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38" t="s">
        <v>114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8" x14ac:dyDescent="0.2">
      <c r="A6" s="56"/>
      <c r="B6" s="134" t="str">
        <f>SEKTOR_USD!B6</f>
        <v>1 - 31 ARALıK</v>
      </c>
      <c r="C6" s="134"/>
      <c r="D6" s="134"/>
      <c r="E6" s="134"/>
      <c r="F6" s="134" t="str">
        <f>SEKTOR_USD!F6</f>
        <v>1 OCAK  -  31 ARALıK</v>
      </c>
      <c r="G6" s="134"/>
      <c r="H6" s="134"/>
      <c r="I6" s="134"/>
      <c r="J6" s="134" t="s">
        <v>106</v>
      </c>
      <c r="K6" s="134"/>
      <c r="L6" s="134"/>
      <c r="M6" s="134"/>
    </row>
    <row r="7" spans="1:13" ht="30" x14ac:dyDescent="0.25">
      <c r="A7" s="57" t="s">
        <v>1</v>
      </c>
      <c r="B7" s="3">
        <f>SEKTOR_USD!B7</f>
        <v>2016</v>
      </c>
      <c r="C7" s="4">
        <f>SEKTOR_USD!C7</f>
        <v>2017</v>
      </c>
      <c r="D7" s="5" t="s">
        <v>121</v>
      </c>
      <c r="E7" s="5" t="s">
        <v>122</v>
      </c>
      <c r="F7" s="3">
        <f>SEKTOR_USD!F7</f>
        <v>2016</v>
      </c>
      <c r="G7" s="4">
        <f>SEKTOR_USD!G7</f>
        <v>2017</v>
      </c>
      <c r="H7" s="5" t="s">
        <v>121</v>
      </c>
      <c r="I7" s="5" t="s">
        <v>122</v>
      </c>
      <c r="J7" s="3" t="str">
        <f>SEKTOR_USD!J7</f>
        <v>2015 - 2016</v>
      </c>
      <c r="K7" s="4" t="str">
        <f>SEKTOR_USD!K7</f>
        <v>2016 - 2017</v>
      </c>
      <c r="L7" s="5" t="s">
        <v>121</v>
      </c>
      <c r="M7" s="5" t="s">
        <v>122</v>
      </c>
    </row>
    <row r="8" spans="1:13" ht="16.5" x14ac:dyDescent="0.25">
      <c r="A8" s="58" t="s">
        <v>2</v>
      </c>
      <c r="B8" s="59">
        <f>SEKTOR_USD!B8*$B$53</f>
        <v>6994099.2123626759</v>
      </c>
      <c r="C8" s="59">
        <f>SEKTOR_USD!C8*$C$53</f>
        <v>8209144.8075568723</v>
      </c>
      <c r="D8" s="60">
        <f t="shared" ref="D8:D43" si="0">(C8-B8)/B8*100</f>
        <v>17.372438655810001</v>
      </c>
      <c r="E8" s="60">
        <f>C8/C$44*100</f>
        <v>15.740567700426658</v>
      </c>
      <c r="F8" s="59">
        <f>SEKTOR_USD!F8*$B$54</f>
        <v>61103139.250797875</v>
      </c>
      <c r="G8" s="59">
        <f>SEKTOR_USD!G8*$C$54</f>
        <v>77431131.012712255</v>
      </c>
      <c r="H8" s="60">
        <f t="shared" ref="H8:H43" si="1">(G8-F8)/F8*100</f>
        <v>26.722017824478918</v>
      </c>
      <c r="I8" s="60">
        <f>G8/G$44*100</f>
        <v>14.414664920370587</v>
      </c>
      <c r="J8" s="59">
        <f>SEKTOR_USD!J8*$B$55</f>
        <v>61103139.250797875</v>
      </c>
      <c r="K8" s="59">
        <f>SEKTOR_USD!K8*$C$55</f>
        <v>77431131.012712255</v>
      </c>
      <c r="L8" s="60">
        <f t="shared" ref="L8:L43" si="2">(K8-J8)/J8*100</f>
        <v>26.722017824478918</v>
      </c>
      <c r="M8" s="60">
        <f>K8/K$44*100</f>
        <v>14.414664920370587</v>
      </c>
    </row>
    <row r="9" spans="1:13" s="19" customFormat="1" ht="15.75" x14ac:dyDescent="0.25">
      <c r="A9" s="61" t="s">
        <v>3</v>
      </c>
      <c r="B9" s="62">
        <f>SEKTOR_USD!B9*$B$53</f>
        <v>5012899.3206986347</v>
      </c>
      <c r="C9" s="62">
        <f>SEKTOR_USD!C9*$C$53</f>
        <v>5633010.7915132213</v>
      </c>
      <c r="D9" s="63">
        <f t="shared" si="0"/>
        <v>12.370315682465439</v>
      </c>
      <c r="E9" s="63">
        <f t="shared" ref="E9:E44" si="3">C9/C$44*100</f>
        <v>10.800977422084966</v>
      </c>
      <c r="F9" s="62">
        <f>SEKTOR_USD!F9*$B$54</f>
        <v>42988927.510737233</v>
      </c>
      <c r="G9" s="62">
        <f>SEKTOR_USD!G9*$C$54</f>
        <v>52973454.986376375</v>
      </c>
      <c r="H9" s="63">
        <f t="shared" si="1"/>
        <v>23.225811979480842</v>
      </c>
      <c r="I9" s="63">
        <f t="shared" ref="I9:I44" si="4">G9/G$44*100</f>
        <v>9.8615969225296052</v>
      </c>
      <c r="J9" s="62">
        <f>SEKTOR_USD!J9*$B$55</f>
        <v>42988927.510737233</v>
      </c>
      <c r="K9" s="62">
        <f>SEKTOR_USD!K9*$C$55</f>
        <v>52973454.986376375</v>
      </c>
      <c r="L9" s="63">
        <f t="shared" si="2"/>
        <v>23.225811979480842</v>
      </c>
      <c r="M9" s="63">
        <f t="shared" ref="M9:M44" si="5">K9/K$44*100</f>
        <v>9.8615969225296052</v>
      </c>
    </row>
    <row r="10" spans="1:13" ht="14.25" x14ac:dyDescent="0.2">
      <c r="A10" s="11" t="str">
        <f>SEKTOR_USD!A10</f>
        <v xml:space="preserve"> Hububat, Bakliyat, Yağlı Tohumlar ve Mamulleri </v>
      </c>
      <c r="B10" s="64">
        <f>SEKTOR_USD!B10*$B$53</f>
        <v>2151504.6325301649</v>
      </c>
      <c r="C10" s="64">
        <f>SEKTOR_USD!C10*$C$53</f>
        <v>2162432.7659164066</v>
      </c>
      <c r="D10" s="65">
        <f t="shared" si="0"/>
        <v>0.50792980972531188</v>
      </c>
      <c r="E10" s="65">
        <f t="shared" si="3"/>
        <v>4.1463416893553511</v>
      </c>
      <c r="F10" s="64">
        <f>SEKTOR_USD!F10*$B$54</f>
        <v>19224316.99176814</v>
      </c>
      <c r="G10" s="64">
        <f>SEKTOR_USD!G10*$C$54</f>
        <v>23236577.899976648</v>
      </c>
      <c r="H10" s="65">
        <f t="shared" si="1"/>
        <v>20.870759205263624</v>
      </c>
      <c r="I10" s="65">
        <f t="shared" si="4"/>
        <v>4.3257470211724254</v>
      </c>
      <c r="J10" s="64">
        <f>SEKTOR_USD!J10*$B$55</f>
        <v>19224316.99176814</v>
      </c>
      <c r="K10" s="64">
        <f>SEKTOR_USD!K10*$C$55</f>
        <v>23236577.899976648</v>
      </c>
      <c r="L10" s="65">
        <f t="shared" si="2"/>
        <v>20.870759205263624</v>
      </c>
      <c r="M10" s="65">
        <f t="shared" si="5"/>
        <v>4.3257470211724254</v>
      </c>
    </row>
    <row r="11" spans="1:13" ht="14.25" x14ac:dyDescent="0.2">
      <c r="A11" s="11" t="str">
        <f>SEKTOR_USD!A11</f>
        <v xml:space="preserve"> Yaş Meyve ve Sebze  </v>
      </c>
      <c r="B11" s="64">
        <f>SEKTOR_USD!B11*$B$53</f>
        <v>976791.65274966613</v>
      </c>
      <c r="C11" s="64">
        <f>SEKTOR_USD!C11*$C$53</f>
        <v>1382545.6259647119</v>
      </c>
      <c r="D11" s="65">
        <f t="shared" si="0"/>
        <v>41.53945952269855</v>
      </c>
      <c r="E11" s="65">
        <f t="shared" si="3"/>
        <v>2.6509525090108519</v>
      </c>
      <c r="F11" s="64">
        <f>SEKTOR_USD!F11*$B$54</f>
        <v>5979952.6458076937</v>
      </c>
      <c r="G11" s="64">
        <f>SEKTOR_USD!G11*$C$54</f>
        <v>8136493.1001433227</v>
      </c>
      <c r="H11" s="65">
        <f t="shared" si="1"/>
        <v>36.062834976586203</v>
      </c>
      <c r="I11" s="65">
        <f t="shared" si="4"/>
        <v>1.514698547360984</v>
      </c>
      <c r="J11" s="64">
        <f>SEKTOR_USD!J11*$B$55</f>
        <v>5979952.6458076937</v>
      </c>
      <c r="K11" s="64">
        <f>SEKTOR_USD!K11*$C$55</f>
        <v>8136493.1001433227</v>
      </c>
      <c r="L11" s="65">
        <f t="shared" si="2"/>
        <v>36.062834976586203</v>
      </c>
      <c r="M11" s="65">
        <f t="shared" si="5"/>
        <v>1.514698547360984</v>
      </c>
    </row>
    <row r="12" spans="1:13" ht="14.25" x14ac:dyDescent="0.2">
      <c r="A12" s="11" t="str">
        <f>SEKTOR_USD!A12</f>
        <v xml:space="preserve"> Meyve Sebze Mamulleri </v>
      </c>
      <c r="B12" s="64">
        <f>SEKTOR_USD!B12*$B$53</f>
        <v>390760.12485842552</v>
      </c>
      <c r="C12" s="64">
        <f>SEKTOR_USD!C12*$C$53</f>
        <v>452621.70827523287</v>
      </c>
      <c r="D12" s="65">
        <f t="shared" si="0"/>
        <v>15.831089070109222</v>
      </c>
      <c r="E12" s="65">
        <f t="shared" si="3"/>
        <v>0.8678763511676193</v>
      </c>
      <c r="F12" s="64">
        <f>SEKTOR_USD!F12*$B$54</f>
        <v>3991353.674388519</v>
      </c>
      <c r="G12" s="64">
        <f>SEKTOR_USD!G12*$C$54</f>
        <v>5165813.0505074831</v>
      </c>
      <c r="H12" s="65">
        <f t="shared" si="1"/>
        <v>29.425089128411873</v>
      </c>
      <c r="I12" s="65">
        <f t="shared" si="4"/>
        <v>0.96167346634931306</v>
      </c>
      <c r="J12" s="64">
        <f>SEKTOR_USD!J12*$B$55</f>
        <v>3991353.674388519</v>
      </c>
      <c r="K12" s="64">
        <f>SEKTOR_USD!K12*$C$55</f>
        <v>5165813.0505074831</v>
      </c>
      <c r="L12" s="65">
        <f t="shared" si="2"/>
        <v>29.425089128411873</v>
      </c>
      <c r="M12" s="65">
        <f t="shared" si="5"/>
        <v>0.96167346634931306</v>
      </c>
    </row>
    <row r="13" spans="1:13" ht="14.25" x14ac:dyDescent="0.2">
      <c r="A13" s="11" t="str">
        <f>SEKTOR_USD!A13</f>
        <v xml:space="preserve"> Kuru Meyve ve Mamulleri  </v>
      </c>
      <c r="B13" s="64">
        <f>SEKTOR_USD!B13*$B$53</f>
        <v>403728.52284774004</v>
      </c>
      <c r="C13" s="64">
        <f>SEKTOR_USD!C13*$C$53</f>
        <v>506344.92087111587</v>
      </c>
      <c r="D13" s="65">
        <f t="shared" si="0"/>
        <v>25.417178181903193</v>
      </c>
      <c r="E13" s="65">
        <f t="shared" si="3"/>
        <v>0.97088755206292676</v>
      </c>
      <c r="F13" s="64">
        <f>SEKTOR_USD!F13*$B$54</f>
        <v>3920198.1435764246</v>
      </c>
      <c r="G13" s="64">
        <f>SEKTOR_USD!G13*$C$54</f>
        <v>4675524.2822719505</v>
      </c>
      <c r="H13" s="65">
        <f t="shared" si="1"/>
        <v>19.267550032724536</v>
      </c>
      <c r="I13" s="65">
        <f t="shared" si="4"/>
        <v>0.87040076742443029</v>
      </c>
      <c r="J13" s="64">
        <f>SEKTOR_USD!J13*$B$55</f>
        <v>3920198.1435764246</v>
      </c>
      <c r="K13" s="64">
        <f>SEKTOR_USD!K13*$C$55</f>
        <v>4675524.2822719505</v>
      </c>
      <c r="L13" s="65">
        <f t="shared" si="2"/>
        <v>19.267550032724536</v>
      </c>
      <c r="M13" s="65">
        <f t="shared" si="5"/>
        <v>0.87040076742443029</v>
      </c>
    </row>
    <row r="14" spans="1:13" ht="14.25" x14ac:dyDescent="0.2">
      <c r="A14" s="11" t="str">
        <f>SEKTOR_USD!A14</f>
        <v xml:space="preserve"> Fındık ve Mamulleri </v>
      </c>
      <c r="B14" s="64">
        <f>SEKTOR_USD!B14*$B$53</f>
        <v>713774.7322333277</v>
      </c>
      <c r="C14" s="64">
        <f>SEKTOR_USD!C14*$C$53</f>
        <v>618826.60652611894</v>
      </c>
      <c r="D14" s="65">
        <f t="shared" si="0"/>
        <v>-13.302253697062916</v>
      </c>
      <c r="E14" s="65">
        <f t="shared" si="3"/>
        <v>1.1865647790599267</v>
      </c>
      <c r="F14" s="64">
        <f>SEKTOR_USD!F14*$B$54</f>
        <v>5997476.1947096214</v>
      </c>
      <c r="G14" s="64">
        <f>SEKTOR_USD!G14*$C$54</f>
        <v>6812556.9591369685</v>
      </c>
      <c r="H14" s="65">
        <f t="shared" si="1"/>
        <v>13.590395992673226</v>
      </c>
      <c r="I14" s="65">
        <f t="shared" si="4"/>
        <v>1.2682331322369047</v>
      </c>
      <c r="J14" s="64">
        <f>SEKTOR_USD!J14*$B$55</f>
        <v>5997476.1947096214</v>
      </c>
      <c r="K14" s="64">
        <f>SEKTOR_USD!K14*$C$55</f>
        <v>6812556.9591369685</v>
      </c>
      <c r="L14" s="65">
        <f t="shared" si="2"/>
        <v>13.590395992673226</v>
      </c>
      <c r="M14" s="65">
        <f t="shared" si="5"/>
        <v>1.2682331322369047</v>
      </c>
    </row>
    <row r="15" spans="1:13" ht="14.25" x14ac:dyDescent="0.2">
      <c r="A15" s="11" t="str">
        <f>SEKTOR_USD!A15</f>
        <v xml:space="preserve"> Zeytin ve Zeytinyağı </v>
      </c>
      <c r="B15" s="64">
        <f>SEKTOR_USD!B15*$B$53</f>
        <v>89814.0240158909</v>
      </c>
      <c r="C15" s="64">
        <f>SEKTOR_USD!C15*$C$53</f>
        <v>168109.30814047501</v>
      </c>
      <c r="D15" s="65">
        <f t="shared" si="0"/>
        <v>87.174898332949908</v>
      </c>
      <c r="E15" s="65">
        <f t="shared" si="3"/>
        <v>0.32234002540936429</v>
      </c>
      <c r="F15" s="64">
        <f>SEKTOR_USD!F15*$B$54</f>
        <v>576922.63320575305</v>
      </c>
      <c r="G15" s="64">
        <f>SEKTOR_USD!G15*$C$54</f>
        <v>1178055.9857681508</v>
      </c>
      <c r="H15" s="65">
        <f t="shared" si="1"/>
        <v>104.19652791607679</v>
      </c>
      <c r="I15" s="65">
        <f t="shared" si="4"/>
        <v>0.219308204209194</v>
      </c>
      <c r="J15" s="64">
        <f>SEKTOR_USD!J15*$B$55</f>
        <v>576922.63320575305</v>
      </c>
      <c r="K15" s="64">
        <f>SEKTOR_USD!K15*$C$55</f>
        <v>1178055.9857681508</v>
      </c>
      <c r="L15" s="65">
        <f t="shared" si="2"/>
        <v>104.19652791607679</v>
      </c>
      <c r="M15" s="65">
        <f t="shared" si="5"/>
        <v>0.219308204209194</v>
      </c>
    </row>
    <row r="16" spans="1:13" ht="14.25" x14ac:dyDescent="0.2">
      <c r="A16" s="11" t="str">
        <f>SEKTOR_USD!A16</f>
        <v xml:space="preserve"> Tütün </v>
      </c>
      <c r="B16" s="64">
        <f>SEKTOR_USD!B16*$B$53</f>
        <v>263699.57044902822</v>
      </c>
      <c r="C16" s="64">
        <f>SEKTOR_USD!C16*$C$53</f>
        <v>302410.75749033451</v>
      </c>
      <c r="D16" s="65">
        <f t="shared" si="0"/>
        <v>14.680034167438647</v>
      </c>
      <c r="E16" s="65">
        <f t="shared" si="3"/>
        <v>0.57985540676929281</v>
      </c>
      <c r="F16" s="64">
        <f>SEKTOR_USD!F16*$B$54</f>
        <v>3052745.4426996848</v>
      </c>
      <c r="G16" s="64">
        <f>SEKTOR_USD!G16*$C$54</f>
        <v>3459191.0576383607</v>
      </c>
      <c r="H16" s="65">
        <f t="shared" si="1"/>
        <v>13.314101112185664</v>
      </c>
      <c r="I16" s="65">
        <f t="shared" si="4"/>
        <v>0.64396683012692968</v>
      </c>
      <c r="J16" s="64">
        <f>SEKTOR_USD!J16*$B$55</f>
        <v>3052745.4426996848</v>
      </c>
      <c r="K16" s="64">
        <f>SEKTOR_USD!K16*$C$55</f>
        <v>3459191.0576383607</v>
      </c>
      <c r="L16" s="65">
        <f t="shared" si="2"/>
        <v>13.314101112185664</v>
      </c>
      <c r="M16" s="65">
        <f t="shared" si="5"/>
        <v>0.64396683012692968</v>
      </c>
    </row>
    <row r="17" spans="1:13" ht="14.25" x14ac:dyDescent="0.2">
      <c r="A17" s="11" t="str">
        <f>SEKTOR_USD!A17</f>
        <v xml:space="preserve"> Süs Bitkileri ve Mam.</v>
      </c>
      <c r="B17" s="64">
        <f>SEKTOR_USD!B17*$B$53</f>
        <v>22826.061014391133</v>
      </c>
      <c r="C17" s="64">
        <f>SEKTOR_USD!C17*$C$53</f>
        <v>39719.098328825443</v>
      </c>
      <c r="D17" s="65">
        <f t="shared" si="0"/>
        <v>74.007676154829198</v>
      </c>
      <c r="E17" s="65">
        <f t="shared" si="3"/>
        <v>7.6159109249632873E-2</v>
      </c>
      <c r="F17" s="64">
        <f>SEKTOR_USD!F17*$B$54</f>
        <v>245961.78458140412</v>
      </c>
      <c r="G17" s="64">
        <f>SEKTOR_USD!G17*$C$54</f>
        <v>309242.6509335009</v>
      </c>
      <c r="H17" s="65">
        <f t="shared" si="1"/>
        <v>25.727926173487813</v>
      </c>
      <c r="I17" s="65">
        <f t="shared" si="4"/>
        <v>5.7568953649427011E-2</v>
      </c>
      <c r="J17" s="64">
        <f>SEKTOR_USD!J17*$B$55</f>
        <v>245961.78458140412</v>
      </c>
      <c r="K17" s="64">
        <f>SEKTOR_USD!K17*$C$55</f>
        <v>309242.6509335009</v>
      </c>
      <c r="L17" s="65">
        <f t="shared" si="2"/>
        <v>25.727926173487813</v>
      </c>
      <c r="M17" s="65">
        <f t="shared" si="5"/>
        <v>5.7568953649427011E-2</v>
      </c>
    </row>
    <row r="18" spans="1:13" s="19" customFormat="1" ht="15.75" x14ac:dyDescent="0.25">
      <c r="A18" s="61" t="s">
        <v>12</v>
      </c>
      <c r="B18" s="62">
        <f>SEKTOR_USD!B18*$B$53</f>
        <v>741909.17044165113</v>
      </c>
      <c r="C18" s="62">
        <f>SEKTOR_USD!C18*$C$53</f>
        <v>854245.31373645319</v>
      </c>
      <c r="D18" s="63">
        <f t="shared" si="0"/>
        <v>15.141495451246339</v>
      </c>
      <c r="E18" s="63">
        <f t="shared" si="3"/>
        <v>1.6379667442658519</v>
      </c>
      <c r="F18" s="62">
        <f>SEKTOR_USD!F18*$B$54</f>
        <v>5716056.3890431793</v>
      </c>
      <c r="G18" s="62">
        <f>SEKTOR_USD!G18*$C$54</f>
        <v>8244443.524291493</v>
      </c>
      <c r="H18" s="63">
        <f t="shared" si="1"/>
        <v>44.233068450739069</v>
      </c>
      <c r="I18" s="63">
        <f t="shared" si="4"/>
        <v>1.5347947176190715</v>
      </c>
      <c r="J18" s="62">
        <f>SEKTOR_USD!J18*$B$55</f>
        <v>5716056.3890431793</v>
      </c>
      <c r="K18" s="62">
        <f>SEKTOR_USD!K18*$C$55</f>
        <v>8244443.524291493</v>
      </c>
      <c r="L18" s="63">
        <f t="shared" si="2"/>
        <v>44.233068450739069</v>
      </c>
      <c r="M18" s="63">
        <f t="shared" si="5"/>
        <v>1.5347947176190715</v>
      </c>
    </row>
    <row r="19" spans="1:13" ht="14.25" x14ac:dyDescent="0.2">
      <c r="A19" s="11" t="str">
        <f>SEKTOR_USD!A19</f>
        <v xml:space="preserve"> Su Ürünleri ve Hayvansal Mamuller</v>
      </c>
      <c r="B19" s="64">
        <f>SEKTOR_USD!B19*$B$53</f>
        <v>741909.17044165113</v>
      </c>
      <c r="C19" s="64">
        <f>SEKTOR_USD!C19*$C$53</f>
        <v>854245.31373645319</v>
      </c>
      <c r="D19" s="65">
        <f t="shared" si="0"/>
        <v>15.141495451246339</v>
      </c>
      <c r="E19" s="65">
        <f t="shared" si="3"/>
        <v>1.6379667442658519</v>
      </c>
      <c r="F19" s="64">
        <f>SEKTOR_USD!F19*$B$54</f>
        <v>5716056.3890431793</v>
      </c>
      <c r="G19" s="64">
        <f>SEKTOR_USD!G19*$C$54</f>
        <v>8244443.524291493</v>
      </c>
      <c r="H19" s="65">
        <f t="shared" si="1"/>
        <v>44.233068450739069</v>
      </c>
      <c r="I19" s="65">
        <f t="shared" si="4"/>
        <v>1.5347947176190715</v>
      </c>
      <c r="J19" s="64">
        <f>SEKTOR_USD!J19*$B$55</f>
        <v>5716056.3890431793</v>
      </c>
      <c r="K19" s="64">
        <f>SEKTOR_USD!K19*$C$55</f>
        <v>8244443.524291493</v>
      </c>
      <c r="L19" s="65">
        <f t="shared" si="2"/>
        <v>44.233068450739069</v>
      </c>
      <c r="M19" s="65">
        <f t="shared" si="5"/>
        <v>1.5347947176190715</v>
      </c>
    </row>
    <row r="20" spans="1:13" s="19" customFormat="1" ht="15.75" x14ac:dyDescent="0.25">
      <c r="A20" s="61" t="s">
        <v>112</v>
      </c>
      <c r="B20" s="62">
        <f>SEKTOR_USD!B20*$B$53</f>
        <v>1239290.7212223907</v>
      </c>
      <c r="C20" s="62">
        <f>SEKTOR_USD!C20*$C$53</f>
        <v>1721888.7023071982</v>
      </c>
      <c r="D20" s="63">
        <f t="shared" si="0"/>
        <v>38.941466503419853</v>
      </c>
      <c r="E20" s="63">
        <f t="shared" si="3"/>
        <v>3.3016235340758406</v>
      </c>
      <c r="F20" s="62">
        <f>SEKTOR_USD!F20*$B$54</f>
        <v>12398155.351017462</v>
      </c>
      <c r="G20" s="62">
        <f>SEKTOR_USD!G20*$C$54</f>
        <v>16213232.50204438</v>
      </c>
      <c r="H20" s="63">
        <f t="shared" si="1"/>
        <v>30.771328822830334</v>
      </c>
      <c r="I20" s="63">
        <f t="shared" si="4"/>
        <v>3.0182732802219085</v>
      </c>
      <c r="J20" s="62">
        <f>SEKTOR_USD!J20*$B$55</f>
        <v>12398155.351017462</v>
      </c>
      <c r="K20" s="62">
        <f>SEKTOR_USD!K20*$C$55</f>
        <v>16213232.50204438</v>
      </c>
      <c r="L20" s="63">
        <f t="shared" si="2"/>
        <v>30.771328822830334</v>
      </c>
      <c r="M20" s="63">
        <f t="shared" si="5"/>
        <v>3.0182732802219085</v>
      </c>
    </row>
    <row r="21" spans="1:13" ht="14.25" x14ac:dyDescent="0.2">
      <c r="A21" s="11" t="str">
        <f>SEKTOR_USD!A21</f>
        <v xml:space="preserve"> Mobilya,Kağıt ve Orman Ürünleri</v>
      </c>
      <c r="B21" s="64">
        <f>SEKTOR_USD!B21*$B$53</f>
        <v>1239290.7212223907</v>
      </c>
      <c r="C21" s="64">
        <f>SEKTOR_USD!C21*$C$53</f>
        <v>1721888.7023071982</v>
      </c>
      <c r="D21" s="65">
        <f t="shared" si="0"/>
        <v>38.941466503419853</v>
      </c>
      <c r="E21" s="65">
        <f t="shared" si="3"/>
        <v>3.3016235340758406</v>
      </c>
      <c r="F21" s="64">
        <f>SEKTOR_USD!F21*$B$54</f>
        <v>12398155.351017462</v>
      </c>
      <c r="G21" s="64">
        <f>SEKTOR_USD!G21*$C$54</f>
        <v>16213232.50204438</v>
      </c>
      <c r="H21" s="65">
        <f t="shared" si="1"/>
        <v>30.771328822830334</v>
      </c>
      <c r="I21" s="65">
        <f t="shared" si="4"/>
        <v>3.0182732802219085</v>
      </c>
      <c r="J21" s="64">
        <f>SEKTOR_USD!J21*$B$55</f>
        <v>12398155.351017462</v>
      </c>
      <c r="K21" s="64">
        <f>SEKTOR_USD!K21*$C$55</f>
        <v>16213232.50204438</v>
      </c>
      <c r="L21" s="65">
        <f t="shared" si="2"/>
        <v>30.771328822830334</v>
      </c>
      <c r="M21" s="65">
        <f t="shared" si="5"/>
        <v>3.0182732802219085</v>
      </c>
    </row>
    <row r="22" spans="1:13" ht="16.5" x14ac:dyDescent="0.25">
      <c r="A22" s="58" t="s">
        <v>14</v>
      </c>
      <c r="B22" s="59">
        <f>SEKTOR_USD!B22*$B$53</f>
        <v>34917761.987303078</v>
      </c>
      <c r="C22" s="59">
        <f>SEKTOR_USD!C22*$C$53</f>
        <v>42361721.848222107</v>
      </c>
      <c r="D22" s="66">
        <f t="shared" si="0"/>
        <v>21.318548031875089</v>
      </c>
      <c r="E22" s="66">
        <f t="shared" si="3"/>
        <v>81.226189364422865</v>
      </c>
      <c r="F22" s="59">
        <f>SEKTOR_USD!F22*$B$54</f>
        <v>325301150.60376453</v>
      </c>
      <c r="G22" s="59">
        <f>SEKTOR_USD!G22*$C$54</f>
        <v>442643753.6153726</v>
      </c>
      <c r="H22" s="66">
        <f t="shared" si="1"/>
        <v>36.071991382083397</v>
      </c>
      <c r="I22" s="66">
        <f t="shared" si="4"/>
        <v>82.403050349518253</v>
      </c>
      <c r="J22" s="59">
        <f>SEKTOR_USD!J22*$B$55</f>
        <v>325301150.60376453</v>
      </c>
      <c r="K22" s="59">
        <f>SEKTOR_USD!K22*$C$55</f>
        <v>442643753.6153726</v>
      </c>
      <c r="L22" s="66">
        <f t="shared" si="2"/>
        <v>36.071991382083397</v>
      </c>
      <c r="M22" s="66">
        <f t="shared" si="5"/>
        <v>82.403050349518253</v>
      </c>
    </row>
    <row r="23" spans="1:13" s="19" customFormat="1" ht="15.75" x14ac:dyDescent="0.25">
      <c r="A23" s="61" t="s">
        <v>15</v>
      </c>
      <c r="B23" s="62">
        <f>SEKTOR_USD!B23*$B$53</f>
        <v>3256443.6428553201</v>
      </c>
      <c r="C23" s="62">
        <f>SEKTOR_USD!C23*$C$53</f>
        <v>3897682.4385322379</v>
      </c>
      <c r="D23" s="63">
        <f t="shared" si="0"/>
        <v>19.691383177590193</v>
      </c>
      <c r="E23" s="63">
        <f t="shared" si="3"/>
        <v>7.4735841231602871</v>
      </c>
      <c r="F23" s="62">
        <f>SEKTOR_USD!F23*$B$54</f>
        <v>33799088.100958772</v>
      </c>
      <c r="G23" s="62">
        <f>SEKTOR_USD!G23*$C$54</f>
        <v>42978896.192068927</v>
      </c>
      <c r="H23" s="63">
        <f t="shared" si="1"/>
        <v>27.159928290638568</v>
      </c>
      <c r="I23" s="63">
        <f t="shared" si="4"/>
        <v>8.0009988121490085</v>
      </c>
      <c r="J23" s="62">
        <f>SEKTOR_USD!J23*$B$55</f>
        <v>33799088.100958772</v>
      </c>
      <c r="K23" s="62">
        <f>SEKTOR_USD!K23*$C$55</f>
        <v>42978896.192068927</v>
      </c>
      <c r="L23" s="63">
        <f t="shared" si="2"/>
        <v>27.159928290638568</v>
      </c>
      <c r="M23" s="63">
        <f t="shared" si="5"/>
        <v>8.0009988121490085</v>
      </c>
    </row>
    <row r="24" spans="1:13" ht="14.25" x14ac:dyDescent="0.2">
      <c r="A24" s="11" t="str">
        <f>SEKTOR_USD!A24</f>
        <v xml:space="preserve"> Tekstil ve Hammaddeleri</v>
      </c>
      <c r="B24" s="64">
        <f>SEKTOR_USD!B24*$B$53</f>
        <v>2260403.7946207863</v>
      </c>
      <c r="C24" s="64">
        <f>SEKTOR_USD!C24*$C$53</f>
        <v>2666726.7420201381</v>
      </c>
      <c r="D24" s="65">
        <f t="shared" si="0"/>
        <v>17.97567975979787</v>
      </c>
      <c r="E24" s="65">
        <f t="shared" si="3"/>
        <v>5.1132966716174462</v>
      </c>
      <c r="F24" s="64">
        <f>SEKTOR_USD!F24*$B$54</f>
        <v>23783284.910983354</v>
      </c>
      <c r="G24" s="64">
        <f>SEKTOR_USD!G24*$C$54</f>
        <v>29542289.243256975</v>
      </c>
      <c r="H24" s="65">
        <f t="shared" si="1"/>
        <v>24.214503395256624</v>
      </c>
      <c r="I24" s="65">
        <f t="shared" si="4"/>
        <v>5.499625213433923</v>
      </c>
      <c r="J24" s="64">
        <f>SEKTOR_USD!J24*$B$55</f>
        <v>23783284.910983354</v>
      </c>
      <c r="K24" s="64">
        <f>SEKTOR_USD!K24*$C$55</f>
        <v>29542289.243256975</v>
      </c>
      <c r="L24" s="65">
        <f t="shared" si="2"/>
        <v>24.214503395256624</v>
      </c>
      <c r="M24" s="65">
        <f t="shared" si="5"/>
        <v>5.499625213433923</v>
      </c>
    </row>
    <row r="25" spans="1:13" ht="14.25" x14ac:dyDescent="0.2">
      <c r="A25" s="11" t="str">
        <f>SEKTOR_USD!A25</f>
        <v xml:space="preserve"> Deri ve Deri Mamulleri </v>
      </c>
      <c r="B25" s="64">
        <f>SEKTOR_USD!B25*$B$53</f>
        <v>406179.62529558211</v>
      </c>
      <c r="C25" s="64">
        <f>SEKTOR_USD!C25*$C$53</f>
        <v>458334.89178577432</v>
      </c>
      <c r="D25" s="65">
        <f t="shared" si="0"/>
        <v>12.840443794352845</v>
      </c>
      <c r="E25" s="65">
        <f t="shared" si="3"/>
        <v>0.87883105521302207</v>
      </c>
      <c r="F25" s="64">
        <f>SEKTOR_USD!F25*$B$54</f>
        <v>4214584.8433369752</v>
      </c>
      <c r="G25" s="64">
        <f>SEKTOR_USD!G25*$C$54</f>
        <v>5539689.9749365672</v>
      </c>
      <c r="H25" s="65">
        <f t="shared" si="1"/>
        <v>31.440940943317582</v>
      </c>
      <c r="I25" s="65">
        <f t="shared" si="4"/>
        <v>1.0312748077816005</v>
      </c>
      <c r="J25" s="64">
        <f>SEKTOR_USD!J25*$B$55</f>
        <v>4214584.8433369752</v>
      </c>
      <c r="K25" s="64">
        <f>SEKTOR_USD!K25*$C$55</f>
        <v>5539689.9749365672</v>
      </c>
      <c r="L25" s="65">
        <f t="shared" si="2"/>
        <v>31.440940943317582</v>
      </c>
      <c r="M25" s="65">
        <f t="shared" si="5"/>
        <v>1.0312748077816005</v>
      </c>
    </row>
    <row r="26" spans="1:13" ht="14.25" x14ac:dyDescent="0.2">
      <c r="A26" s="11" t="str">
        <f>SEKTOR_USD!A26</f>
        <v xml:space="preserve"> Halı </v>
      </c>
      <c r="B26" s="64">
        <f>SEKTOR_USD!B26*$B$53</f>
        <v>589860.22293895192</v>
      </c>
      <c r="C26" s="64">
        <f>SEKTOR_USD!C26*$C$53</f>
        <v>772620.80472632521</v>
      </c>
      <c r="D26" s="65">
        <f t="shared" si="0"/>
        <v>30.98371015369996</v>
      </c>
      <c r="E26" s="65">
        <f t="shared" si="3"/>
        <v>1.4814563963298186</v>
      </c>
      <c r="F26" s="64">
        <f>SEKTOR_USD!F26*$B$54</f>
        <v>5801218.3466384392</v>
      </c>
      <c r="G26" s="64">
        <f>SEKTOR_USD!G26*$C$54</f>
        <v>7896916.9738753829</v>
      </c>
      <c r="H26" s="65">
        <f t="shared" si="1"/>
        <v>36.125146512565117</v>
      </c>
      <c r="I26" s="65">
        <f t="shared" si="4"/>
        <v>1.4700987909334848</v>
      </c>
      <c r="J26" s="64">
        <f>SEKTOR_USD!J26*$B$55</f>
        <v>5801218.3466384392</v>
      </c>
      <c r="K26" s="64">
        <f>SEKTOR_USD!K26*$C$55</f>
        <v>7896916.9738753829</v>
      </c>
      <c r="L26" s="65">
        <f t="shared" si="2"/>
        <v>36.125146512565117</v>
      </c>
      <c r="M26" s="65">
        <f t="shared" si="5"/>
        <v>1.4700987909334848</v>
      </c>
    </row>
    <row r="27" spans="1:13" s="19" customFormat="1" ht="15.75" x14ac:dyDescent="0.25">
      <c r="A27" s="61" t="s">
        <v>19</v>
      </c>
      <c r="B27" s="62">
        <f>SEKTOR_USD!B27*$B$53</f>
        <v>4516729.6571054999</v>
      </c>
      <c r="C27" s="62">
        <f>SEKTOR_USD!C27*$C$53</f>
        <v>5256237.1738138972</v>
      </c>
      <c r="D27" s="63">
        <f t="shared" si="0"/>
        <v>16.372631812157277</v>
      </c>
      <c r="E27" s="63">
        <f t="shared" si="3"/>
        <v>10.078535465442725</v>
      </c>
      <c r="F27" s="62">
        <f>SEKTOR_USD!F27*$B$54</f>
        <v>42134283.671475917</v>
      </c>
      <c r="G27" s="62">
        <f>SEKTOR_USD!G27*$C$54</f>
        <v>58495967.144671053</v>
      </c>
      <c r="H27" s="63">
        <f t="shared" si="1"/>
        <v>38.832233628957304</v>
      </c>
      <c r="I27" s="63">
        <f t="shared" si="4"/>
        <v>10.889673888981525</v>
      </c>
      <c r="J27" s="62">
        <f>SEKTOR_USD!J27*$B$55</f>
        <v>42134283.671475917</v>
      </c>
      <c r="K27" s="62">
        <f>SEKTOR_USD!K27*$C$55</f>
        <v>58495967.144671053</v>
      </c>
      <c r="L27" s="63">
        <f t="shared" si="2"/>
        <v>38.832233628957304</v>
      </c>
      <c r="M27" s="63">
        <f t="shared" si="5"/>
        <v>10.889673888981525</v>
      </c>
    </row>
    <row r="28" spans="1:13" ht="14.25" x14ac:dyDescent="0.2">
      <c r="A28" s="11" t="str">
        <f>SEKTOR_USD!A28</f>
        <v xml:space="preserve"> Kimyevi Maddeler ve Mamulleri  </v>
      </c>
      <c r="B28" s="64">
        <f>SEKTOR_USD!B28*$B$53</f>
        <v>4516729.6571054999</v>
      </c>
      <c r="C28" s="64">
        <f>SEKTOR_USD!C28*$C$53</f>
        <v>5256237.1738138972</v>
      </c>
      <c r="D28" s="65">
        <f t="shared" si="0"/>
        <v>16.372631812157277</v>
      </c>
      <c r="E28" s="65">
        <f t="shared" si="3"/>
        <v>10.078535465442725</v>
      </c>
      <c r="F28" s="64">
        <f>SEKTOR_USD!F28*$B$54</f>
        <v>42134283.671475917</v>
      </c>
      <c r="G28" s="64">
        <f>SEKTOR_USD!G28*$C$54</f>
        <v>58495967.144671053</v>
      </c>
      <c r="H28" s="65">
        <f t="shared" si="1"/>
        <v>38.832233628957304</v>
      </c>
      <c r="I28" s="65">
        <f t="shared" si="4"/>
        <v>10.889673888981525</v>
      </c>
      <c r="J28" s="64">
        <f>SEKTOR_USD!J28*$B$55</f>
        <v>42134283.671475917</v>
      </c>
      <c r="K28" s="64">
        <f>SEKTOR_USD!K28*$C$55</f>
        <v>58495967.144671053</v>
      </c>
      <c r="L28" s="65">
        <f t="shared" si="2"/>
        <v>38.832233628957304</v>
      </c>
      <c r="M28" s="65">
        <f t="shared" si="5"/>
        <v>10.889673888981525</v>
      </c>
    </row>
    <row r="29" spans="1:13" s="19" customFormat="1" ht="15.75" x14ac:dyDescent="0.25">
      <c r="A29" s="61" t="s">
        <v>21</v>
      </c>
      <c r="B29" s="62">
        <f>SEKTOR_USD!B29*$B$53</f>
        <v>27144588.68734226</v>
      </c>
      <c r="C29" s="62">
        <f>SEKTOR_USD!C29*$C$53</f>
        <v>33207802.235875972</v>
      </c>
      <c r="D29" s="63">
        <f t="shared" si="0"/>
        <v>22.33673023515378</v>
      </c>
      <c r="E29" s="63">
        <f t="shared" si="3"/>
        <v>63.674069775819845</v>
      </c>
      <c r="F29" s="62">
        <f>SEKTOR_USD!F29*$B$54</f>
        <v>249367778.83132985</v>
      </c>
      <c r="G29" s="62">
        <f>SEKTOR_USD!G29*$C$54</f>
        <v>341168890.27863264</v>
      </c>
      <c r="H29" s="63">
        <f t="shared" si="1"/>
        <v>36.813541780550665</v>
      </c>
      <c r="I29" s="63">
        <f t="shared" si="4"/>
        <v>63.512377648387726</v>
      </c>
      <c r="J29" s="62">
        <f>SEKTOR_USD!J29*$B$55</f>
        <v>249367778.83132985</v>
      </c>
      <c r="K29" s="62">
        <f>SEKTOR_USD!K29*$C$55</f>
        <v>341168890.27863264</v>
      </c>
      <c r="L29" s="63">
        <f t="shared" si="2"/>
        <v>36.813541780550665</v>
      </c>
      <c r="M29" s="63">
        <f t="shared" si="5"/>
        <v>63.512377648387726</v>
      </c>
    </row>
    <row r="30" spans="1:13" ht="14.25" x14ac:dyDescent="0.2">
      <c r="A30" s="11" t="str">
        <f>SEKTOR_USD!A30</f>
        <v xml:space="preserve"> Hazırgiyim ve Konfeksiyon </v>
      </c>
      <c r="B30" s="64">
        <f>SEKTOR_USD!B30*$B$53</f>
        <v>4682969.5126152989</v>
      </c>
      <c r="C30" s="64">
        <f>SEKTOR_USD!C30*$C$53</f>
        <v>5535664.3592939107</v>
      </c>
      <c r="D30" s="65">
        <f t="shared" si="0"/>
        <v>18.208421907970251</v>
      </c>
      <c r="E30" s="65">
        <f t="shared" si="3"/>
        <v>10.614321181677012</v>
      </c>
      <c r="F30" s="64">
        <f>SEKTOR_USD!F30*$B$54</f>
        <v>51262345.704766221</v>
      </c>
      <c r="G30" s="64">
        <f>SEKTOR_USD!G30*$C$54</f>
        <v>62153801.391336076</v>
      </c>
      <c r="H30" s="65">
        <f t="shared" si="1"/>
        <v>21.246502743547296</v>
      </c>
      <c r="I30" s="65">
        <f t="shared" si="4"/>
        <v>11.570620354703125</v>
      </c>
      <c r="J30" s="64">
        <f>SEKTOR_USD!J30*$B$55</f>
        <v>51262345.704766221</v>
      </c>
      <c r="K30" s="64">
        <f>SEKTOR_USD!K30*$C$55</f>
        <v>62153801.391336076</v>
      </c>
      <c r="L30" s="65">
        <f t="shared" si="2"/>
        <v>21.246502743547296</v>
      </c>
      <c r="M30" s="65">
        <f t="shared" si="5"/>
        <v>11.570620354703125</v>
      </c>
    </row>
    <row r="31" spans="1:13" ht="14.25" x14ac:dyDescent="0.2">
      <c r="A31" s="11" t="str">
        <f>SEKTOR_USD!A31</f>
        <v xml:space="preserve"> Otomotiv Endüstrisi</v>
      </c>
      <c r="B31" s="64">
        <f>SEKTOR_USD!B31*$B$53</f>
        <v>8218343.4425153406</v>
      </c>
      <c r="C31" s="64">
        <f>SEKTOR_USD!C31*$C$53</f>
        <v>9573100.8200790025</v>
      </c>
      <c r="D31" s="65">
        <f t="shared" si="0"/>
        <v>16.48455539780921</v>
      </c>
      <c r="E31" s="65">
        <f t="shared" si="3"/>
        <v>18.355875684243074</v>
      </c>
      <c r="F31" s="64">
        <f>SEKTOR_USD!F31*$B$54</f>
        <v>72219031.590069994</v>
      </c>
      <c r="G31" s="64">
        <f>SEKTOR_USD!G31*$C$54</f>
        <v>104047735.64113326</v>
      </c>
      <c r="H31" s="65">
        <f t="shared" si="1"/>
        <v>44.072460333904104</v>
      </c>
      <c r="I31" s="65">
        <f t="shared" si="4"/>
        <v>19.369641452660744</v>
      </c>
      <c r="J31" s="64">
        <f>SEKTOR_USD!J31*$B$55</f>
        <v>72219031.590069994</v>
      </c>
      <c r="K31" s="64">
        <f>SEKTOR_USD!K31*$C$55</f>
        <v>104047735.64113326</v>
      </c>
      <c r="L31" s="65">
        <f t="shared" si="2"/>
        <v>44.072460333904104</v>
      </c>
      <c r="M31" s="65">
        <f t="shared" si="5"/>
        <v>19.369641452660744</v>
      </c>
    </row>
    <row r="32" spans="1:13" ht="14.25" x14ac:dyDescent="0.2">
      <c r="A32" s="11" t="str">
        <f>SEKTOR_USD!A32</f>
        <v xml:space="preserve"> Gemi ve Yat</v>
      </c>
      <c r="B32" s="64">
        <f>SEKTOR_USD!B32*$B$53</f>
        <v>547798.92740909813</v>
      </c>
      <c r="C32" s="64">
        <f>SEKTOR_USD!C32*$C$53</f>
        <v>464879.44696256763</v>
      </c>
      <c r="D32" s="65">
        <f t="shared" si="0"/>
        <v>-15.136846075751068</v>
      </c>
      <c r="E32" s="65">
        <f t="shared" si="3"/>
        <v>0.89137986708617378</v>
      </c>
      <c r="F32" s="64">
        <f>SEKTOR_USD!F32*$B$54</f>
        <v>2939124.5094159739</v>
      </c>
      <c r="G32" s="64">
        <f>SEKTOR_USD!G32*$C$54</f>
        <v>4879429.3910239153</v>
      </c>
      <c r="H32" s="65">
        <f t="shared" si="1"/>
        <v>66.016423441465378</v>
      </c>
      <c r="I32" s="65">
        <f t="shared" si="4"/>
        <v>0.90835996781023831</v>
      </c>
      <c r="J32" s="64">
        <f>SEKTOR_USD!J32*$B$55</f>
        <v>2939124.5094159739</v>
      </c>
      <c r="K32" s="64">
        <f>SEKTOR_USD!K32*$C$55</f>
        <v>4879429.3910239153</v>
      </c>
      <c r="L32" s="65">
        <f t="shared" si="2"/>
        <v>66.016423441465378</v>
      </c>
      <c r="M32" s="65">
        <f t="shared" si="5"/>
        <v>0.90835996781023831</v>
      </c>
    </row>
    <row r="33" spans="1:13" ht="14.25" x14ac:dyDescent="0.2">
      <c r="A33" s="11" t="str">
        <f>SEKTOR_USD!A33</f>
        <v xml:space="preserve"> Elektrik Elektronik ve Hizmet</v>
      </c>
      <c r="B33" s="64">
        <f>SEKTOR_USD!B33*$B$53</f>
        <v>3317580.2454315345</v>
      </c>
      <c r="C33" s="64">
        <f>SEKTOR_USD!C33*$C$53</f>
        <v>4213274.8842872661</v>
      </c>
      <c r="D33" s="65">
        <f t="shared" si="0"/>
        <v>26.998431766319612</v>
      </c>
      <c r="E33" s="65">
        <f t="shared" si="3"/>
        <v>8.0787146665486009</v>
      </c>
      <c r="F33" s="64">
        <f>SEKTOR_USD!F33*$B$54</f>
        <v>30160376.430592056</v>
      </c>
      <c r="G33" s="64">
        <f>SEKTOR_USD!G33*$C$54</f>
        <v>38288759.770407774</v>
      </c>
      <c r="H33" s="65">
        <f t="shared" si="1"/>
        <v>26.950536769730082</v>
      </c>
      <c r="I33" s="65">
        <f t="shared" si="4"/>
        <v>7.1278778327076502</v>
      </c>
      <c r="J33" s="64">
        <f>SEKTOR_USD!J33*$B$55</f>
        <v>30160376.430592056</v>
      </c>
      <c r="K33" s="64">
        <f>SEKTOR_USD!K33*$C$55</f>
        <v>38288759.770407774</v>
      </c>
      <c r="L33" s="65">
        <f t="shared" si="2"/>
        <v>26.950536769730082</v>
      </c>
      <c r="M33" s="65">
        <f t="shared" si="5"/>
        <v>7.1278778327076502</v>
      </c>
    </row>
    <row r="34" spans="1:13" ht="14.25" x14ac:dyDescent="0.2">
      <c r="A34" s="11" t="str">
        <f>SEKTOR_USD!A34</f>
        <v xml:space="preserve"> Makine ve Aksamları</v>
      </c>
      <c r="B34" s="64">
        <f>SEKTOR_USD!B34*$B$53</f>
        <v>1720398.1874758452</v>
      </c>
      <c r="C34" s="64">
        <f>SEKTOR_USD!C34*$C$53</f>
        <v>2325247.2278063078</v>
      </c>
      <c r="D34" s="65">
        <f t="shared" si="0"/>
        <v>35.157502764978638</v>
      </c>
      <c r="E34" s="65">
        <f t="shared" si="3"/>
        <v>4.4585291485931711</v>
      </c>
      <c r="F34" s="64">
        <f>SEKTOR_USD!F34*$B$54</f>
        <v>16022555.084875926</v>
      </c>
      <c r="G34" s="64">
        <f>SEKTOR_USD!G34*$C$54</f>
        <v>22189854.352159064</v>
      </c>
      <c r="H34" s="65">
        <f t="shared" si="1"/>
        <v>38.49135942808897</v>
      </c>
      <c r="I34" s="65">
        <f t="shared" si="4"/>
        <v>4.1308878087508107</v>
      </c>
      <c r="J34" s="64">
        <f>SEKTOR_USD!J34*$B$55</f>
        <v>16022555.084875926</v>
      </c>
      <c r="K34" s="64">
        <f>SEKTOR_USD!K34*$C$55</f>
        <v>22189854.352159064</v>
      </c>
      <c r="L34" s="65">
        <f t="shared" si="2"/>
        <v>38.49135942808897</v>
      </c>
      <c r="M34" s="65">
        <f t="shared" si="5"/>
        <v>4.1308878087508107</v>
      </c>
    </row>
    <row r="35" spans="1:13" ht="14.25" x14ac:dyDescent="0.2">
      <c r="A35" s="11" t="str">
        <f>SEKTOR_USD!A35</f>
        <v xml:space="preserve"> Demir ve Demir Dışı Metaller </v>
      </c>
      <c r="B35" s="64">
        <f>SEKTOR_USD!B35*$B$53</f>
        <v>1718968.6610551043</v>
      </c>
      <c r="C35" s="64">
        <f>SEKTOR_USD!C35*$C$53</f>
        <v>2405734.8122657929</v>
      </c>
      <c r="D35" s="65">
        <f t="shared" si="0"/>
        <v>39.952220582610906</v>
      </c>
      <c r="E35" s="65">
        <f t="shared" si="3"/>
        <v>4.6128595084452817</v>
      </c>
      <c r="F35" s="64">
        <f>SEKTOR_USD!F35*$B$54</f>
        <v>17975569.237192784</v>
      </c>
      <c r="G35" s="64">
        <f>SEKTOR_USD!G35*$C$54</f>
        <v>24839715.67016302</v>
      </c>
      <c r="H35" s="65">
        <f t="shared" si="1"/>
        <v>38.18597532237149</v>
      </c>
      <c r="I35" s="65">
        <f t="shared" si="4"/>
        <v>4.6241889201372333</v>
      </c>
      <c r="J35" s="64">
        <f>SEKTOR_USD!J35*$B$55</f>
        <v>17975569.237192784</v>
      </c>
      <c r="K35" s="64">
        <f>SEKTOR_USD!K35*$C$55</f>
        <v>24839715.67016302</v>
      </c>
      <c r="L35" s="65">
        <f t="shared" si="2"/>
        <v>38.18597532237149</v>
      </c>
      <c r="M35" s="65">
        <f t="shared" si="5"/>
        <v>4.6241889201372333</v>
      </c>
    </row>
    <row r="36" spans="1:13" ht="14.25" x14ac:dyDescent="0.2">
      <c r="A36" s="11" t="str">
        <f>SEKTOR_USD!A36</f>
        <v xml:space="preserve"> Çelik</v>
      </c>
      <c r="B36" s="64">
        <f>SEKTOR_USD!B36*$B$53</f>
        <v>3237435.0638584197</v>
      </c>
      <c r="C36" s="64">
        <f>SEKTOR_USD!C36*$C$53</f>
        <v>4477507.9028324205</v>
      </c>
      <c r="D36" s="65">
        <f t="shared" si="0"/>
        <v>38.304176439482468</v>
      </c>
      <c r="E36" s="65">
        <f t="shared" si="3"/>
        <v>8.5853664329140091</v>
      </c>
      <c r="F36" s="64">
        <f>SEKTOR_USD!F36*$B$54</f>
        <v>27430503.993071854</v>
      </c>
      <c r="G36" s="64">
        <f>SEKTOR_USD!G36*$C$54</f>
        <v>41831025.338833593</v>
      </c>
      <c r="H36" s="65">
        <f t="shared" si="1"/>
        <v>52.498201817213754</v>
      </c>
      <c r="I36" s="65">
        <f t="shared" si="4"/>
        <v>7.7873099055704538</v>
      </c>
      <c r="J36" s="64">
        <f>SEKTOR_USD!J36*$B$55</f>
        <v>27430503.993071854</v>
      </c>
      <c r="K36" s="64">
        <f>SEKTOR_USD!K36*$C$55</f>
        <v>41831025.338833593</v>
      </c>
      <c r="L36" s="65">
        <f t="shared" si="2"/>
        <v>52.498201817213754</v>
      </c>
      <c r="M36" s="65">
        <f t="shared" si="5"/>
        <v>7.7873099055704538</v>
      </c>
    </row>
    <row r="37" spans="1:13" ht="14.25" x14ac:dyDescent="0.2">
      <c r="A37" s="11" t="str">
        <f>SEKTOR_USD!A37</f>
        <v xml:space="preserve"> Çimento Cam Seramik ve Toprak Ürünleri</v>
      </c>
      <c r="B37" s="64">
        <f>SEKTOR_USD!B37*$B$53</f>
        <v>708528.25459336385</v>
      </c>
      <c r="C37" s="64">
        <f>SEKTOR_USD!C37*$C$53</f>
        <v>909194.81274569128</v>
      </c>
      <c r="D37" s="65">
        <f t="shared" si="0"/>
        <v>28.321602822669835</v>
      </c>
      <c r="E37" s="65">
        <f t="shared" si="3"/>
        <v>1.7433292795281397</v>
      </c>
      <c r="F37" s="64">
        <f>SEKTOR_USD!F37*$B$54</f>
        <v>8014576.9958439171</v>
      </c>
      <c r="G37" s="64">
        <f>SEKTOR_USD!G37*$C$54</f>
        <v>9870083.7866619732</v>
      </c>
      <c r="H37" s="65">
        <f t="shared" si="1"/>
        <v>23.151649697548081</v>
      </c>
      <c r="I37" s="65">
        <f t="shared" si="4"/>
        <v>1.837425705396929</v>
      </c>
      <c r="J37" s="64">
        <f>SEKTOR_USD!J37*$B$55</f>
        <v>8014576.9958439171</v>
      </c>
      <c r="K37" s="64">
        <f>SEKTOR_USD!K37*$C$55</f>
        <v>9870083.7866619732</v>
      </c>
      <c r="L37" s="65">
        <f t="shared" si="2"/>
        <v>23.151649697548081</v>
      </c>
      <c r="M37" s="65">
        <f t="shared" si="5"/>
        <v>1.837425705396929</v>
      </c>
    </row>
    <row r="38" spans="1:13" ht="14.25" x14ac:dyDescent="0.2">
      <c r="A38" s="11" t="str">
        <f>SEKTOR_USD!A38</f>
        <v xml:space="preserve"> Mücevher</v>
      </c>
      <c r="B38" s="64">
        <f>SEKTOR_USD!B38*$B$53</f>
        <v>1204962.7356662925</v>
      </c>
      <c r="C38" s="64">
        <f>SEKTOR_USD!C38*$C$53</f>
        <v>1087217.3633292993</v>
      </c>
      <c r="D38" s="65">
        <f t="shared" si="0"/>
        <v>-9.7717023814753166</v>
      </c>
      <c r="E38" s="65">
        <f t="shared" si="3"/>
        <v>2.0846773828146583</v>
      </c>
      <c r="F38" s="64">
        <f>SEKTOR_USD!F38*$B$54</f>
        <v>7378980.2625992307</v>
      </c>
      <c r="G38" s="64">
        <f>SEKTOR_USD!G38*$C$54</f>
        <v>12017788.163508222</v>
      </c>
      <c r="H38" s="65">
        <f t="shared" si="1"/>
        <v>62.865162066106137</v>
      </c>
      <c r="I38" s="65">
        <f t="shared" si="4"/>
        <v>2.2372447256714665</v>
      </c>
      <c r="J38" s="64">
        <f>SEKTOR_USD!J38*$B$55</f>
        <v>7378980.2625992307</v>
      </c>
      <c r="K38" s="64">
        <f>SEKTOR_USD!K38*$C$55</f>
        <v>12017788.163508222</v>
      </c>
      <c r="L38" s="65">
        <f t="shared" si="2"/>
        <v>62.865162066106137</v>
      </c>
      <c r="M38" s="65">
        <f t="shared" si="5"/>
        <v>2.2372447256714665</v>
      </c>
    </row>
    <row r="39" spans="1:13" ht="14.25" x14ac:dyDescent="0.2">
      <c r="A39" s="11" t="str">
        <f>SEKTOR_USD!A39</f>
        <v xml:space="preserve"> Savunma ve Havacılık Sanayii</v>
      </c>
      <c r="B39" s="64">
        <f>SEKTOR_USD!B39*$B$53</f>
        <v>744277.03051684028</v>
      </c>
      <c r="C39" s="64">
        <f>SEKTOR_USD!C39*$C$53</f>
        <v>781137.22802103776</v>
      </c>
      <c r="D39" s="65">
        <f t="shared" si="0"/>
        <v>4.9524835501911229</v>
      </c>
      <c r="E39" s="65">
        <f t="shared" si="3"/>
        <v>1.497786153031456</v>
      </c>
      <c r="F39" s="64">
        <f>SEKTOR_USD!F39*$B$54</f>
        <v>5070330.9065999808</v>
      </c>
      <c r="G39" s="64">
        <f>SEKTOR_USD!G39*$C$54</f>
        <v>6342699.4878870547</v>
      </c>
      <c r="H39" s="65">
        <f t="shared" si="1"/>
        <v>25.094389394405187</v>
      </c>
      <c r="I39" s="65">
        <f t="shared" si="4"/>
        <v>1.1807639461379926</v>
      </c>
      <c r="J39" s="64">
        <f>SEKTOR_USD!J39*$B$55</f>
        <v>5070330.9065999808</v>
      </c>
      <c r="K39" s="64">
        <f>SEKTOR_USD!K39*$C$55</f>
        <v>6342699.4878870547</v>
      </c>
      <c r="L39" s="65">
        <f t="shared" si="2"/>
        <v>25.094389394405187</v>
      </c>
      <c r="M39" s="65">
        <f t="shared" si="5"/>
        <v>1.1807639461379926</v>
      </c>
    </row>
    <row r="40" spans="1:13" ht="14.25" x14ac:dyDescent="0.2">
      <c r="A40" s="11" t="str">
        <f>SEKTOR_USD!A40</f>
        <v xml:space="preserve"> İklimlendirme Sanayii</v>
      </c>
      <c r="B40" s="64">
        <f>SEKTOR_USD!B40*$B$53</f>
        <v>1013992.8319213125</v>
      </c>
      <c r="C40" s="64">
        <f>SEKTOR_USD!C40*$C$53</f>
        <v>1377761.067233278</v>
      </c>
      <c r="D40" s="65">
        <f t="shared" si="0"/>
        <v>35.874833022507445</v>
      </c>
      <c r="E40" s="65">
        <f t="shared" si="3"/>
        <v>2.641778390099041</v>
      </c>
      <c r="F40" s="64">
        <f>SEKTOR_USD!F40*$B$54</f>
        <v>10605109.631055512</v>
      </c>
      <c r="G40" s="64">
        <f>SEKTOR_USD!G40*$C$54</f>
        <v>14298710.118017744</v>
      </c>
      <c r="H40" s="65">
        <f t="shared" si="1"/>
        <v>34.828498860078398</v>
      </c>
      <c r="I40" s="65">
        <f t="shared" si="4"/>
        <v>2.6618636774258153</v>
      </c>
      <c r="J40" s="64">
        <f>SEKTOR_USD!J40*$B$55</f>
        <v>10605109.631055512</v>
      </c>
      <c r="K40" s="64">
        <f>SEKTOR_USD!K40*$C$55</f>
        <v>14298710.118017744</v>
      </c>
      <c r="L40" s="65">
        <f t="shared" si="2"/>
        <v>34.828498860078398</v>
      </c>
      <c r="M40" s="65">
        <f t="shared" si="5"/>
        <v>2.6618636774258153</v>
      </c>
    </row>
    <row r="41" spans="1:13" ht="14.25" x14ac:dyDescent="0.2">
      <c r="A41" s="11" t="str">
        <f>SEKTOR_USD!A41</f>
        <v xml:space="preserve"> Diğer Sanayi Ürünleri</v>
      </c>
      <c r="B41" s="64">
        <f>SEKTOR_USD!B41*$B$53</f>
        <v>29333.79428380742</v>
      </c>
      <c r="C41" s="64">
        <f>SEKTOR_USD!C41*$C$53</f>
        <v>57082.311019401481</v>
      </c>
      <c r="D41" s="65">
        <f t="shared" si="0"/>
        <v>94.595729645897023</v>
      </c>
      <c r="E41" s="65">
        <f t="shared" si="3"/>
        <v>0.10945208083923484</v>
      </c>
      <c r="F41" s="64">
        <f>SEKTOR_USD!F41*$B$54</f>
        <v>289274.48524638003</v>
      </c>
      <c r="G41" s="64">
        <f>SEKTOR_USD!G41*$C$54</f>
        <v>409287.16750096576</v>
      </c>
      <c r="H41" s="65">
        <f t="shared" si="1"/>
        <v>41.487475866517876</v>
      </c>
      <c r="I41" s="65">
        <f t="shared" si="4"/>
        <v>7.6193351415277943E-2</v>
      </c>
      <c r="J41" s="64">
        <f>SEKTOR_USD!J41*$B$55</f>
        <v>289274.48524638003</v>
      </c>
      <c r="K41" s="64">
        <f>SEKTOR_USD!K41*$C$55</f>
        <v>409287.16750096576</v>
      </c>
      <c r="L41" s="65">
        <f t="shared" si="2"/>
        <v>41.487475866517876</v>
      </c>
      <c r="M41" s="65">
        <f t="shared" si="5"/>
        <v>7.6193351415277943E-2</v>
      </c>
    </row>
    <row r="42" spans="1:13" ht="16.5" x14ac:dyDescent="0.25">
      <c r="A42" s="58" t="s">
        <v>31</v>
      </c>
      <c r="B42" s="59">
        <f>SEKTOR_USD!B42*$B$53</f>
        <v>1240233.4653183471</v>
      </c>
      <c r="C42" s="59">
        <f>SEKTOR_USD!C42*$C$53</f>
        <v>1581920.7391404505</v>
      </c>
      <c r="D42" s="66">
        <f t="shared" si="0"/>
        <v>27.550238191193948</v>
      </c>
      <c r="E42" s="66">
        <f t="shared" si="3"/>
        <v>3.0332429351504935</v>
      </c>
      <c r="F42" s="59">
        <f>SEKTOR_USD!F42*$B$54</f>
        <v>11449761.055716151</v>
      </c>
      <c r="G42" s="59">
        <f>SEKTOR_USD!G42*$C$54</f>
        <v>17094251.390385766</v>
      </c>
      <c r="H42" s="66">
        <f t="shared" si="1"/>
        <v>49.297887590865244</v>
      </c>
      <c r="I42" s="66">
        <f t="shared" si="4"/>
        <v>3.1822847301111463</v>
      </c>
      <c r="J42" s="59">
        <f>SEKTOR_USD!J42*$B$55</f>
        <v>11449761.055716151</v>
      </c>
      <c r="K42" s="59">
        <f>SEKTOR_USD!K42*$C$55</f>
        <v>17094251.390385766</v>
      </c>
      <c r="L42" s="66">
        <f t="shared" si="2"/>
        <v>49.297887590865244</v>
      </c>
      <c r="M42" s="66">
        <f t="shared" si="5"/>
        <v>3.1822847301111463</v>
      </c>
    </row>
    <row r="43" spans="1:13" ht="14.25" x14ac:dyDescent="0.2">
      <c r="A43" s="11" t="str">
        <f>SEKTOR_USD!A43</f>
        <v xml:space="preserve"> Madencilik Ürünleri</v>
      </c>
      <c r="B43" s="64">
        <f>SEKTOR_USD!B43*$B$53</f>
        <v>1240233.4653183471</v>
      </c>
      <c r="C43" s="64">
        <f>SEKTOR_USD!C43*$C$53</f>
        <v>1581920.7391404505</v>
      </c>
      <c r="D43" s="65">
        <f t="shared" si="0"/>
        <v>27.550238191193948</v>
      </c>
      <c r="E43" s="65">
        <f t="shared" si="3"/>
        <v>3.0332429351504935</v>
      </c>
      <c r="F43" s="64">
        <f>SEKTOR_USD!F43*$B$54</f>
        <v>11449761.055716151</v>
      </c>
      <c r="G43" s="64">
        <f>SEKTOR_USD!G43*$C$54</f>
        <v>17094251.390385766</v>
      </c>
      <c r="H43" s="65">
        <f t="shared" si="1"/>
        <v>49.297887590865244</v>
      </c>
      <c r="I43" s="65">
        <f t="shared" si="4"/>
        <v>3.1822847301111463</v>
      </c>
      <c r="J43" s="64">
        <f>SEKTOR_USD!J43*$B$55</f>
        <v>11449761.055716151</v>
      </c>
      <c r="K43" s="64">
        <f>SEKTOR_USD!K43*$C$55</f>
        <v>17094251.390385766</v>
      </c>
      <c r="L43" s="65">
        <f t="shared" si="2"/>
        <v>49.297887590865244</v>
      </c>
      <c r="M43" s="65">
        <f t="shared" si="5"/>
        <v>3.1822847301111463</v>
      </c>
    </row>
    <row r="44" spans="1:13" ht="18" x14ac:dyDescent="0.25">
      <c r="A44" s="67" t="s">
        <v>33</v>
      </c>
      <c r="B44" s="124">
        <f>SEKTOR_USD!B44*$B$53</f>
        <v>43152094.6649841</v>
      </c>
      <c r="C44" s="124">
        <f>SEKTOR_USD!C44*$C$53</f>
        <v>52152787.394919425</v>
      </c>
      <c r="D44" s="125">
        <f>(C44-B44)/B44*100</f>
        <v>20.858066797946115</v>
      </c>
      <c r="E44" s="126">
        <f t="shared" si="3"/>
        <v>100</v>
      </c>
      <c r="F44" s="124">
        <f>SEKTOR_USD!F44*$B$54</f>
        <v>397854050.9102785</v>
      </c>
      <c r="G44" s="124">
        <f>SEKTOR_USD!G44*$C$54</f>
        <v>537169136.01847064</v>
      </c>
      <c r="H44" s="125">
        <f>(G44-F44)/F44*100</f>
        <v>35.016631045842885</v>
      </c>
      <c r="I44" s="125">
        <f t="shared" si="4"/>
        <v>100</v>
      </c>
      <c r="J44" s="124">
        <f>SEKTOR_USD!J44*$B$55</f>
        <v>397854050.9102785</v>
      </c>
      <c r="K44" s="124">
        <f>SEKTOR_USD!K44*$C$55</f>
        <v>537169136.01847064</v>
      </c>
      <c r="L44" s="125">
        <f>(K44-J44)/J44*100</f>
        <v>35.016631045842885</v>
      </c>
      <c r="M44" s="125">
        <f t="shared" si="5"/>
        <v>100</v>
      </c>
    </row>
    <row r="45" spans="1:13" ht="14.25" hidden="1" x14ac:dyDescent="0.2">
      <c r="A45" s="68" t="s">
        <v>34</v>
      </c>
      <c r="B45" s="64">
        <f>SEKTOR_USD!B45*2.1157</f>
        <v>0</v>
      </c>
      <c r="C45" s="64">
        <f>SEKTOR_USD!C45*2.7012</f>
        <v>0</v>
      </c>
      <c r="D45" s="65"/>
      <c r="E45" s="65"/>
      <c r="F45" s="64">
        <f>SEKTOR_USD!F45*2.1642</f>
        <v>22661677.86969668</v>
      </c>
      <c r="G45" s="64">
        <f>SEKTOR_USD!G45*2.5613</f>
        <v>24246251.160233069</v>
      </c>
      <c r="H45" s="65">
        <f>(G45-F45)/F45*100</f>
        <v>6.9923034810025637</v>
      </c>
      <c r="I45" s="65">
        <f t="shared" ref="I45:I46" si="6">G45/G$46*100</f>
        <v>6.0379183664041944</v>
      </c>
      <c r="J45" s="64">
        <f>SEKTOR_USD!J45*2.0809</f>
        <v>21789430.495819159</v>
      </c>
      <c r="K45" s="64">
        <f>SEKTOR_USD!K45*2.3856</f>
        <v>22583007.366513886</v>
      </c>
      <c r="L45" s="65">
        <f>(K45-J45)/J45*100</f>
        <v>3.642026673652595</v>
      </c>
      <c r="M45" s="65">
        <f t="shared" ref="M45:M46" si="7">K45/K$46*100</f>
        <v>6.0379183664041944</v>
      </c>
    </row>
    <row r="46" spans="1:13" s="20" customFormat="1" ht="18" hidden="1" x14ac:dyDescent="0.25">
      <c r="A46" s="69" t="s">
        <v>35</v>
      </c>
      <c r="B46" s="70">
        <f>SEKTOR_USD!B46*2.1157</f>
        <v>0</v>
      </c>
      <c r="C46" s="70">
        <f>SEKTOR_USD!C46*2.7012</f>
        <v>0</v>
      </c>
      <c r="D46" s="71" t="e">
        <f>(C46-B46)/B46*100</f>
        <v>#DIV/0!</v>
      </c>
      <c r="E46" s="72" t="e">
        <f>C46/C$46*100</f>
        <v>#DIV/0!</v>
      </c>
      <c r="F46" s="70">
        <f>SEKTOR_USD!F46*2.1642</f>
        <v>307466942.7379446</v>
      </c>
      <c r="G46" s="70">
        <f>SEKTOR_USD!G46*2.5613</f>
        <v>401566395.71582377</v>
      </c>
      <c r="H46" s="71">
        <f>(G46-F46)/F46*100</f>
        <v>30.604738232975027</v>
      </c>
      <c r="I46" s="72">
        <f t="shared" si="6"/>
        <v>100</v>
      </c>
      <c r="J46" s="70">
        <f>SEKTOR_USD!J46*2.0809</f>
        <v>295632548.35199559</v>
      </c>
      <c r="K46" s="70">
        <f>SEKTOR_USD!K46*2.3856</f>
        <v>374019753.10181129</v>
      </c>
      <c r="L46" s="71">
        <f>(K46-J46)/J46*100</f>
        <v>26.515079339803883</v>
      </c>
      <c r="M46" s="72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5" t="s">
        <v>117</v>
      </c>
    </row>
    <row r="52" spans="1:3" x14ac:dyDescent="0.2">
      <c r="A52" s="121"/>
      <c r="B52" s="122">
        <v>2016</v>
      </c>
      <c r="C52" s="122">
        <v>2017</v>
      </c>
    </row>
    <row r="53" spans="1:3" x14ac:dyDescent="0.2">
      <c r="A53" s="132" t="s">
        <v>225</v>
      </c>
      <c r="B53" s="123">
        <v>3.5024630000000001</v>
      </c>
      <c r="C53" s="123">
        <v>3.8433160000000002</v>
      </c>
    </row>
    <row r="54" spans="1:3" x14ac:dyDescent="0.2">
      <c r="A54" s="122" t="s">
        <v>226</v>
      </c>
      <c r="B54" s="123">
        <v>3.0232437499999993</v>
      </c>
      <c r="C54" s="123">
        <v>3.6463765000000001</v>
      </c>
    </row>
    <row r="55" spans="1:3" x14ac:dyDescent="0.2">
      <c r="A55" s="122" t="s">
        <v>226</v>
      </c>
      <c r="B55" s="123">
        <v>3.0232437499999993</v>
      </c>
      <c r="C55" s="123">
        <v>3.6463765000000001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38" t="s">
        <v>37</v>
      </c>
      <c r="B5" s="139"/>
      <c r="C5" s="139"/>
      <c r="D5" s="139"/>
      <c r="E5" s="139"/>
      <c r="F5" s="139"/>
      <c r="G5" s="140"/>
    </row>
    <row r="6" spans="1:7" ht="50.25" customHeight="1" x14ac:dyDescent="0.2">
      <c r="A6" s="56"/>
      <c r="B6" s="141" t="s">
        <v>124</v>
      </c>
      <c r="C6" s="141"/>
      <c r="D6" s="141" t="s">
        <v>125</v>
      </c>
      <c r="E6" s="141"/>
      <c r="F6" s="141" t="s">
        <v>120</v>
      </c>
      <c r="G6" s="141"/>
    </row>
    <row r="7" spans="1:7" ht="30" x14ac:dyDescent="0.25">
      <c r="A7" s="57" t="s">
        <v>1</v>
      </c>
      <c r="B7" s="73" t="s">
        <v>38</v>
      </c>
      <c r="C7" s="73" t="s">
        <v>39</v>
      </c>
      <c r="D7" s="73" t="s">
        <v>38</v>
      </c>
      <c r="E7" s="73" t="s">
        <v>39</v>
      </c>
      <c r="F7" s="73" t="s">
        <v>38</v>
      </c>
      <c r="G7" s="73" t="s">
        <v>39</v>
      </c>
    </row>
    <row r="8" spans="1:7" ht="16.5" x14ac:dyDescent="0.25">
      <c r="A8" s="58" t="s">
        <v>2</v>
      </c>
      <c r="B8" s="127">
        <f>SEKTOR_USD!D8</f>
        <v>6.9630037217195477</v>
      </c>
      <c r="C8" s="127">
        <f>SEKTOR_TL!D8</f>
        <v>17.372438655810001</v>
      </c>
      <c r="D8" s="127">
        <f>SEKTOR_USD!H8</f>
        <v>5.0663716089779491</v>
      </c>
      <c r="E8" s="127">
        <f>SEKTOR_TL!H8</f>
        <v>26.722017824478918</v>
      </c>
      <c r="F8" s="127">
        <f>SEKTOR_USD!L8</f>
        <v>5.0663716089779491</v>
      </c>
      <c r="G8" s="127">
        <f>SEKTOR_TL!L8</f>
        <v>26.722017824478918</v>
      </c>
    </row>
    <row r="9" spans="1:7" s="19" customFormat="1" ht="15.75" x14ac:dyDescent="0.25">
      <c r="A9" s="61" t="s">
        <v>3</v>
      </c>
      <c r="B9" s="128">
        <f>SEKTOR_USD!D9</f>
        <v>2.4045051138535052</v>
      </c>
      <c r="C9" s="128">
        <f>SEKTOR_TL!D9</f>
        <v>12.370315682465439</v>
      </c>
      <c r="D9" s="128">
        <f>SEKTOR_USD!H9</f>
        <v>2.1676357078432495</v>
      </c>
      <c r="E9" s="128">
        <f>SEKTOR_TL!H9</f>
        <v>23.225811979480842</v>
      </c>
      <c r="F9" s="128">
        <f>SEKTOR_USD!L9</f>
        <v>2.1676357078432495</v>
      </c>
      <c r="G9" s="128">
        <f>SEKTOR_TL!L9</f>
        <v>23.225811979480842</v>
      </c>
    </row>
    <row r="10" spans="1:7" ht="14.25" x14ac:dyDescent="0.2">
      <c r="A10" s="11" t="s">
        <v>4</v>
      </c>
      <c r="B10" s="129">
        <f>SEKTOR_USD!D10</f>
        <v>-8.4058387691358227</v>
      </c>
      <c r="C10" s="129">
        <f>SEKTOR_TL!D10</f>
        <v>0.50792980972531188</v>
      </c>
      <c r="D10" s="129">
        <f>SEKTOR_USD!H10</f>
        <v>0.21504014329516538</v>
      </c>
      <c r="E10" s="129">
        <f>SEKTOR_TL!H10</f>
        <v>20.870759205263624</v>
      </c>
      <c r="F10" s="129">
        <f>SEKTOR_USD!L10</f>
        <v>0.21504014329516538</v>
      </c>
      <c r="G10" s="129">
        <f>SEKTOR_TL!L10</f>
        <v>20.870759205263624</v>
      </c>
    </row>
    <row r="11" spans="1:7" ht="14.25" x14ac:dyDescent="0.2">
      <c r="A11" s="11" t="s">
        <v>5</v>
      </c>
      <c r="B11" s="129">
        <f>SEKTOR_USD!D11</f>
        <v>28.986718765318624</v>
      </c>
      <c r="C11" s="129">
        <f>SEKTOR_TL!D11</f>
        <v>41.53945952269855</v>
      </c>
      <c r="D11" s="129">
        <f>SEKTOR_USD!H11</f>
        <v>12.810927629180787</v>
      </c>
      <c r="E11" s="129">
        <f>SEKTOR_TL!H11</f>
        <v>36.062834976586203</v>
      </c>
      <c r="F11" s="129">
        <f>SEKTOR_USD!L11</f>
        <v>12.810927629180787</v>
      </c>
      <c r="G11" s="129">
        <f>SEKTOR_TL!L11</f>
        <v>36.062834976586203</v>
      </c>
    </row>
    <row r="12" spans="1:7" ht="14.25" x14ac:dyDescent="0.2">
      <c r="A12" s="11" t="s">
        <v>6</v>
      </c>
      <c r="B12" s="129">
        <f>SEKTOR_USD!D12</f>
        <v>5.558352141161941</v>
      </c>
      <c r="C12" s="129">
        <f>SEKTOR_TL!D12</f>
        <v>15.831089070109222</v>
      </c>
      <c r="D12" s="129">
        <f>SEKTOR_USD!H12</f>
        <v>7.3075124855220235</v>
      </c>
      <c r="E12" s="129">
        <f>SEKTOR_TL!H12</f>
        <v>29.425089128411873</v>
      </c>
      <c r="F12" s="129">
        <f>SEKTOR_USD!L12</f>
        <v>7.3075124855220235</v>
      </c>
      <c r="G12" s="129">
        <f>SEKTOR_TL!L12</f>
        <v>29.425089128411873</v>
      </c>
    </row>
    <row r="13" spans="1:7" ht="14.25" x14ac:dyDescent="0.2">
      <c r="A13" s="11" t="s">
        <v>7</v>
      </c>
      <c r="B13" s="129">
        <f>SEKTOR_USD!D13</f>
        <v>14.294277687945314</v>
      </c>
      <c r="C13" s="129">
        <f>SEKTOR_TL!D13</f>
        <v>25.417178181903193</v>
      </c>
      <c r="D13" s="129">
        <f>SEKTOR_USD!H13</f>
        <v>-1.1141950881247111</v>
      </c>
      <c r="E13" s="129">
        <f>SEKTOR_TL!H13</f>
        <v>19.267550032724536</v>
      </c>
      <c r="F13" s="129">
        <f>SEKTOR_USD!L13</f>
        <v>-1.1141950881247111</v>
      </c>
      <c r="G13" s="129">
        <f>SEKTOR_TL!L13</f>
        <v>19.267550032724536</v>
      </c>
    </row>
    <row r="14" spans="1:7" ht="14.25" x14ac:dyDescent="0.2">
      <c r="A14" s="11" t="s">
        <v>8</v>
      </c>
      <c r="B14" s="129">
        <f>SEKTOR_USD!D14</f>
        <v>-20.991235534776752</v>
      </c>
      <c r="C14" s="129">
        <f>SEKTOR_TL!D14</f>
        <v>-13.302253697062916</v>
      </c>
      <c r="D14" s="129">
        <f>SEKTOR_USD!H14</f>
        <v>-5.821174871855864</v>
      </c>
      <c r="E14" s="129">
        <f>SEKTOR_TL!H14</f>
        <v>13.590395992673226</v>
      </c>
      <c r="F14" s="129">
        <f>SEKTOR_USD!L14</f>
        <v>-5.821174871855864</v>
      </c>
      <c r="G14" s="129">
        <f>SEKTOR_TL!L14</f>
        <v>13.590395992673226</v>
      </c>
    </row>
    <row r="15" spans="1:7" ht="14.25" x14ac:dyDescent="0.2">
      <c r="A15" s="11" t="s">
        <v>9</v>
      </c>
      <c r="B15" s="129">
        <f>SEKTOR_USD!D15</f>
        <v>70.574877512002317</v>
      </c>
      <c r="C15" s="129">
        <f>SEKTOR_TL!D15</f>
        <v>87.174898332949908</v>
      </c>
      <c r="D15" s="129">
        <f>SEKTOR_USD!H15</f>
        <v>69.301188945787544</v>
      </c>
      <c r="E15" s="129">
        <f>SEKTOR_TL!H15</f>
        <v>104.19652791607679</v>
      </c>
      <c r="F15" s="129">
        <f>SEKTOR_USD!L15</f>
        <v>69.301188945787544</v>
      </c>
      <c r="G15" s="129">
        <f>SEKTOR_TL!L15</f>
        <v>104.19652791607679</v>
      </c>
    </row>
    <row r="16" spans="1:7" ht="14.25" x14ac:dyDescent="0.2">
      <c r="A16" s="11" t="s">
        <v>10</v>
      </c>
      <c r="B16" s="129">
        <f>SEKTOR_USD!D16</f>
        <v>4.5093810943959962</v>
      </c>
      <c r="C16" s="129">
        <f>SEKTOR_TL!D16</f>
        <v>14.680034167438647</v>
      </c>
      <c r="D16" s="129">
        <f>SEKTOR_USD!H16</f>
        <v>-6.0502534572929401</v>
      </c>
      <c r="E16" s="129">
        <f>SEKTOR_TL!H16</f>
        <v>13.314101112185664</v>
      </c>
      <c r="F16" s="129">
        <f>SEKTOR_USD!L16</f>
        <v>-6.0502534572929401</v>
      </c>
      <c r="G16" s="129">
        <f>SEKTOR_TL!L16</f>
        <v>13.314101112185664</v>
      </c>
    </row>
    <row r="17" spans="1:7" ht="14.25" x14ac:dyDescent="0.2">
      <c r="A17" s="8" t="s">
        <v>11</v>
      </c>
      <c r="B17" s="129">
        <f>SEKTOR_USD!D17</f>
        <v>58.575419624166102</v>
      </c>
      <c r="C17" s="129">
        <f>SEKTOR_TL!D17</f>
        <v>74.007676154829198</v>
      </c>
      <c r="D17" s="129">
        <f>SEKTOR_USD!H17</f>
        <v>4.2421612262086388</v>
      </c>
      <c r="E17" s="129">
        <f>SEKTOR_TL!H17</f>
        <v>25.727926173487813</v>
      </c>
      <c r="F17" s="129">
        <f>SEKTOR_USD!L17</f>
        <v>4.2421612262086388</v>
      </c>
      <c r="G17" s="129">
        <f>SEKTOR_TL!L17</f>
        <v>25.727926173487813</v>
      </c>
    </row>
    <row r="18" spans="1:7" s="19" customFormat="1" ht="15.75" x14ac:dyDescent="0.25">
      <c r="A18" s="61" t="s">
        <v>12</v>
      </c>
      <c r="B18" s="128">
        <f>SEKTOR_USD!D18</f>
        <v>4.9299166612005267</v>
      </c>
      <c r="C18" s="128">
        <f>SEKTOR_TL!D18</f>
        <v>15.141495451246339</v>
      </c>
      <c r="D18" s="128">
        <f>SEKTOR_USD!H18</f>
        <v>19.584942130089679</v>
      </c>
      <c r="E18" s="128">
        <f>SEKTOR_TL!H18</f>
        <v>44.233068450739069</v>
      </c>
      <c r="F18" s="128">
        <f>SEKTOR_USD!L18</f>
        <v>19.584942130089679</v>
      </c>
      <c r="G18" s="128">
        <f>SEKTOR_TL!L18</f>
        <v>44.233068450739069</v>
      </c>
    </row>
    <row r="19" spans="1:7" ht="14.25" x14ac:dyDescent="0.2">
      <c r="A19" s="11" t="s">
        <v>13</v>
      </c>
      <c r="B19" s="129">
        <f>SEKTOR_USD!D19</f>
        <v>4.9299166612005267</v>
      </c>
      <c r="C19" s="129">
        <f>SEKTOR_TL!D19</f>
        <v>15.141495451246339</v>
      </c>
      <c r="D19" s="129">
        <f>SEKTOR_USD!H19</f>
        <v>19.584942130089679</v>
      </c>
      <c r="E19" s="129">
        <f>SEKTOR_TL!H19</f>
        <v>44.233068450739069</v>
      </c>
      <c r="F19" s="129">
        <f>SEKTOR_USD!L19</f>
        <v>19.584942130089679</v>
      </c>
      <c r="G19" s="129">
        <f>SEKTOR_TL!L19</f>
        <v>44.233068450739069</v>
      </c>
    </row>
    <row r="20" spans="1:7" s="19" customFormat="1" ht="15.75" x14ac:dyDescent="0.25">
      <c r="A20" s="61" t="s">
        <v>112</v>
      </c>
      <c r="B20" s="128">
        <f>SEKTOR_USD!D20</f>
        <v>26.619134516643296</v>
      </c>
      <c r="C20" s="128">
        <f>SEKTOR_TL!D20</f>
        <v>38.941466503419853</v>
      </c>
      <c r="D20" s="128">
        <f>SEKTOR_USD!H20</f>
        <v>8.4236919974710673</v>
      </c>
      <c r="E20" s="128">
        <f>SEKTOR_TL!H20</f>
        <v>30.771328822830334</v>
      </c>
      <c r="F20" s="128">
        <f>SEKTOR_USD!L20</f>
        <v>8.4236919974710673</v>
      </c>
      <c r="G20" s="128">
        <f>SEKTOR_TL!L20</f>
        <v>30.771328822830334</v>
      </c>
    </row>
    <row r="21" spans="1:7" ht="14.25" x14ac:dyDescent="0.2">
      <c r="A21" s="11" t="s">
        <v>111</v>
      </c>
      <c r="B21" s="129">
        <f>SEKTOR_USD!D21</f>
        <v>26.619134516643296</v>
      </c>
      <c r="C21" s="129">
        <f>SEKTOR_TL!D21</f>
        <v>38.941466503419853</v>
      </c>
      <c r="D21" s="129">
        <f>SEKTOR_USD!H21</f>
        <v>8.4236919974710673</v>
      </c>
      <c r="E21" s="129">
        <f>SEKTOR_TL!H21</f>
        <v>30.771328822830334</v>
      </c>
      <c r="F21" s="129">
        <f>SEKTOR_USD!L21</f>
        <v>8.4236919974710673</v>
      </c>
      <c r="G21" s="129">
        <f>SEKTOR_TL!L21</f>
        <v>30.771328822830334</v>
      </c>
    </row>
    <row r="22" spans="1:7" ht="16.5" x14ac:dyDescent="0.25">
      <c r="A22" s="58" t="s">
        <v>14</v>
      </c>
      <c r="B22" s="127">
        <f>SEKTOR_USD!D22</f>
        <v>10.559143639337828</v>
      </c>
      <c r="C22" s="127">
        <f>SEKTOR_TL!D22</f>
        <v>21.318548031875089</v>
      </c>
      <c r="D22" s="127">
        <f>SEKTOR_USD!H22</f>
        <v>12.818519287829282</v>
      </c>
      <c r="E22" s="127">
        <f>SEKTOR_TL!H22</f>
        <v>36.071991382083397</v>
      </c>
      <c r="F22" s="127">
        <f>SEKTOR_USD!L22</f>
        <v>12.818519287829282</v>
      </c>
      <c r="G22" s="127">
        <f>SEKTOR_TL!L22</f>
        <v>36.071991382083397</v>
      </c>
    </row>
    <row r="23" spans="1:7" s="19" customFormat="1" ht="15.75" x14ac:dyDescent="0.25">
      <c r="A23" s="61" t="s">
        <v>15</v>
      </c>
      <c r="B23" s="128">
        <f>SEKTOR_USD!D23</f>
        <v>9.0762875075409006</v>
      </c>
      <c r="C23" s="128">
        <f>SEKTOR_TL!D23</f>
        <v>19.691383177590193</v>
      </c>
      <c r="D23" s="128">
        <f>SEKTOR_USD!H23</f>
        <v>5.4294471388572134</v>
      </c>
      <c r="E23" s="128">
        <f>SEKTOR_TL!H23</f>
        <v>27.159928290638568</v>
      </c>
      <c r="F23" s="128">
        <f>SEKTOR_USD!L23</f>
        <v>5.4294471388572134</v>
      </c>
      <c r="G23" s="128">
        <f>SEKTOR_TL!L23</f>
        <v>27.159928290638568</v>
      </c>
    </row>
    <row r="24" spans="1:7" ht="14.25" x14ac:dyDescent="0.2">
      <c r="A24" s="11" t="s">
        <v>16</v>
      </c>
      <c r="B24" s="129">
        <f>SEKTOR_USD!D24</f>
        <v>7.5127450510290998</v>
      </c>
      <c r="C24" s="129">
        <f>SEKTOR_TL!D24</f>
        <v>17.97567975979787</v>
      </c>
      <c r="D24" s="129">
        <f>SEKTOR_USD!H24</f>
        <v>2.9873687067320862</v>
      </c>
      <c r="E24" s="129">
        <f>SEKTOR_TL!H24</f>
        <v>24.214503395256624</v>
      </c>
      <c r="F24" s="129">
        <f>SEKTOR_USD!L24</f>
        <v>2.9873687067320862</v>
      </c>
      <c r="G24" s="129">
        <f>SEKTOR_TL!L24</f>
        <v>24.214503395256624</v>
      </c>
    </row>
    <row r="25" spans="1:7" ht="14.25" x14ac:dyDescent="0.2">
      <c r="A25" s="11" t="s">
        <v>17</v>
      </c>
      <c r="B25" s="129">
        <f>SEKTOR_USD!D25</f>
        <v>2.8329388718753385</v>
      </c>
      <c r="C25" s="129">
        <f>SEKTOR_TL!D25</f>
        <v>12.840443794352845</v>
      </c>
      <c r="D25" s="129">
        <f>SEKTOR_USD!H25</f>
        <v>8.9788734654811062</v>
      </c>
      <c r="E25" s="129">
        <f>SEKTOR_TL!H25</f>
        <v>31.440940943317582</v>
      </c>
      <c r="F25" s="129">
        <f>SEKTOR_USD!L25</f>
        <v>8.9788734654811062</v>
      </c>
      <c r="G25" s="129">
        <f>SEKTOR_TL!L25</f>
        <v>31.440940943317582</v>
      </c>
    </row>
    <row r="26" spans="1:7" ht="14.25" x14ac:dyDescent="0.2">
      <c r="A26" s="11" t="s">
        <v>18</v>
      </c>
      <c r="B26" s="129">
        <f>SEKTOR_USD!D26</f>
        <v>19.367129430954535</v>
      </c>
      <c r="C26" s="129">
        <f>SEKTOR_TL!D26</f>
        <v>30.98371015369996</v>
      </c>
      <c r="D26" s="129">
        <f>SEKTOR_USD!H26</f>
        <v>12.862590687480202</v>
      </c>
      <c r="E26" s="129">
        <f>SEKTOR_TL!H26</f>
        <v>36.125146512565117</v>
      </c>
      <c r="F26" s="129">
        <f>SEKTOR_USD!L26</f>
        <v>12.862590687480202</v>
      </c>
      <c r="G26" s="129">
        <f>SEKTOR_TL!L26</f>
        <v>36.125146512565117</v>
      </c>
    </row>
    <row r="27" spans="1:7" s="19" customFormat="1" ht="15.75" x14ac:dyDescent="0.25">
      <c r="A27" s="61" t="s">
        <v>19</v>
      </c>
      <c r="B27" s="128">
        <f>SEKTOR_USD!D27</f>
        <v>6.0518669645441108</v>
      </c>
      <c r="C27" s="128">
        <f>SEKTOR_TL!D27</f>
        <v>16.372631812157277</v>
      </c>
      <c r="D27" s="128">
        <f>SEKTOR_USD!H27</f>
        <v>15.107061110470866</v>
      </c>
      <c r="E27" s="128">
        <f>SEKTOR_TL!H27</f>
        <v>38.832233628957304</v>
      </c>
      <c r="F27" s="128">
        <f>SEKTOR_USD!L27</f>
        <v>15.107061110470866</v>
      </c>
      <c r="G27" s="128">
        <f>SEKTOR_TL!L27</f>
        <v>38.832233628957304</v>
      </c>
    </row>
    <row r="28" spans="1:7" ht="14.25" x14ac:dyDescent="0.2">
      <c r="A28" s="11" t="s">
        <v>20</v>
      </c>
      <c r="B28" s="129">
        <f>SEKTOR_USD!D28</f>
        <v>6.0518669645441108</v>
      </c>
      <c r="C28" s="129">
        <f>SEKTOR_TL!D28</f>
        <v>16.372631812157277</v>
      </c>
      <c r="D28" s="129">
        <f>SEKTOR_USD!H28</f>
        <v>15.107061110470866</v>
      </c>
      <c r="E28" s="129">
        <f>SEKTOR_TL!H28</f>
        <v>38.832233628957304</v>
      </c>
      <c r="F28" s="129">
        <f>SEKTOR_USD!L28</f>
        <v>15.107061110470866</v>
      </c>
      <c r="G28" s="129">
        <f>SEKTOR_TL!L28</f>
        <v>38.832233628957304</v>
      </c>
    </row>
    <row r="29" spans="1:7" s="19" customFormat="1" ht="15.75" x14ac:dyDescent="0.25">
      <c r="A29" s="61" t="s">
        <v>21</v>
      </c>
      <c r="B29" s="128">
        <f>SEKTOR_USD!D29</f>
        <v>11.487026096633072</v>
      </c>
      <c r="C29" s="128">
        <f>SEKTOR_TL!D29</f>
        <v>22.33673023515378</v>
      </c>
      <c r="D29" s="128">
        <f>SEKTOR_USD!H29</f>
        <v>13.433345433038408</v>
      </c>
      <c r="E29" s="128">
        <f>SEKTOR_TL!H29</f>
        <v>36.813541780550665</v>
      </c>
      <c r="F29" s="128">
        <f>SEKTOR_USD!L29</f>
        <v>13.433345433038408</v>
      </c>
      <c r="G29" s="128">
        <f>SEKTOR_TL!L29</f>
        <v>36.813541780550665</v>
      </c>
    </row>
    <row r="30" spans="1:7" ht="14.25" x14ac:dyDescent="0.2">
      <c r="A30" s="11" t="s">
        <v>22</v>
      </c>
      <c r="B30" s="129">
        <f>SEKTOR_USD!D30</f>
        <v>7.7248459458070018</v>
      </c>
      <c r="C30" s="129">
        <f>SEKTOR_TL!D30</f>
        <v>18.208421907970251</v>
      </c>
      <c r="D30" s="129">
        <f>SEKTOR_USD!H30</f>
        <v>0.52657251076160239</v>
      </c>
      <c r="E30" s="129">
        <f>SEKTOR_TL!H30</f>
        <v>21.246502743547296</v>
      </c>
      <c r="F30" s="129">
        <f>SEKTOR_USD!L30</f>
        <v>0.52657251076160239</v>
      </c>
      <c r="G30" s="129">
        <f>SEKTOR_TL!L30</f>
        <v>21.246502743547296</v>
      </c>
    </row>
    <row r="31" spans="1:7" ht="14.25" x14ac:dyDescent="0.2">
      <c r="A31" s="11" t="s">
        <v>23</v>
      </c>
      <c r="B31" s="129">
        <f>SEKTOR_USD!D31</f>
        <v>6.1538643588705719</v>
      </c>
      <c r="C31" s="129">
        <f>SEKTOR_TL!D31</f>
        <v>16.48455539780921</v>
      </c>
      <c r="D31" s="129">
        <f>SEKTOR_USD!H31</f>
        <v>19.451780487176347</v>
      </c>
      <c r="E31" s="129">
        <f>SEKTOR_TL!H31</f>
        <v>44.072460333904104</v>
      </c>
      <c r="F31" s="129">
        <f>SEKTOR_USD!L31</f>
        <v>19.451780487176347</v>
      </c>
      <c r="G31" s="129">
        <f>SEKTOR_TL!L31</f>
        <v>44.072460333904104</v>
      </c>
    </row>
    <row r="32" spans="1:7" ht="14.25" x14ac:dyDescent="0.2">
      <c r="A32" s="11" t="s">
        <v>24</v>
      </c>
      <c r="B32" s="129">
        <f>SEKTOR_USD!D32</f>
        <v>-22.663123021113361</v>
      </c>
      <c r="C32" s="129">
        <f>SEKTOR_TL!D32</f>
        <v>-15.136846075751068</v>
      </c>
      <c r="D32" s="129">
        <f>SEKTOR_USD!H32</f>
        <v>37.645718857272016</v>
      </c>
      <c r="E32" s="129">
        <f>SEKTOR_TL!H32</f>
        <v>66.016423441465378</v>
      </c>
      <c r="F32" s="129">
        <f>SEKTOR_USD!L32</f>
        <v>37.645718857272016</v>
      </c>
      <c r="G32" s="129">
        <f>SEKTOR_TL!L32</f>
        <v>66.016423441465378</v>
      </c>
    </row>
    <row r="33" spans="1:7" ht="14.25" x14ac:dyDescent="0.2">
      <c r="A33" s="11" t="s">
        <v>107</v>
      </c>
      <c r="B33" s="129">
        <f>SEKTOR_USD!D33</f>
        <v>15.735294292626243</v>
      </c>
      <c r="C33" s="129">
        <f>SEKTOR_TL!D33</f>
        <v>26.998431766319612</v>
      </c>
      <c r="D33" s="129">
        <f>SEKTOR_USD!H33</f>
        <v>5.2558387342150628</v>
      </c>
      <c r="E33" s="129">
        <f>SEKTOR_TL!H33</f>
        <v>26.950536769730082</v>
      </c>
      <c r="F33" s="129">
        <f>SEKTOR_USD!L33</f>
        <v>5.2558387342150628</v>
      </c>
      <c r="G33" s="129">
        <f>SEKTOR_TL!L33</f>
        <v>26.950536769730082</v>
      </c>
    </row>
    <row r="34" spans="1:7" ht="14.25" x14ac:dyDescent="0.2">
      <c r="A34" s="11" t="s">
        <v>25</v>
      </c>
      <c r="B34" s="129">
        <f>SEKTOR_USD!D34</f>
        <v>23.170759991303182</v>
      </c>
      <c r="C34" s="129">
        <f>SEKTOR_TL!D34</f>
        <v>35.157502764978638</v>
      </c>
      <c r="D34" s="129">
        <f>SEKTOR_USD!H34</f>
        <v>14.824439226166966</v>
      </c>
      <c r="E34" s="129">
        <f>SEKTOR_TL!H34</f>
        <v>38.49135942808897</v>
      </c>
      <c r="F34" s="129">
        <f>SEKTOR_USD!L34</f>
        <v>14.824439226166966</v>
      </c>
      <c r="G34" s="129">
        <f>SEKTOR_TL!L34</f>
        <v>38.49135942808897</v>
      </c>
    </row>
    <row r="35" spans="1:7" ht="14.25" x14ac:dyDescent="0.2">
      <c r="A35" s="11" t="s">
        <v>26</v>
      </c>
      <c r="B35" s="129">
        <f>SEKTOR_USD!D35</f>
        <v>27.540247629503554</v>
      </c>
      <c r="C35" s="129">
        <f>SEKTOR_TL!D35</f>
        <v>39.952220582610906</v>
      </c>
      <c r="D35" s="129">
        <f>SEKTOR_USD!H35</f>
        <v>14.571242500881008</v>
      </c>
      <c r="E35" s="129">
        <f>SEKTOR_TL!H35</f>
        <v>38.18597532237149</v>
      </c>
      <c r="F35" s="129">
        <f>SEKTOR_USD!L35</f>
        <v>14.571242500881008</v>
      </c>
      <c r="G35" s="129">
        <f>SEKTOR_TL!L35</f>
        <v>38.18597532237149</v>
      </c>
    </row>
    <row r="36" spans="1:7" ht="14.25" x14ac:dyDescent="0.2">
      <c r="A36" s="11" t="s">
        <v>27</v>
      </c>
      <c r="B36" s="129">
        <f>SEKTOR_USD!D36</f>
        <v>26.038363934883058</v>
      </c>
      <c r="C36" s="129">
        <f>SEKTOR_TL!D36</f>
        <v>38.304176439482468</v>
      </c>
      <c r="D36" s="129">
        <f>SEKTOR_USD!H36</f>
        <v>26.437638990414193</v>
      </c>
      <c r="E36" s="129">
        <f>SEKTOR_TL!H36</f>
        <v>52.498201817213754</v>
      </c>
      <c r="F36" s="129">
        <f>SEKTOR_USD!L36</f>
        <v>26.437638990414193</v>
      </c>
      <c r="G36" s="129">
        <f>SEKTOR_TL!L36</f>
        <v>52.498201817213754</v>
      </c>
    </row>
    <row r="37" spans="1:7" ht="14.25" x14ac:dyDescent="0.2">
      <c r="A37" s="11" t="s">
        <v>108</v>
      </c>
      <c r="B37" s="129">
        <f>SEKTOR_USD!D37</f>
        <v>16.941116990405334</v>
      </c>
      <c r="C37" s="129">
        <f>SEKTOR_TL!D37</f>
        <v>28.321602822669835</v>
      </c>
      <c r="D37" s="129">
        <f>SEKTOR_USD!H37</f>
        <v>2.1061470888432812</v>
      </c>
      <c r="E37" s="129">
        <f>SEKTOR_TL!H37</f>
        <v>23.151649697548081</v>
      </c>
      <c r="F37" s="129">
        <f>SEKTOR_USD!L37</f>
        <v>2.1061470888432812</v>
      </c>
      <c r="G37" s="129">
        <f>SEKTOR_TL!L37</f>
        <v>23.151649697548081</v>
      </c>
    </row>
    <row r="38" spans="1:7" ht="14.25" x14ac:dyDescent="0.2">
      <c r="A38" s="8" t="s">
        <v>28</v>
      </c>
      <c r="B38" s="129">
        <f>SEKTOR_USD!D38</f>
        <v>-17.773798989760202</v>
      </c>
      <c r="C38" s="129">
        <f>SEKTOR_TL!D38</f>
        <v>-9.7717023814753166</v>
      </c>
      <c r="D38" s="129">
        <f>SEKTOR_USD!H38</f>
        <v>35.032979537108247</v>
      </c>
      <c r="E38" s="129">
        <f>SEKTOR_TL!H38</f>
        <v>62.865162066106137</v>
      </c>
      <c r="F38" s="129">
        <f>SEKTOR_USD!L38</f>
        <v>35.032979537108247</v>
      </c>
      <c r="G38" s="129">
        <f>SEKTOR_TL!L38</f>
        <v>62.865162066106137</v>
      </c>
    </row>
    <row r="39" spans="1:7" ht="14.25" x14ac:dyDescent="0.2">
      <c r="A39" s="8" t="s">
        <v>109</v>
      </c>
      <c r="B39" s="129">
        <f>SEKTOR_USD!D39</f>
        <v>-4.3554601306129674</v>
      </c>
      <c r="C39" s="129">
        <f>SEKTOR_TL!D39</f>
        <v>4.9524835501911229</v>
      </c>
      <c r="D39" s="129">
        <f>SEKTOR_USD!H39</f>
        <v>3.7168901501810474</v>
      </c>
      <c r="E39" s="129">
        <f>SEKTOR_TL!H39</f>
        <v>25.094389394405187</v>
      </c>
      <c r="F39" s="129">
        <f>SEKTOR_USD!L39</f>
        <v>3.7168901501810474</v>
      </c>
      <c r="G39" s="129">
        <f>SEKTOR_TL!L39</f>
        <v>25.094389394405187</v>
      </c>
    </row>
    <row r="40" spans="1:7" ht="14.25" x14ac:dyDescent="0.2">
      <c r="A40" s="8" t="s">
        <v>29</v>
      </c>
      <c r="B40" s="129">
        <f>SEKTOR_USD!D40</f>
        <v>23.82447222463896</v>
      </c>
      <c r="C40" s="129">
        <f>SEKTOR_TL!D40</f>
        <v>35.874833022507445</v>
      </c>
      <c r="D40" s="129">
        <f>SEKTOR_USD!H40</f>
        <v>11.78752838622508</v>
      </c>
      <c r="E40" s="129">
        <f>SEKTOR_TL!H40</f>
        <v>34.828498860078398</v>
      </c>
      <c r="F40" s="129">
        <f>SEKTOR_USD!L40</f>
        <v>11.78752838622508</v>
      </c>
      <c r="G40" s="129">
        <f>SEKTOR_TL!L40</f>
        <v>34.828498860078398</v>
      </c>
    </row>
    <row r="41" spans="1:7" ht="14.25" x14ac:dyDescent="0.2">
      <c r="A41" s="11" t="s">
        <v>30</v>
      </c>
      <c r="B41" s="129">
        <f>SEKTOR_USD!D41</f>
        <v>77.337575948154523</v>
      </c>
      <c r="C41" s="129">
        <f>SEKTOR_TL!D41</f>
        <v>94.595729645897023</v>
      </c>
      <c r="D41" s="129">
        <f>SEKTOR_USD!H41</f>
        <v>17.30854647530936</v>
      </c>
      <c r="E41" s="129">
        <f>SEKTOR_TL!H41</f>
        <v>41.487475866517876</v>
      </c>
      <c r="F41" s="129">
        <f>SEKTOR_USD!L41</f>
        <v>17.30854647530936</v>
      </c>
      <c r="G41" s="129">
        <f>SEKTOR_TL!L41</f>
        <v>41.487475866517876</v>
      </c>
    </row>
    <row r="42" spans="1:7" ht="16.5" x14ac:dyDescent="0.25">
      <c r="A42" s="58" t="s">
        <v>31</v>
      </c>
      <c r="B42" s="127">
        <f>SEKTOR_USD!D42</f>
        <v>16.238162541368879</v>
      </c>
      <c r="C42" s="127">
        <f>SEKTOR_TL!D42</f>
        <v>27.550238191193948</v>
      </c>
      <c r="D42" s="127">
        <f>SEKTOR_USD!H42</f>
        <v>23.784229507645684</v>
      </c>
      <c r="E42" s="127">
        <f>SEKTOR_TL!H42</f>
        <v>49.297887590865244</v>
      </c>
      <c r="F42" s="127">
        <f>SEKTOR_USD!L42</f>
        <v>23.784229507645684</v>
      </c>
      <c r="G42" s="127">
        <f>SEKTOR_TL!L42</f>
        <v>49.297887590865244</v>
      </c>
    </row>
    <row r="43" spans="1:7" ht="14.25" x14ac:dyDescent="0.2">
      <c r="A43" s="11" t="s">
        <v>32</v>
      </c>
      <c r="B43" s="129">
        <f>SEKTOR_USD!D43</f>
        <v>16.238162541368879</v>
      </c>
      <c r="C43" s="129">
        <f>SEKTOR_TL!D43</f>
        <v>27.550238191193948</v>
      </c>
      <c r="D43" s="129">
        <f>SEKTOR_USD!H43</f>
        <v>23.784229507645684</v>
      </c>
      <c r="E43" s="129">
        <f>SEKTOR_TL!H43</f>
        <v>49.297887590865244</v>
      </c>
      <c r="F43" s="129">
        <f>SEKTOR_USD!L43</f>
        <v>23.784229507645684</v>
      </c>
      <c r="G43" s="129">
        <f>SEKTOR_TL!L43</f>
        <v>49.297887590865244</v>
      </c>
    </row>
    <row r="44" spans="1:7" ht="18" x14ac:dyDescent="0.25">
      <c r="A44" s="74" t="s">
        <v>40</v>
      </c>
      <c r="B44" s="130">
        <f>SEKTOR_USD!D44</f>
        <v>10.139501204515771</v>
      </c>
      <c r="C44" s="130">
        <f>SEKTOR_TL!D44</f>
        <v>20.858066797946115</v>
      </c>
      <c r="D44" s="130">
        <f>SEKTOR_USD!H44</f>
        <v>11.943510483736485</v>
      </c>
      <c r="E44" s="130">
        <f>SEKTOR_TL!H44</f>
        <v>35.016631045842885</v>
      </c>
      <c r="F44" s="130">
        <f>SEKTOR_USD!L44</f>
        <v>11.943510483736485</v>
      </c>
      <c r="G44" s="130">
        <f>SEKTOR_TL!L44</f>
        <v>35.016631045842885</v>
      </c>
    </row>
    <row r="45" spans="1:7" ht="14.25" hidden="1" x14ac:dyDescent="0.2">
      <c r="A45" s="68" t="s">
        <v>34</v>
      </c>
      <c r="B45" s="75"/>
      <c r="C45" s="75"/>
      <c r="D45" s="65">
        <f>SEKTOR_USD!H45</f>
        <v>-9.5956181651560701</v>
      </c>
      <c r="E45" s="65">
        <f>SEKTOR_TL!H45</f>
        <v>6.9923034810025637</v>
      </c>
      <c r="F45" s="65">
        <f>SEKTOR_USD!L45</f>
        <v>-9.5956181651560701</v>
      </c>
      <c r="G45" s="65">
        <f>SEKTOR_TL!L45</f>
        <v>3.642026673652595</v>
      </c>
    </row>
    <row r="46" spans="1:7" s="20" customFormat="1" ht="18" hidden="1" x14ac:dyDescent="0.25">
      <c r="A46" s="69" t="s">
        <v>40</v>
      </c>
      <c r="B46" s="76">
        <f>SEKTOR_USD!D46</f>
        <v>0</v>
      </c>
      <c r="C46" s="76" t="e">
        <f>SEKTOR_TL!D46</f>
        <v>#DIV/0!</v>
      </c>
      <c r="D46" s="76">
        <f>SEKTOR_USD!H46</f>
        <v>10.355981136065511</v>
      </c>
      <c r="E46" s="76">
        <f>SEKTOR_TL!H46</f>
        <v>30.604738232975027</v>
      </c>
      <c r="F46" s="76">
        <f>SEKTOR_USD!L46</f>
        <v>10.355981136065511</v>
      </c>
      <c r="G46" s="76">
        <f>SEKTOR_TL!L46</f>
        <v>26.515079339803883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35" t="s">
        <v>126</v>
      </c>
      <c r="D2" s="135"/>
      <c r="E2" s="135"/>
      <c r="F2" s="135"/>
      <c r="G2" s="135"/>
      <c r="H2" s="135"/>
      <c r="I2" s="135"/>
      <c r="J2" s="135"/>
      <c r="K2" s="135"/>
    </row>
    <row r="6" spans="1:13" ht="22.5" customHeight="1" x14ac:dyDescent="0.2">
      <c r="A6" s="142" t="s">
        <v>115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1:13" ht="24" customHeight="1" x14ac:dyDescent="0.2">
      <c r="A7" s="78"/>
      <c r="B7" s="134" t="s">
        <v>128</v>
      </c>
      <c r="C7" s="134"/>
      <c r="D7" s="134"/>
      <c r="E7" s="134"/>
      <c r="F7" s="134" t="s">
        <v>129</v>
      </c>
      <c r="G7" s="134"/>
      <c r="H7" s="134"/>
      <c r="I7" s="134"/>
      <c r="J7" s="134" t="s">
        <v>106</v>
      </c>
      <c r="K7" s="134"/>
      <c r="L7" s="134"/>
      <c r="M7" s="134"/>
    </row>
    <row r="8" spans="1:13" ht="60" x14ac:dyDescent="0.2">
      <c r="A8" s="79" t="s">
        <v>41</v>
      </c>
      <c r="B8" s="102">
        <v>2016</v>
      </c>
      <c r="C8" s="103">
        <v>2017</v>
      </c>
      <c r="D8" s="104" t="s">
        <v>121</v>
      </c>
      <c r="E8" s="104" t="s">
        <v>122</v>
      </c>
      <c r="F8" s="103">
        <v>2016</v>
      </c>
      <c r="G8" s="105">
        <v>2017</v>
      </c>
      <c r="H8" s="104" t="s">
        <v>121</v>
      </c>
      <c r="I8" s="103" t="s">
        <v>122</v>
      </c>
      <c r="J8" s="103" t="s">
        <v>130</v>
      </c>
      <c r="K8" s="105" t="s">
        <v>131</v>
      </c>
      <c r="L8" s="104" t="s">
        <v>121</v>
      </c>
      <c r="M8" s="103" t="s">
        <v>122</v>
      </c>
    </row>
    <row r="9" spans="1:13" ht="22.5" customHeight="1" x14ac:dyDescent="0.25">
      <c r="A9" s="80" t="s">
        <v>201</v>
      </c>
      <c r="B9" s="108">
        <v>3424319.9619</v>
      </c>
      <c r="C9" s="108">
        <v>3917387.6044100001</v>
      </c>
      <c r="D9" s="92">
        <f>(C9-B9)/B9*100</f>
        <v>14.398994486380277</v>
      </c>
      <c r="E9" s="110">
        <f t="shared" ref="E9:E22" si="0">C9/C$22*100</f>
        <v>28.868559496586581</v>
      </c>
      <c r="F9" s="108">
        <v>35182304.235699996</v>
      </c>
      <c r="G9" s="108">
        <v>40922273.616829999</v>
      </c>
      <c r="H9" s="92">
        <f t="shared" ref="H9:H21" si="1">(G9-F9)/F9*100</f>
        <v>16.314933048943313</v>
      </c>
      <c r="I9" s="94">
        <f t="shared" ref="I9:I22" si="2">G9/G$22*100</f>
        <v>27.77859091998317</v>
      </c>
      <c r="J9" s="108">
        <v>35182304.235699996</v>
      </c>
      <c r="K9" s="108">
        <v>40922273.616829999</v>
      </c>
      <c r="L9" s="92">
        <f t="shared" ref="L9:L22" si="3">(K9-J9)/J9*100</f>
        <v>16.314933048943313</v>
      </c>
      <c r="M9" s="110">
        <f t="shared" ref="M9:M22" si="4">K9/K$22*100</f>
        <v>27.77859091998317</v>
      </c>
    </row>
    <row r="10" spans="1:13" ht="22.5" customHeight="1" x14ac:dyDescent="0.25">
      <c r="A10" s="80" t="s">
        <v>202</v>
      </c>
      <c r="B10" s="108">
        <v>2393657.429</v>
      </c>
      <c r="C10" s="108">
        <v>2584502.6762199998</v>
      </c>
      <c r="D10" s="92">
        <f t="shared" ref="D10:D22" si="5">(C10-B10)/B10*100</f>
        <v>7.9729557332575087</v>
      </c>
      <c r="E10" s="110">
        <f t="shared" si="0"/>
        <v>19.046077848806974</v>
      </c>
      <c r="F10" s="108">
        <v>24524277.360610001</v>
      </c>
      <c r="G10" s="108">
        <v>29310775.388270002</v>
      </c>
      <c r="H10" s="92">
        <f t="shared" si="1"/>
        <v>19.517386617670127</v>
      </c>
      <c r="I10" s="94">
        <f t="shared" si="2"/>
        <v>19.896549411746381</v>
      </c>
      <c r="J10" s="108">
        <v>24524277.360610001</v>
      </c>
      <c r="K10" s="108">
        <v>29310775.388270002</v>
      </c>
      <c r="L10" s="92">
        <f t="shared" si="3"/>
        <v>19.517386617670127</v>
      </c>
      <c r="M10" s="110">
        <f t="shared" si="4"/>
        <v>19.896549411746381</v>
      </c>
    </row>
    <row r="11" spans="1:13" ht="22.5" customHeight="1" x14ac:dyDescent="0.25">
      <c r="A11" s="80" t="s">
        <v>203</v>
      </c>
      <c r="B11" s="108">
        <v>1464204.8372200001</v>
      </c>
      <c r="C11" s="108">
        <v>1603294.2568300001</v>
      </c>
      <c r="D11" s="92">
        <f t="shared" si="5"/>
        <v>9.4993143086510283</v>
      </c>
      <c r="E11" s="110">
        <f t="shared" si="0"/>
        <v>11.815219814278093</v>
      </c>
      <c r="F11" s="108">
        <v>18390128.36152</v>
      </c>
      <c r="G11" s="108">
        <v>18697632.904229999</v>
      </c>
      <c r="H11" s="92">
        <f t="shared" si="1"/>
        <v>1.6721174353161645</v>
      </c>
      <c r="I11" s="94">
        <f t="shared" si="2"/>
        <v>12.692205239667139</v>
      </c>
      <c r="J11" s="108">
        <v>18390128.36152</v>
      </c>
      <c r="K11" s="108">
        <v>18697632.904229999</v>
      </c>
      <c r="L11" s="92">
        <f t="shared" si="3"/>
        <v>1.6721174353161645</v>
      </c>
      <c r="M11" s="110">
        <f t="shared" si="4"/>
        <v>12.692205239667139</v>
      </c>
    </row>
    <row r="12" spans="1:13" ht="22.5" customHeight="1" x14ac:dyDescent="0.25">
      <c r="A12" s="80" t="s">
        <v>204</v>
      </c>
      <c r="B12" s="108">
        <v>922460.74077000003</v>
      </c>
      <c r="C12" s="108">
        <v>1080977.8374699999</v>
      </c>
      <c r="D12" s="92">
        <f t="shared" si="5"/>
        <v>17.1841564300809</v>
      </c>
      <c r="E12" s="110">
        <f t="shared" si="0"/>
        <v>7.9660927553770078</v>
      </c>
      <c r="F12" s="108">
        <v>10900612.30651</v>
      </c>
      <c r="G12" s="108">
        <v>11838756.517659999</v>
      </c>
      <c r="H12" s="92">
        <f t="shared" si="1"/>
        <v>8.6063441646275862</v>
      </c>
      <c r="I12" s="94">
        <f t="shared" si="2"/>
        <v>8.036307498078763</v>
      </c>
      <c r="J12" s="108">
        <v>10900612.30651</v>
      </c>
      <c r="K12" s="108">
        <v>11838756.517659999</v>
      </c>
      <c r="L12" s="92">
        <f t="shared" si="3"/>
        <v>8.6063441646275862</v>
      </c>
      <c r="M12" s="110">
        <f t="shared" si="4"/>
        <v>8.036307498078763</v>
      </c>
    </row>
    <row r="13" spans="1:13" ht="22.5" customHeight="1" x14ac:dyDescent="0.25">
      <c r="A13" s="81" t="s">
        <v>205</v>
      </c>
      <c r="B13" s="108">
        <v>1045856.25635</v>
      </c>
      <c r="C13" s="108">
        <v>1148689.4590700001</v>
      </c>
      <c r="D13" s="92">
        <f t="shared" si="5"/>
        <v>9.8324413221836195</v>
      </c>
      <c r="E13" s="110">
        <f t="shared" si="0"/>
        <v>8.46508268799675</v>
      </c>
      <c r="F13" s="108">
        <v>11030072.02149</v>
      </c>
      <c r="G13" s="108">
        <v>11780388.829600001</v>
      </c>
      <c r="H13" s="92">
        <f t="shared" si="1"/>
        <v>6.8024651756411991</v>
      </c>
      <c r="I13" s="94">
        <f t="shared" si="2"/>
        <v>7.9966867246890585</v>
      </c>
      <c r="J13" s="108">
        <v>11030072.02149</v>
      </c>
      <c r="K13" s="108">
        <v>11780388.829600001</v>
      </c>
      <c r="L13" s="92">
        <f t="shared" si="3"/>
        <v>6.8024651756411991</v>
      </c>
      <c r="M13" s="110">
        <f t="shared" si="4"/>
        <v>7.9966867246890585</v>
      </c>
    </row>
    <row r="14" spans="1:13" ht="22.5" customHeight="1" x14ac:dyDescent="0.25">
      <c r="A14" s="80" t="s">
        <v>206</v>
      </c>
      <c r="B14" s="108">
        <v>1023918.36459</v>
      </c>
      <c r="C14" s="108">
        <v>1079102.1728099999</v>
      </c>
      <c r="D14" s="92">
        <f t="shared" si="5"/>
        <v>5.3894734315168504</v>
      </c>
      <c r="E14" s="110">
        <f t="shared" si="0"/>
        <v>7.9522703455720904</v>
      </c>
      <c r="F14" s="108">
        <v>10008939.09103</v>
      </c>
      <c r="G14" s="108">
        <v>11719195.867110001</v>
      </c>
      <c r="H14" s="92">
        <f t="shared" si="1"/>
        <v>17.087293273796934</v>
      </c>
      <c r="I14" s="94">
        <f t="shared" si="2"/>
        <v>7.9551481169345655</v>
      </c>
      <c r="J14" s="108">
        <v>10008939.09103</v>
      </c>
      <c r="K14" s="108">
        <v>11719195.867110001</v>
      </c>
      <c r="L14" s="92">
        <f t="shared" si="3"/>
        <v>17.087293273796934</v>
      </c>
      <c r="M14" s="110">
        <f t="shared" si="4"/>
        <v>7.9551481169345655</v>
      </c>
    </row>
    <row r="15" spans="1:13" ht="22.5" customHeight="1" x14ac:dyDescent="0.25">
      <c r="A15" s="80" t="s">
        <v>207</v>
      </c>
      <c r="B15" s="108">
        <v>657633.01407999999</v>
      </c>
      <c r="C15" s="108">
        <v>728575.30261000001</v>
      </c>
      <c r="D15" s="92">
        <f t="shared" si="5"/>
        <v>10.787519332381024</v>
      </c>
      <c r="E15" s="110">
        <f t="shared" si="0"/>
        <v>5.3691188095511775</v>
      </c>
      <c r="F15" s="108">
        <v>7771416.8090599999</v>
      </c>
      <c r="G15" s="108">
        <v>8066055.9188000001</v>
      </c>
      <c r="H15" s="92">
        <f t="shared" si="1"/>
        <v>3.7913178121717372</v>
      </c>
      <c r="I15" s="94">
        <f t="shared" si="2"/>
        <v>5.4753474795668273</v>
      </c>
      <c r="J15" s="108">
        <v>7771416.8090599999</v>
      </c>
      <c r="K15" s="108">
        <v>8066055.9188000001</v>
      </c>
      <c r="L15" s="92">
        <f t="shared" si="3"/>
        <v>3.7913178121717372</v>
      </c>
      <c r="M15" s="110">
        <f t="shared" si="4"/>
        <v>5.4753474795668273</v>
      </c>
    </row>
    <row r="16" spans="1:13" ht="22.5" customHeight="1" x14ac:dyDescent="0.25">
      <c r="A16" s="80" t="s">
        <v>208</v>
      </c>
      <c r="B16" s="108">
        <v>662109.67024999997</v>
      </c>
      <c r="C16" s="108">
        <v>671252.03301000001</v>
      </c>
      <c r="D16" s="92">
        <f t="shared" si="5"/>
        <v>1.3807928158711329</v>
      </c>
      <c r="E16" s="110">
        <f t="shared" si="0"/>
        <v>4.9466841704249562</v>
      </c>
      <c r="F16" s="108">
        <v>6189293.60879</v>
      </c>
      <c r="G16" s="108">
        <v>6754017.0513399998</v>
      </c>
      <c r="H16" s="92">
        <f t="shared" si="1"/>
        <v>9.1241986282244358</v>
      </c>
      <c r="I16" s="94">
        <f t="shared" si="2"/>
        <v>4.5847178114415428</v>
      </c>
      <c r="J16" s="108">
        <v>6189293.60879</v>
      </c>
      <c r="K16" s="108">
        <v>6754017.0513399998</v>
      </c>
      <c r="L16" s="92">
        <f t="shared" si="3"/>
        <v>9.1241986282244358</v>
      </c>
      <c r="M16" s="110">
        <f t="shared" si="4"/>
        <v>4.5847178114415428</v>
      </c>
    </row>
    <row r="17" spans="1:13" ht="22.5" customHeight="1" x14ac:dyDescent="0.25">
      <c r="A17" s="80" t="s">
        <v>209</v>
      </c>
      <c r="B17" s="108">
        <v>188069.30533</v>
      </c>
      <c r="C17" s="108">
        <v>202311.63420999999</v>
      </c>
      <c r="D17" s="92">
        <f t="shared" si="5"/>
        <v>7.5729151309456721</v>
      </c>
      <c r="E17" s="110">
        <f t="shared" si="0"/>
        <v>1.4909031320945016</v>
      </c>
      <c r="F17" s="108">
        <v>2147836.8264899999</v>
      </c>
      <c r="G17" s="108">
        <v>2449057.5620400002</v>
      </c>
      <c r="H17" s="92">
        <f t="shared" si="1"/>
        <v>14.024377077203578</v>
      </c>
      <c r="I17" s="94">
        <f t="shared" si="2"/>
        <v>1.6624532838131798</v>
      </c>
      <c r="J17" s="108">
        <v>2147836.8264899999</v>
      </c>
      <c r="K17" s="108">
        <v>2449057.5620400002</v>
      </c>
      <c r="L17" s="92">
        <f t="shared" si="3"/>
        <v>14.024377077203578</v>
      </c>
      <c r="M17" s="110">
        <f t="shared" si="4"/>
        <v>1.6624532838131798</v>
      </c>
    </row>
    <row r="18" spans="1:13" ht="22.5" customHeight="1" x14ac:dyDescent="0.25">
      <c r="A18" s="80" t="s">
        <v>210</v>
      </c>
      <c r="B18" s="108">
        <v>148793.31486000001</v>
      </c>
      <c r="C18" s="108">
        <v>157091.70282000001</v>
      </c>
      <c r="D18" s="92">
        <f t="shared" si="5"/>
        <v>5.5771241925808059</v>
      </c>
      <c r="E18" s="110">
        <f t="shared" si="0"/>
        <v>1.1576621022065774</v>
      </c>
      <c r="F18" s="108">
        <v>1876839.4072</v>
      </c>
      <c r="G18" s="108">
        <v>1810662.3446200001</v>
      </c>
      <c r="H18" s="92">
        <f t="shared" si="1"/>
        <v>-3.5259842864620721</v>
      </c>
      <c r="I18" s="94">
        <f t="shared" si="2"/>
        <v>1.2291020053375232</v>
      </c>
      <c r="J18" s="108">
        <v>1876839.4072</v>
      </c>
      <c r="K18" s="108">
        <v>1810662.3446200001</v>
      </c>
      <c r="L18" s="92">
        <f t="shared" si="3"/>
        <v>-3.5259842864620721</v>
      </c>
      <c r="M18" s="110">
        <f t="shared" si="4"/>
        <v>1.2291020053375232</v>
      </c>
    </row>
    <row r="19" spans="1:13" ht="22.5" customHeight="1" x14ac:dyDescent="0.25">
      <c r="A19" s="80" t="s">
        <v>211</v>
      </c>
      <c r="B19" s="108">
        <v>144177.62638999999</v>
      </c>
      <c r="C19" s="108">
        <v>172306.36298000001</v>
      </c>
      <c r="D19" s="92">
        <f t="shared" si="5"/>
        <v>19.509779217693513</v>
      </c>
      <c r="E19" s="110">
        <f t="shared" si="0"/>
        <v>1.269784099415852</v>
      </c>
      <c r="F19" s="108">
        <v>1429683.4862200001</v>
      </c>
      <c r="G19" s="108">
        <v>1706524.0411</v>
      </c>
      <c r="H19" s="92">
        <f t="shared" si="1"/>
        <v>19.363765305280982</v>
      </c>
      <c r="I19" s="94">
        <f t="shared" si="2"/>
        <v>1.1584115212341815</v>
      </c>
      <c r="J19" s="108">
        <v>1429683.4862200001</v>
      </c>
      <c r="K19" s="108">
        <v>1706524.0411</v>
      </c>
      <c r="L19" s="92">
        <f t="shared" si="3"/>
        <v>19.363765305280982</v>
      </c>
      <c r="M19" s="110">
        <f t="shared" si="4"/>
        <v>1.1584115212341815</v>
      </c>
    </row>
    <row r="20" spans="1:13" ht="22.5" customHeight="1" x14ac:dyDescent="0.25">
      <c r="A20" s="80" t="s">
        <v>212</v>
      </c>
      <c r="B20" s="108">
        <v>136024.83592000001</v>
      </c>
      <c r="C20" s="108">
        <v>110590.70125</v>
      </c>
      <c r="D20" s="92">
        <f t="shared" si="5"/>
        <v>-18.6981550082211</v>
      </c>
      <c r="E20" s="110">
        <f t="shared" si="0"/>
        <v>0.81498043114518293</v>
      </c>
      <c r="F20" s="108">
        <v>1331231.11356</v>
      </c>
      <c r="G20" s="108">
        <v>1308511.6383100001</v>
      </c>
      <c r="H20" s="92">
        <f t="shared" si="1"/>
        <v>-1.7066514610857546</v>
      </c>
      <c r="I20" s="94">
        <f t="shared" si="2"/>
        <v>0.88823533743495309</v>
      </c>
      <c r="J20" s="108">
        <v>1331231.11356</v>
      </c>
      <c r="K20" s="108">
        <v>1308511.6383100001</v>
      </c>
      <c r="L20" s="92">
        <f t="shared" si="3"/>
        <v>-1.7066514610857546</v>
      </c>
      <c r="M20" s="110">
        <f t="shared" si="4"/>
        <v>0.88823533743495309</v>
      </c>
    </row>
    <row r="21" spans="1:13" ht="22.5" customHeight="1" x14ac:dyDescent="0.25">
      <c r="A21" s="80" t="s">
        <v>213</v>
      </c>
      <c r="B21" s="108">
        <v>109274.43591</v>
      </c>
      <c r="C21" s="108">
        <v>113655.27374999999</v>
      </c>
      <c r="D21" s="92">
        <f t="shared" si="5"/>
        <v>4.0090235227643856</v>
      </c>
      <c r="E21" s="110">
        <f t="shared" si="0"/>
        <v>0.83756430654425196</v>
      </c>
      <c r="F21" s="108">
        <v>815768.87808000005</v>
      </c>
      <c r="G21" s="108">
        <v>952020.94554999995</v>
      </c>
      <c r="H21" s="92">
        <f t="shared" si="1"/>
        <v>16.702288004745146</v>
      </c>
      <c r="I21" s="94">
        <f t="shared" si="2"/>
        <v>0.64624465007273513</v>
      </c>
      <c r="J21" s="108">
        <v>815768.87808000005</v>
      </c>
      <c r="K21" s="108">
        <v>952020.94554999995</v>
      </c>
      <c r="L21" s="92">
        <f t="shared" si="3"/>
        <v>16.702288004745146</v>
      </c>
      <c r="M21" s="110">
        <f t="shared" si="4"/>
        <v>0.64624465007273513</v>
      </c>
    </row>
    <row r="22" spans="1:13" ht="24" customHeight="1" x14ac:dyDescent="0.2">
      <c r="A22" s="97" t="s">
        <v>42</v>
      </c>
      <c r="B22" s="109">
        <f>SUM(B9:B21)</f>
        <v>12320499.792570001</v>
      </c>
      <c r="C22" s="109">
        <f>SUM(C9:C21)</f>
        <v>13569737.017440001</v>
      </c>
      <c r="D22" s="107">
        <f t="shared" si="5"/>
        <v>10.139501204515785</v>
      </c>
      <c r="E22" s="111">
        <f t="shared" si="0"/>
        <v>100</v>
      </c>
      <c r="F22" s="95">
        <f>SUM(F9:F21)</f>
        <v>131598403.50625999</v>
      </c>
      <c r="G22" s="95">
        <f>SUM(G9:G21)</f>
        <v>147315872.62545997</v>
      </c>
      <c r="H22" s="107">
        <f>(G22-F22)/F22*100</f>
        <v>11.943510483736464</v>
      </c>
      <c r="I22" s="99">
        <f t="shared" si="2"/>
        <v>100</v>
      </c>
      <c r="J22" s="109">
        <f>SUM(J9:J21)</f>
        <v>131598403.50625999</v>
      </c>
      <c r="K22" s="109">
        <f>SUM(K9:K21)</f>
        <v>147315872.62545997</v>
      </c>
      <c r="L22" s="107">
        <f t="shared" si="3"/>
        <v>11.943510483736464</v>
      </c>
      <c r="M22" s="11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F1" sqref="F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93" t="s">
        <v>228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45"/>
      <c r="I26" s="145"/>
      <c r="N26" t="s">
        <v>43</v>
      </c>
    </row>
    <row r="27" spans="3:14" x14ac:dyDescent="0.2">
      <c r="H27" s="145"/>
      <c r="I27" s="14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45"/>
      <c r="I39" s="145"/>
    </row>
    <row r="40" spans="8:9" x14ac:dyDescent="0.2">
      <c r="H40" s="145"/>
      <c r="I40" s="14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45"/>
      <c r="I51" s="145"/>
    </row>
    <row r="52" spans="3:9" x14ac:dyDescent="0.2">
      <c r="H52" s="145"/>
      <c r="I52" s="14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5" sqref="P5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8.2851562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3"/>
      <c r="B3" s="106" t="s">
        <v>123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s="55" customFormat="1" x14ac:dyDescent="0.2">
      <c r="A4" s="77"/>
      <c r="B4" s="90" t="s">
        <v>105</v>
      </c>
      <c r="C4" s="90" t="s">
        <v>44</v>
      </c>
      <c r="D4" s="90" t="s">
        <v>45</v>
      </c>
      <c r="E4" s="90" t="s">
        <v>46</v>
      </c>
      <c r="F4" s="90" t="s">
        <v>47</v>
      </c>
      <c r="G4" s="90" t="s">
        <v>48</v>
      </c>
      <c r="H4" s="90" t="s">
        <v>49</v>
      </c>
      <c r="I4" s="90" t="s">
        <v>0</v>
      </c>
      <c r="J4" s="90" t="s">
        <v>104</v>
      </c>
      <c r="K4" s="90" t="s">
        <v>50</v>
      </c>
      <c r="L4" s="90" t="s">
        <v>51</v>
      </c>
      <c r="M4" s="90" t="s">
        <v>52</v>
      </c>
      <c r="N4" s="90" t="s">
        <v>53</v>
      </c>
      <c r="O4" s="91" t="s">
        <v>103</v>
      </c>
      <c r="P4" s="91" t="s">
        <v>102</v>
      </c>
    </row>
    <row r="5" spans="1:16" x14ac:dyDescent="0.2">
      <c r="A5" s="82" t="s">
        <v>101</v>
      </c>
      <c r="B5" s="83" t="s">
        <v>171</v>
      </c>
      <c r="C5" s="112">
        <v>1104689.8271699999</v>
      </c>
      <c r="D5" s="112">
        <v>1100574.60344</v>
      </c>
      <c r="E5" s="112">
        <v>1300578.7457000001</v>
      </c>
      <c r="F5" s="112">
        <v>1092091.6969600001</v>
      </c>
      <c r="G5" s="112">
        <v>1221013.45606</v>
      </c>
      <c r="H5" s="112">
        <v>1265158.2056400001</v>
      </c>
      <c r="I5" s="84">
        <v>1201163.1312899999</v>
      </c>
      <c r="J5" s="84">
        <v>1300564.83289</v>
      </c>
      <c r="K5" s="84">
        <v>1212587.4958299999</v>
      </c>
      <c r="L5" s="84">
        <v>1424883.70679</v>
      </c>
      <c r="M5" s="84">
        <v>1352747.4670899999</v>
      </c>
      <c r="N5" s="84">
        <v>1279334.03706</v>
      </c>
      <c r="O5" s="112">
        <v>14855387.20592</v>
      </c>
      <c r="P5" s="85">
        <f t="shared" ref="P5:P24" si="0">O5/O$26*100</f>
        <v>10.084037070254306</v>
      </c>
    </row>
    <row r="6" spans="1:16" x14ac:dyDescent="0.2">
      <c r="A6" s="82" t="s">
        <v>100</v>
      </c>
      <c r="B6" s="83" t="s">
        <v>172</v>
      </c>
      <c r="C6" s="112">
        <v>666237.87350999995</v>
      </c>
      <c r="D6" s="112">
        <v>695563.96770000004</v>
      </c>
      <c r="E6" s="112">
        <v>865335.95545999997</v>
      </c>
      <c r="F6" s="112">
        <v>726964.85403000005</v>
      </c>
      <c r="G6" s="112">
        <v>765442.35277</v>
      </c>
      <c r="H6" s="112">
        <v>793351.10227000003</v>
      </c>
      <c r="I6" s="84">
        <v>774828.60094000003</v>
      </c>
      <c r="J6" s="84">
        <v>759116.39416000003</v>
      </c>
      <c r="K6" s="84">
        <v>763251.31909</v>
      </c>
      <c r="L6" s="84">
        <v>846018.65731000004</v>
      </c>
      <c r="M6" s="84">
        <v>864138.25049999997</v>
      </c>
      <c r="N6" s="84">
        <v>814554.45539999998</v>
      </c>
      <c r="O6" s="112">
        <v>9334803.78314</v>
      </c>
      <c r="P6" s="85">
        <f t="shared" si="0"/>
        <v>6.3365906312574118</v>
      </c>
    </row>
    <row r="7" spans="1:16" x14ac:dyDescent="0.2">
      <c r="A7" s="82" t="s">
        <v>99</v>
      </c>
      <c r="B7" s="83" t="s">
        <v>173</v>
      </c>
      <c r="C7" s="112">
        <v>614634.84418000001</v>
      </c>
      <c r="D7" s="112">
        <v>663024.65093</v>
      </c>
      <c r="E7" s="112">
        <v>808887.99283</v>
      </c>
      <c r="F7" s="112">
        <v>683773.12847999996</v>
      </c>
      <c r="G7" s="112">
        <v>695337.95646000002</v>
      </c>
      <c r="H7" s="112">
        <v>727103.79694000003</v>
      </c>
      <c r="I7" s="84">
        <v>650270.04428000003</v>
      </c>
      <c r="J7" s="84">
        <v>514323.99526</v>
      </c>
      <c r="K7" s="84">
        <v>632699.98085000005</v>
      </c>
      <c r="L7" s="84">
        <v>738647.16885000002</v>
      </c>
      <c r="M7" s="84">
        <v>816928.45909000002</v>
      </c>
      <c r="N7" s="84">
        <v>756873.70785000001</v>
      </c>
      <c r="O7" s="112">
        <v>8302505.7259999998</v>
      </c>
      <c r="P7" s="85">
        <f t="shared" si="0"/>
        <v>5.6358527957869979</v>
      </c>
    </row>
    <row r="8" spans="1:16" x14ac:dyDescent="0.2">
      <c r="A8" s="82" t="s">
        <v>98</v>
      </c>
      <c r="B8" s="83" t="s">
        <v>175</v>
      </c>
      <c r="C8" s="112">
        <v>508159.84577000001</v>
      </c>
      <c r="D8" s="112">
        <v>604113.80108</v>
      </c>
      <c r="E8" s="112">
        <v>709997.97279999999</v>
      </c>
      <c r="F8" s="112">
        <v>714281.33632999996</v>
      </c>
      <c r="G8" s="112">
        <v>683952.26240000001</v>
      </c>
      <c r="H8" s="112">
        <v>719970.49829999998</v>
      </c>
      <c r="I8" s="84">
        <v>623596.41292000003</v>
      </c>
      <c r="J8" s="84">
        <v>731687.47420000006</v>
      </c>
      <c r="K8" s="84">
        <v>666486.09222999995</v>
      </c>
      <c r="L8" s="84">
        <v>764601.00155000004</v>
      </c>
      <c r="M8" s="84">
        <v>719721.30750999996</v>
      </c>
      <c r="N8" s="84">
        <v>704253.38326000003</v>
      </c>
      <c r="O8" s="112">
        <v>8150821.3883499997</v>
      </c>
      <c r="P8" s="85">
        <f t="shared" si="0"/>
        <v>5.5328874228460609</v>
      </c>
    </row>
    <row r="9" spans="1:16" x14ac:dyDescent="0.2">
      <c r="A9" s="82" t="s">
        <v>97</v>
      </c>
      <c r="B9" s="83" t="s">
        <v>174</v>
      </c>
      <c r="C9" s="112">
        <v>622122.63347999996</v>
      </c>
      <c r="D9" s="112">
        <v>694365.72167</v>
      </c>
      <c r="E9" s="112">
        <v>840203.85903000005</v>
      </c>
      <c r="F9" s="112">
        <v>670357.02778</v>
      </c>
      <c r="G9" s="112">
        <v>740197.40893999999</v>
      </c>
      <c r="H9" s="112">
        <v>591812.56214000005</v>
      </c>
      <c r="I9" s="84">
        <v>633305.42276999995</v>
      </c>
      <c r="J9" s="84">
        <v>771897.33300999994</v>
      </c>
      <c r="K9" s="84">
        <v>569371.12095999997</v>
      </c>
      <c r="L9" s="84">
        <v>652017.58515000006</v>
      </c>
      <c r="M9" s="84">
        <v>630178.30481999996</v>
      </c>
      <c r="N9" s="84">
        <v>705309.99075</v>
      </c>
      <c r="O9" s="112">
        <v>8121138.9704999998</v>
      </c>
      <c r="P9" s="85">
        <f t="shared" si="0"/>
        <v>5.5127385975219463</v>
      </c>
    </row>
    <row r="10" spans="1:16" x14ac:dyDescent="0.2">
      <c r="A10" s="82" t="s">
        <v>96</v>
      </c>
      <c r="B10" s="83" t="s">
        <v>176</v>
      </c>
      <c r="C10" s="112">
        <v>498014.15369000001</v>
      </c>
      <c r="D10" s="112">
        <v>507615.59979000001</v>
      </c>
      <c r="E10" s="112">
        <v>592638.87933999998</v>
      </c>
      <c r="F10" s="112">
        <v>488784.94176999998</v>
      </c>
      <c r="G10" s="112">
        <v>561840.00214999996</v>
      </c>
      <c r="H10" s="112">
        <v>545344.10089</v>
      </c>
      <c r="I10" s="84">
        <v>523455.24739999999</v>
      </c>
      <c r="J10" s="84">
        <v>477462.44941</v>
      </c>
      <c r="K10" s="84">
        <v>521672.23576000001</v>
      </c>
      <c r="L10" s="84">
        <v>620506.90541000001</v>
      </c>
      <c r="M10" s="84">
        <v>592928.38563000003</v>
      </c>
      <c r="N10" s="84">
        <v>629535.78492000001</v>
      </c>
      <c r="O10" s="112">
        <v>6559798.68616</v>
      </c>
      <c r="P10" s="85">
        <f t="shared" si="0"/>
        <v>4.4528797672996285</v>
      </c>
    </row>
    <row r="11" spans="1:16" x14ac:dyDescent="0.2">
      <c r="A11" s="82" t="s">
        <v>95</v>
      </c>
      <c r="B11" s="83" t="s">
        <v>177</v>
      </c>
      <c r="C11" s="112">
        <v>446609.90175999998</v>
      </c>
      <c r="D11" s="112">
        <v>435120.38439000002</v>
      </c>
      <c r="E11" s="112">
        <v>575066.50152000005</v>
      </c>
      <c r="F11" s="112">
        <v>513993.95169000002</v>
      </c>
      <c r="G11" s="112">
        <v>499089.13208000001</v>
      </c>
      <c r="H11" s="112">
        <v>507293.56660000002</v>
      </c>
      <c r="I11" s="84">
        <v>560541.53483999998</v>
      </c>
      <c r="J11" s="84">
        <v>556825.26925999997</v>
      </c>
      <c r="K11" s="84">
        <v>514855.05729000003</v>
      </c>
      <c r="L11" s="84">
        <v>578792.30416000006</v>
      </c>
      <c r="M11" s="84">
        <v>536734.27760999999</v>
      </c>
      <c r="N11" s="84">
        <v>544413.05474000005</v>
      </c>
      <c r="O11" s="112">
        <v>6269334.9359400002</v>
      </c>
      <c r="P11" s="85">
        <f t="shared" si="0"/>
        <v>4.2557090585067732</v>
      </c>
    </row>
    <row r="12" spans="1:16" x14ac:dyDescent="0.2">
      <c r="A12" s="82" t="s">
        <v>94</v>
      </c>
      <c r="B12" s="83" t="s">
        <v>178</v>
      </c>
      <c r="C12" s="112">
        <v>274148.64351000002</v>
      </c>
      <c r="D12" s="112">
        <v>269176.43868999998</v>
      </c>
      <c r="E12" s="112">
        <v>333716.02993999998</v>
      </c>
      <c r="F12" s="112">
        <v>275545.86611</v>
      </c>
      <c r="G12" s="112">
        <v>296439.69501999998</v>
      </c>
      <c r="H12" s="112">
        <v>304205.40990000003</v>
      </c>
      <c r="I12" s="84">
        <v>301775.44903999998</v>
      </c>
      <c r="J12" s="84">
        <v>321162.22860999999</v>
      </c>
      <c r="K12" s="84">
        <v>271884.97196</v>
      </c>
      <c r="L12" s="84">
        <v>387163.57578999997</v>
      </c>
      <c r="M12" s="84">
        <v>416742.60856999998</v>
      </c>
      <c r="N12" s="84">
        <v>375341.33863000001</v>
      </c>
      <c r="O12" s="112">
        <v>3827302.2557700002</v>
      </c>
      <c r="P12" s="85">
        <f t="shared" si="0"/>
        <v>2.5980243591949121</v>
      </c>
    </row>
    <row r="13" spans="1:16" x14ac:dyDescent="0.2">
      <c r="A13" s="82" t="s">
        <v>93</v>
      </c>
      <c r="B13" s="83" t="s">
        <v>179</v>
      </c>
      <c r="C13" s="112">
        <v>218371.22761999999</v>
      </c>
      <c r="D13" s="112">
        <v>253801.74213999999</v>
      </c>
      <c r="E13" s="112">
        <v>326366.10975</v>
      </c>
      <c r="F13" s="112">
        <v>249753.3278</v>
      </c>
      <c r="G13" s="112">
        <v>289744.17668999999</v>
      </c>
      <c r="H13" s="112">
        <v>284624.59272999997</v>
      </c>
      <c r="I13" s="84">
        <v>254439.61266000001</v>
      </c>
      <c r="J13" s="84">
        <v>309700.70574</v>
      </c>
      <c r="K13" s="84">
        <v>230396.37799000001</v>
      </c>
      <c r="L13" s="84">
        <v>324498.79697000002</v>
      </c>
      <c r="M13" s="84">
        <v>311881.67946000001</v>
      </c>
      <c r="N13" s="84">
        <v>363312.55822000001</v>
      </c>
      <c r="O13" s="112">
        <v>3416890.9077699999</v>
      </c>
      <c r="P13" s="85">
        <f t="shared" si="0"/>
        <v>2.3194316042624945</v>
      </c>
    </row>
    <row r="14" spans="1:16" x14ac:dyDescent="0.2">
      <c r="A14" s="82" t="s">
        <v>92</v>
      </c>
      <c r="B14" s="83" t="s">
        <v>214</v>
      </c>
      <c r="C14" s="112">
        <v>246232.89744999999</v>
      </c>
      <c r="D14" s="112">
        <v>273431.77135</v>
      </c>
      <c r="E14" s="112">
        <v>319283.66464999999</v>
      </c>
      <c r="F14" s="112">
        <v>419275.21427</v>
      </c>
      <c r="G14" s="112">
        <v>316433.65279000002</v>
      </c>
      <c r="H14" s="112">
        <v>233417.08786</v>
      </c>
      <c r="I14" s="84">
        <v>280390.86708</v>
      </c>
      <c r="J14" s="84">
        <v>298704.44251000002</v>
      </c>
      <c r="K14" s="84">
        <v>167884.31054000001</v>
      </c>
      <c r="L14" s="84">
        <v>213474.50824</v>
      </c>
      <c r="M14" s="84">
        <v>222576.18830000001</v>
      </c>
      <c r="N14" s="84">
        <v>224879.33653999999</v>
      </c>
      <c r="O14" s="112">
        <v>3215983.9415799999</v>
      </c>
      <c r="P14" s="85">
        <f t="shared" si="0"/>
        <v>2.1830532475997395</v>
      </c>
    </row>
    <row r="15" spans="1:16" x14ac:dyDescent="0.2">
      <c r="A15" s="82" t="s">
        <v>91</v>
      </c>
      <c r="B15" s="83" t="s">
        <v>180</v>
      </c>
      <c r="C15" s="112">
        <v>272017.78395999997</v>
      </c>
      <c r="D15" s="112">
        <v>284586.62637999997</v>
      </c>
      <c r="E15" s="112">
        <v>232654.45662000001</v>
      </c>
      <c r="F15" s="112">
        <v>248249.66785999999</v>
      </c>
      <c r="G15" s="112">
        <v>233739.11345999999</v>
      </c>
      <c r="H15" s="112">
        <v>249596.36801000001</v>
      </c>
      <c r="I15" s="84">
        <v>252744.87512000001</v>
      </c>
      <c r="J15" s="84">
        <v>277275.55336999998</v>
      </c>
      <c r="K15" s="84">
        <v>210939.88323000001</v>
      </c>
      <c r="L15" s="84">
        <v>285630.06949000002</v>
      </c>
      <c r="M15" s="84">
        <v>281767.73063000001</v>
      </c>
      <c r="N15" s="84">
        <v>361715.00780000002</v>
      </c>
      <c r="O15" s="112">
        <v>3190917.1359299999</v>
      </c>
      <c r="P15" s="85">
        <f t="shared" si="0"/>
        <v>2.166037562050545</v>
      </c>
    </row>
    <row r="16" spans="1:16" x14ac:dyDescent="0.2">
      <c r="A16" s="82" t="s">
        <v>90</v>
      </c>
      <c r="B16" s="83" t="s">
        <v>215</v>
      </c>
      <c r="C16" s="112">
        <v>193387.95366999999</v>
      </c>
      <c r="D16" s="112">
        <v>226801.55038999999</v>
      </c>
      <c r="E16" s="112">
        <v>286225.22522999998</v>
      </c>
      <c r="F16" s="112">
        <v>237371.54170999999</v>
      </c>
      <c r="G16" s="112">
        <v>266720.68190000003</v>
      </c>
      <c r="H16" s="112">
        <v>255441.09482</v>
      </c>
      <c r="I16" s="84">
        <v>248391.44837999999</v>
      </c>
      <c r="J16" s="84">
        <v>249860.20555000001</v>
      </c>
      <c r="K16" s="84">
        <v>271484.46539000003</v>
      </c>
      <c r="L16" s="84">
        <v>342342.93628000002</v>
      </c>
      <c r="M16" s="84">
        <v>335917.17365999997</v>
      </c>
      <c r="N16" s="84">
        <v>253959.53469</v>
      </c>
      <c r="O16" s="112">
        <v>3167903.8116700002</v>
      </c>
      <c r="P16" s="85">
        <f t="shared" si="0"/>
        <v>2.1504158073476356</v>
      </c>
    </row>
    <row r="17" spans="1:16" x14ac:dyDescent="0.2">
      <c r="A17" s="82" t="s">
        <v>89</v>
      </c>
      <c r="B17" s="83" t="s">
        <v>216</v>
      </c>
      <c r="C17" s="112">
        <v>223177.91730999999</v>
      </c>
      <c r="D17" s="112">
        <v>243989.64197</v>
      </c>
      <c r="E17" s="112">
        <v>321064.13393000001</v>
      </c>
      <c r="F17" s="112">
        <v>241023.95727000001</v>
      </c>
      <c r="G17" s="112">
        <v>265758.90246000001</v>
      </c>
      <c r="H17" s="112">
        <v>244044.05726</v>
      </c>
      <c r="I17" s="84">
        <v>212820.62304000001</v>
      </c>
      <c r="J17" s="84">
        <v>241195.05955000001</v>
      </c>
      <c r="K17" s="84">
        <v>250931.25539999999</v>
      </c>
      <c r="L17" s="84">
        <v>285973.65356000001</v>
      </c>
      <c r="M17" s="84">
        <v>308358.52701000002</v>
      </c>
      <c r="N17" s="84">
        <v>270619.82449999999</v>
      </c>
      <c r="O17" s="112">
        <v>3108957.55326</v>
      </c>
      <c r="P17" s="85">
        <f t="shared" si="0"/>
        <v>2.1104022926058352</v>
      </c>
    </row>
    <row r="18" spans="1:16" x14ac:dyDescent="0.2">
      <c r="A18" s="82" t="s">
        <v>88</v>
      </c>
      <c r="B18" s="83" t="s">
        <v>217</v>
      </c>
      <c r="C18" s="112">
        <v>217787.98814</v>
      </c>
      <c r="D18" s="112">
        <v>211793.73864</v>
      </c>
      <c r="E18" s="112">
        <v>313746.24621999997</v>
      </c>
      <c r="F18" s="112">
        <v>240447.26639999999</v>
      </c>
      <c r="G18" s="112">
        <v>252147.95452</v>
      </c>
      <c r="H18" s="112">
        <v>233645.87323999999</v>
      </c>
      <c r="I18" s="84">
        <v>251120.94329</v>
      </c>
      <c r="J18" s="84">
        <v>248055.88965999999</v>
      </c>
      <c r="K18" s="84">
        <v>232744.39605000001</v>
      </c>
      <c r="L18" s="84">
        <v>275563.25085000001</v>
      </c>
      <c r="M18" s="84">
        <v>277449.73677999998</v>
      </c>
      <c r="N18" s="84">
        <v>296974.82929000002</v>
      </c>
      <c r="O18" s="112">
        <v>3051478.11308</v>
      </c>
      <c r="P18" s="85">
        <f t="shared" si="0"/>
        <v>2.0713844738497142</v>
      </c>
    </row>
    <row r="19" spans="1:16" x14ac:dyDescent="0.2">
      <c r="A19" s="82" t="s">
        <v>87</v>
      </c>
      <c r="B19" s="83" t="s">
        <v>218</v>
      </c>
      <c r="C19" s="112">
        <v>217737.34804000001</v>
      </c>
      <c r="D19" s="112">
        <v>179570.82884</v>
      </c>
      <c r="E19" s="112">
        <v>245270.14597000001</v>
      </c>
      <c r="F19" s="112">
        <v>253290.06661000001</v>
      </c>
      <c r="G19" s="112">
        <v>235804.97472999999</v>
      </c>
      <c r="H19" s="112">
        <v>201248.53890000001</v>
      </c>
      <c r="I19" s="84">
        <v>221907.31176000001</v>
      </c>
      <c r="J19" s="84">
        <v>307651.97330000001</v>
      </c>
      <c r="K19" s="84">
        <v>258715.60818000001</v>
      </c>
      <c r="L19" s="84">
        <v>288170.03713999997</v>
      </c>
      <c r="M19" s="84">
        <v>259957.33103</v>
      </c>
      <c r="N19" s="84">
        <v>250752.61392999999</v>
      </c>
      <c r="O19" s="112">
        <v>2920076.7784299999</v>
      </c>
      <c r="P19" s="85">
        <f t="shared" si="0"/>
        <v>1.9821874767385623</v>
      </c>
    </row>
    <row r="20" spans="1:16" x14ac:dyDescent="0.2">
      <c r="A20" s="82" t="s">
        <v>86</v>
      </c>
      <c r="B20" s="83" t="s">
        <v>219</v>
      </c>
      <c r="C20" s="112">
        <v>165285.23206000001</v>
      </c>
      <c r="D20" s="112">
        <v>197705.31224</v>
      </c>
      <c r="E20" s="112">
        <v>240850.80001000001</v>
      </c>
      <c r="F20" s="112">
        <v>217573.57879</v>
      </c>
      <c r="G20" s="112">
        <v>250390.40364999999</v>
      </c>
      <c r="H20" s="112">
        <v>219840.18556000001</v>
      </c>
      <c r="I20" s="84">
        <v>234891.78583000001</v>
      </c>
      <c r="J20" s="84">
        <v>242616.99885</v>
      </c>
      <c r="K20" s="84">
        <v>228728.36522000001</v>
      </c>
      <c r="L20" s="84">
        <v>249544.04214000001</v>
      </c>
      <c r="M20" s="84">
        <v>241112.92684</v>
      </c>
      <c r="N20" s="84">
        <v>242436.80296</v>
      </c>
      <c r="O20" s="112">
        <v>2730976.4341500001</v>
      </c>
      <c r="P20" s="85">
        <f t="shared" si="0"/>
        <v>1.8538236141690658</v>
      </c>
    </row>
    <row r="21" spans="1:16" x14ac:dyDescent="0.2">
      <c r="A21" s="82" t="s">
        <v>85</v>
      </c>
      <c r="B21" s="83" t="s">
        <v>220</v>
      </c>
      <c r="C21" s="112">
        <v>149234.41308999999</v>
      </c>
      <c r="D21" s="112">
        <v>170865.63433</v>
      </c>
      <c r="E21" s="112">
        <v>186751.00471000001</v>
      </c>
      <c r="F21" s="112">
        <v>166842.19115999999</v>
      </c>
      <c r="G21" s="112">
        <v>199564.16561</v>
      </c>
      <c r="H21" s="112">
        <v>235861.44198999999</v>
      </c>
      <c r="I21" s="84">
        <v>209983.94089999999</v>
      </c>
      <c r="J21" s="84">
        <v>236055.77564000001</v>
      </c>
      <c r="K21" s="84">
        <v>219234.39687</v>
      </c>
      <c r="L21" s="84">
        <v>290959.09818999999</v>
      </c>
      <c r="M21" s="84">
        <v>333795.35142999998</v>
      </c>
      <c r="N21" s="84">
        <v>326414.39473</v>
      </c>
      <c r="O21" s="112">
        <v>2725561.80865</v>
      </c>
      <c r="P21" s="85">
        <f t="shared" si="0"/>
        <v>1.8501480933962526</v>
      </c>
    </row>
    <row r="22" spans="1:16" x14ac:dyDescent="0.2">
      <c r="A22" s="82" t="s">
        <v>84</v>
      </c>
      <c r="B22" s="83" t="s">
        <v>221</v>
      </c>
      <c r="C22" s="112">
        <v>205115.86467000001</v>
      </c>
      <c r="D22" s="112">
        <v>236738.1525</v>
      </c>
      <c r="E22" s="112">
        <v>274430.21270999999</v>
      </c>
      <c r="F22" s="112">
        <v>290757.24712000001</v>
      </c>
      <c r="G22" s="112">
        <v>277743.42395999999</v>
      </c>
      <c r="H22" s="112">
        <v>188426.7268</v>
      </c>
      <c r="I22" s="84">
        <v>185367.72761</v>
      </c>
      <c r="J22" s="84">
        <v>205717.57104000001</v>
      </c>
      <c r="K22" s="84">
        <v>173775.62450999999</v>
      </c>
      <c r="L22" s="84">
        <v>207046.63286000001</v>
      </c>
      <c r="M22" s="84">
        <v>218033.55747999999</v>
      </c>
      <c r="N22" s="84">
        <v>241848.00154999999</v>
      </c>
      <c r="O22" s="112">
        <v>2705000.7428100002</v>
      </c>
      <c r="P22" s="85">
        <f t="shared" si="0"/>
        <v>1.8361909647626837</v>
      </c>
    </row>
    <row r="23" spans="1:16" x14ac:dyDescent="0.2">
      <c r="A23" s="82" t="s">
        <v>83</v>
      </c>
      <c r="B23" s="83" t="s">
        <v>222</v>
      </c>
      <c r="C23" s="112">
        <v>156368.11121999999</v>
      </c>
      <c r="D23" s="112">
        <v>201498.21729</v>
      </c>
      <c r="E23" s="112">
        <v>215967.52856000001</v>
      </c>
      <c r="F23" s="112">
        <v>153281.12961999999</v>
      </c>
      <c r="G23" s="112">
        <v>161949.79169000001</v>
      </c>
      <c r="H23" s="112">
        <v>181596.04715999999</v>
      </c>
      <c r="I23" s="84">
        <v>147520.44021999999</v>
      </c>
      <c r="J23" s="84">
        <v>185516.81435999999</v>
      </c>
      <c r="K23" s="84">
        <v>196655.60432000001</v>
      </c>
      <c r="L23" s="84">
        <v>245380.76783</v>
      </c>
      <c r="M23" s="84">
        <v>259759.93131000001</v>
      </c>
      <c r="N23" s="84">
        <v>255043.14825999999</v>
      </c>
      <c r="O23" s="112">
        <v>2360537.5318399998</v>
      </c>
      <c r="P23" s="85">
        <f t="shared" si="0"/>
        <v>1.6023646941572254</v>
      </c>
    </row>
    <row r="24" spans="1:16" x14ac:dyDescent="0.2">
      <c r="A24" s="82" t="s">
        <v>82</v>
      </c>
      <c r="B24" s="83" t="s">
        <v>223</v>
      </c>
      <c r="C24" s="112">
        <v>121377.65327</v>
      </c>
      <c r="D24" s="112">
        <v>147234.65865999999</v>
      </c>
      <c r="E24" s="112">
        <v>181609.62834</v>
      </c>
      <c r="F24" s="112">
        <v>182068.96818</v>
      </c>
      <c r="G24" s="112">
        <v>155485.28288000001</v>
      </c>
      <c r="H24" s="112">
        <v>130384.31140999999</v>
      </c>
      <c r="I24" s="84">
        <v>112322.07002</v>
      </c>
      <c r="J24" s="84">
        <v>146854.32078000001</v>
      </c>
      <c r="K24" s="84">
        <v>110777.63245</v>
      </c>
      <c r="L24" s="84">
        <v>133385.09804000001</v>
      </c>
      <c r="M24" s="84">
        <v>121312.55415</v>
      </c>
      <c r="N24" s="84">
        <v>173591.378</v>
      </c>
      <c r="O24" s="112">
        <v>1716403.5561800001</v>
      </c>
      <c r="P24" s="85">
        <f t="shared" si="0"/>
        <v>1.1651178692358783</v>
      </c>
    </row>
    <row r="25" spans="1:16" x14ac:dyDescent="0.2">
      <c r="A25" s="86"/>
      <c r="B25" s="146" t="s">
        <v>81</v>
      </c>
      <c r="C25" s="14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113">
        <f>SUM(O5:O24)</f>
        <v>99731781.267129973</v>
      </c>
      <c r="P25" s="88">
        <f>SUM(P5:P24)</f>
        <v>67.699277402843677</v>
      </c>
    </row>
    <row r="26" spans="1:16" ht="13.5" customHeight="1" x14ac:dyDescent="0.2">
      <c r="A26" s="86"/>
      <c r="B26" s="147" t="s">
        <v>80</v>
      </c>
      <c r="C26" s="147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113">
        <v>147315872.62546</v>
      </c>
      <c r="P26" s="84">
        <f>O26/O$26*100</f>
        <v>100</v>
      </c>
    </row>
    <row r="27" spans="1:16" x14ac:dyDescent="0.2">
      <c r="B27" s="54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22" zoomScaleNormal="100" workbookViewId="0">
      <selection activeCell="K48" sqref="K48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</cp:lastModifiedBy>
  <cp:lastPrinted>2016-02-26T09:44:09Z</cp:lastPrinted>
  <dcterms:created xsi:type="dcterms:W3CDTF">2013-08-01T04:41:02Z</dcterms:created>
  <dcterms:modified xsi:type="dcterms:W3CDTF">2018-01-01T04:01:52Z</dcterms:modified>
</cp:coreProperties>
</file>