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vsalalhas\Desktop\"/>
    </mc:Choice>
  </mc:AlternateContent>
  <bookViews>
    <workbookView xWindow="240" yWindow="480" windowWidth="15576" windowHeight="7596" tabRatio="900"/>
  </bookViews>
  <sheets>
    <sheet name="SEKTOR_USD" sheetId="1" r:id="rId1"/>
    <sheet name="SECILMIS_ISTATISTIK" sheetId="14" r:id="rId2"/>
    <sheet name="SEKTOR_TL" sheetId="2" r:id="rId3"/>
    <sheet name="USDvsTL" sheetId="3" r:id="rId4"/>
    <sheet name="GEN_SEK" sheetId="4" r:id="rId5"/>
    <sheet name="Toplam İhracat  bar gra" sheetId="15" r:id="rId6"/>
    <sheet name="U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_2018_AYLIK_IHR" sheetId="22" r:id="rId14"/>
  </sheets>
  <calcPr calcId="152511"/>
</workbook>
</file>

<file path=xl/calcChain.xml><?xml version="1.0" encoding="utf-8"?>
<calcChain xmlns="http://schemas.openxmlformats.org/spreadsheetml/2006/main">
  <c r="C44" i="2" l="1"/>
  <c r="B44" i="2"/>
  <c r="M46" i="1"/>
  <c r="L46" i="1"/>
  <c r="M43" i="1"/>
  <c r="L43" i="1"/>
  <c r="K42" i="1"/>
  <c r="M42" i="1" s="1"/>
  <c r="J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K29" i="1"/>
  <c r="M29" i="1" s="1"/>
  <c r="J29" i="1"/>
  <c r="M28" i="1"/>
  <c r="L28" i="1"/>
  <c r="M27" i="1"/>
  <c r="L27" i="1"/>
  <c r="K27" i="1"/>
  <c r="J27" i="1"/>
  <c r="M26" i="1"/>
  <c r="L26" i="1"/>
  <c r="I46" i="1"/>
  <c r="H46" i="1"/>
  <c r="I43" i="1"/>
  <c r="I41" i="1"/>
  <c r="I40" i="1"/>
  <c r="I39" i="1"/>
  <c r="I38" i="1"/>
  <c r="I37" i="1"/>
  <c r="I36" i="1"/>
  <c r="I35" i="1"/>
  <c r="I34" i="1"/>
  <c r="I33" i="1"/>
  <c r="I32" i="1"/>
  <c r="I31" i="1"/>
  <c r="I30" i="1"/>
  <c r="I28" i="1"/>
  <c r="I26" i="1"/>
  <c r="E46" i="1"/>
  <c r="E43" i="1"/>
  <c r="E41" i="1"/>
  <c r="E31" i="1"/>
  <c r="E32" i="1"/>
  <c r="E33" i="1"/>
  <c r="E34" i="1"/>
  <c r="E35" i="1"/>
  <c r="E36" i="1"/>
  <c r="E37" i="1"/>
  <c r="E38" i="1"/>
  <c r="E39" i="1"/>
  <c r="E40" i="1"/>
  <c r="E30" i="1"/>
  <c r="E28" i="1"/>
  <c r="E26" i="1"/>
  <c r="D46" i="1"/>
  <c r="L29" i="1" l="1"/>
  <c r="L42" i="1"/>
  <c r="O78" i="22" l="1"/>
  <c r="O63" i="22" l="1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D59" i="22" l="1"/>
  <c r="E59" i="22"/>
  <c r="F59" i="22"/>
  <c r="G59" i="22"/>
  <c r="H59" i="22"/>
  <c r="I59" i="22"/>
  <c r="J59" i="22"/>
  <c r="K59" i="22"/>
  <c r="L59" i="22"/>
  <c r="M59" i="22"/>
  <c r="N59" i="22"/>
  <c r="C59" i="22"/>
  <c r="D58" i="22"/>
  <c r="E58" i="22"/>
  <c r="F58" i="22"/>
  <c r="G58" i="22"/>
  <c r="H58" i="22"/>
  <c r="I58" i="22"/>
  <c r="J58" i="22"/>
  <c r="K58" i="22"/>
  <c r="L58" i="22"/>
  <c r="M58" i="22"/>
  <c r="N58" i="22"/>
  <c r="C58" i="22"/>
  <c r="D25" i="22"/>
  <c r="E25" i="22"/>
  <c r="F25" i="22"/>
  <c r="G25" i="22"/>
  <c r="H25" i="22"/>
  <c r="I25" i="22"/>
  <c r="J25" i="22"/>
  <c r="K25" i="22"/>
  <c r="L25" i="22"/>
  <c r="M25" i="22"/>
  <c r="N25" i="22"/>
  <c r="C25" i="22"/>
  <c r="D24" i="22"/>
  <c r="E24" i="22"/>
  <c r="F24" i="22"/>
  <c r="G24" i="22"/>
  <c r="H24" i="22"/>
  <c r="I24" i="22"/>
  <c r="J24" i="22"/>
  <c r="K24" i="22"/>
  <c r="L24" i="22"/>
  <c r="M24" i="22"/>
  <c r="N24" i="22"/>
  <c r="C24" i="22"/>
  <c r="D3" i="22"/>
  <c r="E3" i="22"/>
  <c r="F3" i="22"/>
  <c r="G3" i="22"/>
  <c r="H3" i="22"/>
  <c r="I3" i="22"/>
  <c r="J3" i="22"/>
  <c r="K3" i="22"/>
  <c r="L3" i="22"/>
  <c r="M3" i="22"/>
  <c r="N3" i="22"/>
  <c r="C3" i="22"/>
  <c r="D2" i="22"/>
  <c r="E2" i="22"/>
  <c r="F2" i="22"/>
  <c r="G2" i="22"/>
  <c r="H2" i="22"/>
  <c r="I2" i="22"/>
  <c r="J2" i="22"/>
  <c r="K2" i="22"/>
  <c r="L2" i="22"/>
  <c r="M2" i="22"/>
  <c r="N2" i="22"/>
  <c r="C2" i="22"/>
  <c r="K22" i="4" l="1"/>
  <c r="J22" i="4"/>
  <c r="G22" i="4"/>
  <c r="F22" i="4"/>
  <c r="C22" i="4"/>
  <c r="B22" i="4"/>
  <c r="D76" i="14" l="1"/>
  <c r="D75" i="14"/>
  <c r="D74" i="14"/>
  <c r="D73" i="14"/>
  <c r="D72" i="14"/>
  <c r="D71" i="14"/>
  <c r="D70" i="14"/>
  <c r="D69" i="14"/>
  <c r="D68" i="14"/>
  <c r="D67" i="14"/>
  <c r="D31" i="14" l="1"/>
  <c r="D30" i="14"/>
  <c r="D29" i="14"/>
  <c r="D28" i="14"/>
  <c r="D27" i="14"/>
  <c r="D26" i="14"/>
  <c r="D25" i="14"/>
  <c r="D24" i="14"/>
  <c r="D23" i="14"/>
  <c r="D22" i="14"/>
  <c r="A43" i="2" l="1"/>
  <c r="A31" i="2"/>
  <c r="A32" i="2"/>
  <c r="A33" i="2"/>
  <c r="A34" i="2"/>
  <c r="A35" i="2"/>
  <c r="A36" i="2"/>
  <c r="A37" i="2"/>
  <c r="A38" i="2"/>
  <c r="A39" i="2"/>
  <c r="A40" i="2"/>
  <c r="A41" i="2"/>
  <c r="A30" i="2"/>
  <c r="A28" i="2"/>
  <c r="A25" i="2"/>
  <c r="A26" i="2"/>
  <c r="A24" i="2"/>
  <c r="A21" i="2"/>
  <c r="A19" i="2"/>
  <c r="A11" i="2"/>
  <c r="A12" i="2"/>
  <c r="A13" i="2"/>
  <c r="A14" i="2"/>
  <c r="A15" i="2"/>
  <c r="A16" i="2"/>
  <c r="A17" i="2"/>
  <c r="A10" i="2"/>
  <c r="K43" i="2" l="1"/>
  <c r="K41" i="2"/>
  <c r="K40" i="2"/>
  <c r="K39" i="2"/>
  <c r="K38" i="2"/>
  <c r="K37" i="2"/>
  <c r="K36" i="2"/>
  <c r="K35" i="2"/>
  <c r="K34" i="2"/>
  <c r="K33" i="2"/>
  <c r="K32" i="2"/>
  <c r="K31" i="2"/>
  <c r="K30" i="2"/>
  <c r="K28" i="2"/>
  <c r="K26" i="2"/>
  <c r="K25" i="2"/>
  <c r="K24" i="2"/>
  <c r="K21" i="2"/>
  <c r="K19" i="2"/>
  <c r="K17" i="2"/>
  <c r="K16" i="2"/>
  <c r="K15" i="2"/>
  <c r="K14" i="2"/>
  <c r="K13" i="2"/>
  <c r="K12" i="2"/>
  <c r="K11" i="2"/>
  <c r="K10" i="2"/>
  <c r="J43" i="2"/>
  <c r="J41" i="2"/>
  <c r="J40" i="2"/>
  <c r="J39" i="2"/>
  <c r="J38" i="2"/>
  <c r="J37" i="2"/>
  <c r="J36" i="2"/>
  <c r="J35" i="2"/>
  <c r="J34" i="2"/>
  <c r="J33" i="2"/>
  <c r="J32" i="2"/>
  <c r="J31" i="2"/>
  <c r="J30" i="2"/>
  <c r="J28" i="2"/>
  <c r="J26" i="2"/>
  <c r="J25" i="2"/>
  <c r="J24" i="2"/>
  <c r="J21" i="2"/>
  <c r="J19" i="2"/>
  <c r="J17" i="2"/>
  <c r="J16" i="2"/>
  <c r="J15" i="2"/>
  <c r="J14" i="2"/>
  <c r="J13" i="2"/>
  <c r="J12" i="2"/>
  <c r="J11" i="2"/>
  <c r="J10" i="2"/>
  <c r="G43" i="2"/>
  <c r="G41" i="2"/>
  <c r="G40" i="2"/>
  <c r="G39" i="2"/>
  <c r="G38" i="2"/>
  <c r="G37" i="2"/>
  <c r="G36" i="2"/>
  <c r="G35" i="2"/>
  <c r="G34" i="2"/>
  <c r="G33" i="2"/>
  <c r="G32" i="2"/>
  <c r="G31" i="2"/>
  <c r="G30" i="2"/>
  <c r="G28" i="2"/>
  <c r="G26" i="2"/>
  <c r="G25" i="2"/>
  <c r="G24" i="2"/>
  <c r="G21" i="2"/>
  <c r="G19" i="2"/>
  <c r="G17" i="2"/>
  <c r="G16" i="2"/>
  <c r="G15" i="2"/>
  <c r="G14" i="2"/>
  <c r="G13" i="2"/>
  <c r="G12" i="2"/>
  <c r="G11" i="2"/>
  <c r="G10" i="2"/>
  <c r="F43" i="2"/>
  <c r="F41" i="2"/>
  <c r="F40" i="2"/>
  <c r="F39" i="2"/>
  <c r="F38" i="2"/>
  <c r="F37" i="2"/>
  <c r="F36" i="2"/>
  <c r="F35" i="2"/>
  <c r="F34" i="2"/>
  <c r="F33" i="2"/>
  <c r="F32" i="2"/>
  <c r="F31" i="2"/>
  <c r="F30" i="2"/>
  <c r="F28" i="2"/>
  <c r="F26" i="2"/>
  <c r="F25" i="2"/>
  <c r="F24" i="2"/>
  <c r="F21" i="2"/>
  <c r="F19" i="2"/>
  <c r="F17" i="2"/>
  <c r="F16" i="2"/>
  <c r="F15" i="2"/>
  <c r="F14" i="2"/>
  <c r="F13" i="2"/>
  <c r="F12" i="2"/>
  <c r="F11" i="2"/>
  <c r="F10" i="2"/>
  <c r="C43" i="2" l="1"/>
  <c r="C41" i="2"/>
  <c r="C40" i="2"/>
  <c r="C39" i="2"/>
  <c r="C38" i="2"/>
  <c r="C37" i="2"/>
  <c r="C36" i="2"/>
  <c r="C35" i="2"/>
  <c r="C34" i="2"/>
  <c r="C33" i="2"/>
  <c r="C32" i="2"/>
  <c r="C31" i="2"/>
  <c r="C30" i="2"/>
  <c r="C28" i="2"/>
  <c r="C26" i="2"/>
  <c r="C25" i="2"/>
  <c r="C24" i="2"/>
  <c r="C21" i="2"/>
  <c r="C19" i="2"/>
  <c r="C17" i="2"/>
  <c r="C16" i="2"/>
  <c r="C15" i="2"/>
  <c r="C14" i="2"/>
  <c r="C13" i="2"/>
  <c r="C12" i="2"/>
  <c r="C11" i="2"/>
  <c r="C10" i="2"/>
  <c r="B43" i="2"/>
  <c r="B41" i="2"/>
  <c r="B40" i="2"/>
  <c r="B39" i="2"/>
  <c r="B38" i="2"/>
  <c r="B37" i="2"/>
  <c r="B36" i="2"/>
  <c r="B35" i="2"/>
  <c r="B34" i="2"/>
  <c r="B33" i="2"/>
  <c r="B32" i="2"/>
  <c r="B31" i="2"/>
  <c r="B30" i="2"/>
  <c r="B28" i="2"/>
  <c r="B26" i="2"/>
  <c r="B25" i="2"/>
  <c r="B24" i="2"/>
  <c r="B21" i="2"/>
  <c r="B19" i="2"/>
  <c r="B17" i="2"/>
  <c r="B16" i="2"/>
  <c r="B15" i="2"/>
  <c r="B14" i="2"/>
  <c r="B13" i="2"/>
  <c r="B12" i="2"/>
  <c r="B11" i="2"/>
  <c r="B10" i="2"/>
  <c r="C7" i="2" l="1"/>
  <c r="B7" i="2"/>
  <c r="F6" i="2"/>
  <c r="B6" i="2"/>
  <c r="J42" i="2" l="1"/>
  <c r="G42" i="1"/>
  <c r="I42" i="1" s="1"/>
  <c r="F42" i="1"/>
  <c r="F42" i="2" s="1"/>
  <c r="C42" i="1"/>
  <c r="B42" i="1"/>
  <c r="B42" i="2" s="1"/>
  <c r="J29" i="2"/>
  <c r="G29" i="1"/>
  <c r="I29" i="1" s="1"/>
  <c r="F29" i="1"/>
  <c r="F29" i="2" s="1"/>
  <c r="C29" i="1"/>
  <c r="B29" i="1"/>
  <c r="B29" i="2" s="1"/>
  <c r="J27" i="2"/>
  <c r="G27" i="1"/>
  <c r="I27" i="1" s="1"/>
  <c r="F27" i="1"/>
  <c r="F27" i="2" s="1"/>
  <c r="C27" i="1"/>
  <c r="B27" i="1"/>
  <c r="B27" i="2" s="1"/>
  <c r="K23" i="1"/>
  <c r="J23" i="1"/>
  <c r="J23" i="2" s="1"/>
  <c r="G23" i="1"/>
  <c r="F23" i="1"/>
  <c r="F23" i="2" s="1"/>
  <c r="C23" i="1"/>
  <c r="B23" i="1"/>
  <c r="B23" i="2" s="1"/>
  <c r="K20" i="1"/>
  <c r="J20" i="1"/>
  <c r="J20" i="2" s="1"/>
  <c r="G20" i="1"/>
  <c r="F20" i="1"/>
  <c r="F20" i="2" s="1"/>
  <c r="C20" i="1"/>
  <c r="C20" i="2" s="1"/>
  <c r="B20" i="1"/>
  <c r="B20" i="2" s="1"/>
  <c r="K18" i="1"/>
  <c r="J18" i="1"/>
  <c r="J18" i="2" s="1"/>
  <c r="G18" i="1"/>
  <c r="F18" i="1"/>
  <c r="F18" i="2" s="1"/>
  <c r="C18" i="1"/>
  <c r="C18" i="2" s="1"/>
  <c r="B18" i="1"/>
  <c r="B18" i="2" s="1"/>
  <c r="K9" i="1"/>
  <c r="J9" i="1"/>
  <c r="J9" i="2" s="1"/>
  <c r="G9" i="1"/>
  <c r="F9" i="1"/>
  <c r="F9" i="2" s="1"/>
  <c r="C9" i="1"/>
  <c r="C9" i="2" s="1"/>
  <c r="B9" i="1"/>
  <c r="B9" i="2" s="1"/>
  <c r="C27" i="2" l="1"/>
  <c r="E27" i="1"/>
  <c r="C42" i="2"/>
  <c r="E42" i="1"/>
  <c r="C29" i="2"/>
  <c r="E29" i="1"/>
  <c r="K22" i="1"/>
  <c r="K44" i="1" s="1"/>
  <c r="G22" i="1"/>
  <c r="G22" i="2" s="1"/>
  <c r="J22" i="1"/>
  <c r="K8" i="1"/>
  <c r="K8" i="2" s="1"/>
  <c r="J8" i="1"/>
  <c r="J8" i="2" s="1"/>
  <c r="G29" i="2"/>
  <c r="G18" i="2"/>
  <c r="D23" i="1"/>
  <c r="B23" i="3" s="1"/>
  <c r="C23" i="2"/>
  <c r="G27" i="2"/>
  <c r="G9" i="2"/>
  <c r="F8" i="1"/>
  <c r="F22" i="1"/>
  <c r="F22" i="2" s="1"/>
  <c r="K9" i="2"/>
  <c r="G8" i="1"/>
  <c r="K23" i="2"/>
  <c r="K42" i="2"/>
  <c r="G20" i="2"/>
  <c r="K20" i="2"/>
  <c r="B8" i="1"/>
  <c r="B22" i="1"/>
  <c r="B22" i="2" s="1"/>
  <c r="K29" i="2"/>
  <c r="K18" i="2"/>
  <c r="C8" i="1"/>
  <c r="G23" i="2"/>
  <c r="K27" i="2"/>
  <c r="C22" i="1"/>
  <c r="C22" i="2" s="1"/>
  <c r="G42" i="2"/>
  <c r="J46" i="2"/>
  <c r="J44" i="1" l="1"/>
  <c r="J45" i="1" s="1"/>
  <c r="K45" i="1"/>
  <c r="M44" i="1"/>
  <c r="L44" i="1"/>
  <c r="J22" i="2"/>
  <c r="K22" i="2"/>
  <c r="C8" i="2"/>
  <c r="C44" i="1"/>
  <c r="E44" i="1" s="1"/>
  <c r="B8" i="2"/>
  <c r="B44" i="1"/>
  <c r="G8" i="2"/>
  <c r="G44" i="1"/>
  <c r="I44" i="1" s="1"/>
  <c r="F8" i="2"/>
  <c r="F44" i="1"/>
  <c r="F46" i="2"/>
  <c r="C46" i="2"/>
  <c r="B46" i="2"/>
  <c r="M45" i="1" l="1"/>
  <c r="L45" i="1"/>
  <c r="J44" i="2"/>
  <c r="M9" i="1"/>
  <c r="C45" i="1"/>
  <c r="M16" i="1"/>
  <c r="M12" i="1"/>
  <c r="M17" i="1"/>
  <c r="M8" i="1"/>
  <c r="M23" i="1"/>
  <c r="M22" i="1"/>
  <c r="M18" i="1"/>
  <c r="M25" i="1"/>
  <c r="M24" i="1"/>
  <c r="M21" i="1"/>
  <c r="M10" i="1"/>
  <c r="M14" i="1"/>
  <c r="M19" i="1"/>
  <c r="M13" i="1"/>
  <c r="M15" i="1"/>
  <c r="K44" i="2"/>
  <c r="M27" i="2" s="1"/>
  <c r="M11" i="1"/>
  <c r="M20" i="1"/>
  <c r="F44" i="2"/>
  <c r="F45" i="1"/>
  <c r="B45" i="1"/>
  <c r="B45" i="2" s="1"/>
  <c r="E8" i="2"/>
  <c r="I21" i="1"/>
  <c r="I15" i="1"/>
  <c r="I12" i="1"/>
  <c r="I19" i="1"/>
  <c r="I11" i="1"/>
  <c r="I10" i="1"/>
  <c r="I25" i="1"/>
  <c r="I17" i="1"/>
  <c r="I24" i="1"/>
  <c r="I16" i="1"/>
  <c r="I14" i="1"/>
  <c r="I13" i="1"/>
  <c r="G44" i="2"/>
  <c r="I8" i="2" s="1"/>
  <c r="I23" i="1"/>
  <c r="I22" i="1"/>
  <c r="I9" i="1"/>
  <c r="I18" i="1"/>
  <c r="I20" i="1"/>
  <c r="I8" i="1"/>
  <c r="H22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C45" i="2" l="1"/>
  <c r="E45" i="1"/>
  <c r="D45" i="1"/>
  <c r="M32" i="2"/>
  <c r="M30" i="2"/>
  <c r="M10" i="2"/>
  <c r="M14" i="2"/>
  <c r="M9" i="2"/>
  <c r="M18" i="2"/>
  <c r="M39" i="2"/>
  <c r="M38" i="2"/>
  <c r="M31" i="2"/>
  <c r="M16" i="2"/>
  <c r="M28" i="2"/>
  <c r="M20" i="2"/>
  <c r="M22" i="2"/>
  <c r="M13" i="2"/>
  <c r="M35" i="2"/>
  <c r="M36" i="2"/>
  <c r="M26" i="2"/>
  <c r="M17" i="2"/>
  <c r="M34" i="2"/>
  <c r="M12" i="2"/>
  <c r="M15" i="2"/>
  <c r="M23" i="2"/>
  <c r="M40" i="2"/>
  <c r="M25" i="2"/>
  <c r="M42" i="2"/>
  <c r="M43" i="2"/>
  <c r="M33" i="2"/>
  <c r="M24" i="2"/>
  <c r="M11" i="2"/>
  <c r="M44" i="2"/>
  <c r="M8" i="2"/>
  <c r="M41" i="2"/>
  <c r="M19" i="2"/>
  <c r="M21" i="2"/>
  <c r="M37" i="2"/>
  <c r="M29" i="2"/>
  <c r="K46" i="2"/>
  <c r="G46" i="2"/>
  <c r="G45" i="1"/>
  <c r="E44" i="2"/>
  <c r="E21" i="2"/>
  <c r="E36" i="2"/>
  <c r="E30" i="2"/>
  <c r="E19" i="2"/>
  <c r="E12" i="2"/>
  <c r="E11" i="2"/>
  <c r="E38" i="2"/>
  <c r="E32" i="2"/>
  <c r="E43" i="2"/>
  <c r="E41" i="2"/>
  <c r="E33" i="2"/>
  <c r="E40" i="2"/>
  <c r="E13" i="2"/>
  <c r="E24" i="2"/>
  <c r="E34" i="2"/>
  <c r="E10" i="2"/>
  <c r="E25" i="2"/>
  <c r="E15" i="2"/>
  <c r="E17" i="2"/>
  <c r="E28" i="2"/>
  <c r="E31" i="2"/>
  <c r="E14" i="2"/>
  <c r="E39" i="2"/>
  <c r="E16" i="2"/>
  <c r="E35" i="2"/>
  <c r="E37" i="2"/>
  <c r="E26" i="2"/>
  <c r="E42" i="2"/>
  <c r="E27" i="2"/>
  <c r="E9" i="2"/>
  <c r="E29" i="2"/>
  <c r="E20" i="2"/>
  <c r="E18" i="2"/>
  <c r="E23" i="2"/>
  <c r="E22" i="2"/>
  <c r="I44" i="2"/>
  <c r="I28" i="2"/>
  <c r="I34" i="2"/>
  <c r="I14" i="2"/>
  <c r="I16" i="2"/>
  <c r="I31" i="2"/>
  <c r="I32" i="2"/>
  <c r="I43" i="2"/>
  <c r="I26" i="2"/>
  <c r="I30" i="2"/>
  <c r="I39" i="2"/>
  <c r="I40" i="2"/>
  <c r="I41" i="2"/>
  <c r="I35" i="2"/>
  <c r="I17" i="2"/>
  <c r="I21" i="2"/>
  <c r="I36" i="2"/>
  <c r="I38" i="2"/>
  <c r="I33" i="2"/>
  <c r="I37" i="2"/>
  <c r="I25" i="2"/>
  <c r="I10" i="2"/>
  <c r="I24" i="2"/>
  <c r="I13" i="2"/>
  <c r="I11" i="2"/>
  <c r="I12" i="2"/>
  <c r="I15" i="2"/>
  <c r="I19" i="2"/>
  <c r="I42" i="2"/>
  <c r="I29" i="2"/>
  <c r="I27" i="2"/>
  <c r="I23" i="2"/>
  <c r="I9" i="2"/>
  <c r="I20" i="2"/>
  <c r="I22" i="2"/>
  <c r="I18" i="2"/>
  <c r="D22" i="4"/>
  <c r="H45" i="1" l="1"/>
  <c r="I45" i="1"/>
  <c r="M22" i="4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J45" i="2" l="1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L25" i="1"/>
  <c r="F25" i="3" s="1"/>
  <c r="L24" i="1"/>
  <c r="F24" i="3" s="1"/>
  <c r="L23" i="1"/>
  <c r="F23" i="3" s="1"/>
  <c r="L22" i="1"/>
  <c r="F22" i="3" s="1"/>
  <c r="L21" i="1"/>
  <c r="F21" i="3" s="1"/>
  <c r="L20" i="1"/>
  <c r="F20" i="3" s="1"/>
  <c r="L19" i="1"/>
  <c r="F19" i="3" s="1"/>
  <c r="L18" i="1"/>
  <c r="F18" i="3" s="1"/>
  <c r="L17" i="1"/>
  <c r="F17" i="3" s="1"/>
  <c r="L16" i="1"/>
  <c r="F16" i="3" s="1"/>
  <c r="L15" i="1"/>
  <c r="F15" i="3" s="1"/>
  <c r="L14" i="1"/>
  <c r="F14" i="3" s="1"/>
  <c r="L13" i="1"/>
  <c r="F13" i="3" s="1"/>
  <c r="L12" i="1"/>
  <c r="F12" i="3" s="1"/>
  <c r="L11" i="1"/>
  <c r="F11" i="3" s="1"/>
  <c r="L10" i="1"/>
  <c r="F10" i="3" s="1"/>
  <c r="L9" i="1"/>
  <c r="F9" i="3" s="1"/>
  <c r="L8" i="1"/>
  <c r="F8" i="3" s="1"/>
  <c r="L8" i="2" l="1"/>
  <c r="G8" i="3" s="1"/>
  <c r="L9" i="2"/>
  <c r="G9" i="3" s="1"/>
  <c r="L10" i="2"/>
  <c r="G10" i="3" s="1"/>
  <c r="L11" i="2"/>
  <c r="G11" i="3" s="1"/>
  <c r="L12" i="2"/>
  <c r="G12" i="3" s="1"/>
  <c r="L13" i="2"/>
  <c r="G13" i="3" s="1"/>
  <c r="L14" i="2"/>
  <c r="G14" i="3" s="1"/>
  <c r="L15" i="2"/>
  <c r="G15" i="3" s="1"/>
  <c r="L16" i="2"/>
  <c r="G16" i="3" s="1"/>
  <c r="L17" i="2"/>
  <c r="G17" i="3" s="1"/>
  <c r="L18" i="2"/>
  <c r="G18" i="3" s="1"/>
  <c r="L19" i="2"/>
  <c r="G19" i="3" s="1"/>
  <c r="L20" i="2"/>
  <c r="G20" i="3" s="1"/>
  <c r="L21" i="2"/>
  <c r="G21" i="3" s="1"/>
  <c r="L22" i="2"/>
  <c r="G22" i="3" s="1"/>
  <c r="L23" i="2"/>
  <c r="G23" i="3" s="1"/>
  <c r="L24" i="2"/>
  <c r="G24" i="3" s="1"/>
  <c r="L25" i="2"/>
  <c r="G25" i="3" s="1"/>
  <c r="L26" i="2"/>
  <c r="G26" i="3" s="1"/>
  <c r="L27" i="2"/>
  <c r="G27" i="3" s="1"/>
  <c r="L28" i="2"/>
  <c r="G28" i="3" s="1"/>
  <c r="L29" i="2"/>
  <c r="G29" i="3" s="1"/>
  <c r="L30" i="2"/>
  <c r="G30" i="3" s="1"/>
  <c r="L31" i="2"/>
  <c r="G31" i="3" s="1"/>
  <c r="L32" i="2"/>
  <c r="G32" i="3" s="1"/>
  <c r="L33" i="2"/>
  <c r="G33" i="3" s="1"/>
  <c r="L34" i="2"/>
  <c r="G34" i="3" s="1"/>
  <c r="L35" i="2"/>
  <c r="G35" i="3" s="1"/>
  <c r="L36" i="2"/>
  <c r="G36" i="3" s="1"/>
  <c r="L37" i="2"/>
  <c r="G37" i="3" s="1"/>
  <c r="L38" i="2"/>
  <c r="G38" i="3" s="1"/>
  <c r="L39" i="2"/>
  <c r="G39" i="3" s="1"/>
  <c r="L40" i="2"/>
  <c r="G40" i="3" s="1"/>
  <c r="L41" i="2"/>
  <c r="G41" i="3" s="1"/>
  <c r="L42" i="2"/>
  <c r="G42" i="3" s="1"/>
  <c r="L43" i="2"/>
  <c r="G43" i="3" s="1"/>
  <c r="L44" i="2"/>
  <c r="G44" i="3" s="1"/>
  <c r="P5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O25" i="23" l="1"/>
  <c r="P6" i="23"/>
  <c r="P25" i="23" s="1"/>
  <c r="O58" i="22"/>
  <c r="O59" i="22"/>
  <c r="O62" i="22"/>
  <c r="O2" i="22" l="1"/>
  <c r="O3" i="22"/>
  <c r="O25" i="22"/>
  <c r="O24" i="22"/>
  <c r="I22" i="4"/>
  <c r="E22" i="4"/>
  <c r="I21" i="4"/>
  <c r="H21" i="4"/>
  <c r="E21" i="4"/>
  <c r="I20" i="4"/>
  <c r="H20" i="4"/>
  <c r="E20" i="4"/>
  <c r="I19" i="4"/>
  <c r="H19" i="4"/>
  <c r="E19" i="4"/>
  <c r="I18" i="4"/>
  <c r="H18" i="4"/>
  <c r="E18" i="4"/>
  <c r="I17" i="4"/>
  <c r="H17" i="4"/>
  <c r="E17" i="4"/>
  <c r="I16" i="4"/>
  <c r="H16" i="4"/>
  <c r="E16" i="4"/>
  <c r="I15" i="4"/>
  <c r="H15" i="4"/>
  <c r="E15" i="4"/>
  <c r="I14" i="4"/>
  <c r="H14" i="4"/>
  <c r="E14" i="4"/>
  <c r="I13" i="4"/>
  <c r="H13" i="4"/>
  <c r="E13" i="4"/>
  <c r="I12" i="4"/>
  <c r="H12" i="4"/>
  <c r="E12" i="4"/>
  <c r="I11" i="4"/>
  <c r="H11" i="4"/>
  <c r="E11" i="4"/>
  <c r="I10" i="4"/>
  <c r="H10" i="4"/>
  <c r="E10" i="4"/>
  <c r="I9" i="4"/>
  <c r="H9" i="4"/>
  <c r="E9" i="4"/>
  <c r="E46" i="2"/>
  <c r="D40" i="2"/>
  <c r="C40" i="3" s="1"/>
  <c r="D37" i="2"/>
  <c r="C37" i="3" s="1"/>
  <c r="D25" i="2"/>
  <c r="C25" i="3" s="1"/>
  <c r="D20" i="2"/>
  <c r="C20" i="3" s="1"/>
  <c r="D17" i="2"/>
  <c r="C17" i="3" s="1"/>
  <c r="D8" i="2"/>
  <c r="C8" i="3" s="1"/>
  <c r="D46" i="3"/>
  <c r="B46" i="3"/>
  <c r="G45" i="2"/>
  <c r="F45" i="2"/>
  <c r="H44" i="1"/>
  <c r="D44" i="3" s="1"/>
  <c r="D44" i="1"/>
  <c r="B44" i="3" s="1"/>
  <c r="H43" i="1"/>
  <c r="D43" i="3" s="1"/>
  <c r="D43" i="1"/>
  <c r="B43" i="3" s="1"/>
  <c r="H42" i="1"/>
  <c r="D42" i="3" s="1"/>
  <c r="D42" i="1"/>
  <c r="B42" i="3" s="1"/>
  <c r="H41" i="1"/>
  <c r="D41" i="3" s="1"/>
  <c r="D41" i="1"/>
  <c r="B41" i="3" s="1"/>
  <c r="H40" i="1"/>
  <c r="D40" i="3" s="1"/>
  <c r="D40" i="1"/>
  <c r="B40" i="3" s="1"/>
  <c r="H39" i="1"/>
  <c r="D39" i="3" s="1"/>
  <c r="D39" i="1"/>
  <c r="B39" i="3" s="1"/>
  <c r="H38" i="1"/>
  <c r="D38" i="3" s="1"/>
  <c r="D38" i="1"/>
  <c r="B38" i="3" s="1"/>
  <c r="H37" i="1"/>
  <c r="D37" i="3" s="1"/>
  <c r="D37" i="1"/>
  <c r="B37" i="3" s="1"/>
  <c r="H36" i="1"/>
  <c r="D36" i="3" s="1"/>
  <c r="D36" i="1"/>
  <c r="B36" i="3" s="1"/>
  <c r="H35" i="1"/>
  <c r="D35" i="3" s="1"/>
  <c r="D35" i="1"/>
  <c r="B35" i="3" s="1"/>
  <c r="H34" i="1"/>
  <c r="D34" i="3" s="1"/>
  <c r="D34" i="1"/>
  <c r="B34" i="3" s="1"/>
  <c r="H33" i="1"/>
  <c r="D33" i="3" s="1"/>
  <c r="D33" i="1"/>
  <c r="B33" i="3" s="1"/>
  <c r="H32" i="1"/>
  <c r="D32" i="3" s="1"/>
  <c r="D32" i="1"/>
  <c r="B32" i="3" s="1"/>
  <c r="H31" i="1"/>
  <c r="D31" i="3" s="1"/>
  <c r="D31" i="1"/>
  <c r="B31" i="3" s="1"/>
  <c r="H30" i="1"/>
  <c r="D30" i="3" s="1"/>
  <c r="D30" i="1"/>
  <c r="B30" i="3" s="1"/>
  <c r="H29" i="1"/>
  <c r="D29" i="3" s="1"/>
  <c r="D29" i="1"/>
  <c r="B29" i="3" s="1"/>
  <c r="H28" i="1"/>
  <c r="D28" i="3" s="1"/>
  <c r="D28" i="1"/>
  <c r="B28" i="3" s="1"/>
  <c r="H27" i="1"/>
  <c r="D27" i="3" s="1"/>
  <c r="D27" i="1"/>
  <c r="B27" i="3" s="1"/>
  <c r="H26" i="1"/>
  <c r="D26" i="3" s="1"/>
  <c r="D26" i="1"/>
  <c r="B26" i="3" s="1"/>
  <c r="H25" i="1"/>
  <c r="D25" i="3" s="1"/>
  <c r="E25" i="1"/>
  <c r="D25" i="1"/>
  <c r="B25" i="3" s="1"/>
  <c r="H24" i="1"/>
  <c r="D24" i="3" s="1"/>
  <c r="E24" i="1"/>
  <c r="D24" i="1"/>
  <c r="B24" i="3" s="1"/>
  <c r="H23" i="1"/>
  <c r="D23" i="3" s="1"/>
  <c r="E23" i="1"/>
  <c r="H22" i="1"/>
  <c r="D22" i="3" s="1"/>
  <c r="E22" i="1"/>
  <c r="D22" i="1"/>
  <c r="B22" i="3" s="1"/>
  <c r="H21" i="1"/>
  <c r="D21" i="3" s="1"/>
  <c r="E21" i="1"/>
  <c r="D21" i="1"/>
  <c r="B21" i="3" s="1"/>
  <c r="H20" i="1"/>
  <c r="D20" i="3" s="1"/>
  <c r="E20" i="1"/>
  <c r="D20" i="1"/>
  <c r="B20" i="3" s="1"/>
  <c r="H19" i="1"/>
  <c r="D19" i="3" s="1"/>
  <c r="E19" i="1"/>
  <c r="D19" i="1"/>
  <c r="B19" i="3" s="1"/>
  <c r="H18" i="1"/>
  <c r="D18" i="3" s="1"/>
  <c r="E18" i="1"/>
  <c r="D18" i="1"/>
  <c r="B18" i="3" s="1"/>
  <c r="H17" i="1"/>
  <c r="D17" i="3" s="1"/>
  <c r="E17" i="1"/>
  <c r="D17" i="1"/>
  <c r="B17" i="3" s="1"/>
  <c r="H16" i="1"/>
  <c r="D16" i="3" s="1"/>
  <c r="E16" i="1"/>
  <c r="D16" i="1"/>
  <c r="B16" i="3" s="1"/>
  <c r="H15" i="1"/>
  <c r="D15" i="3" s="1"/>
  <c r="E15" i="1"/>
  <c r="D15" i="1"/>
  <c r="B15" i="3" s="1"/>
  <c r="H14" i="1"/>
  <c r="D14" i="3" s="1"/>
  <c r="E14" i="1"/>
  <c r="D14" i="1"/>
  <c r="B14" i="3" s="1"/>
  <c r="H13" i="1"/>
  <c r="D13" i="3" s="1"/>
  <c r="E13" i="1"/>
  <c r="D13" i="1"/>
  <c r="B13" i="3" s="1"/>
  <c r="H12" i="1"/>
  <c r="D12" i="3" s="1"/>
  <c r="E12" i="1"/>
  <c r="D12" i="1"/>
  <c r="B12" i="3" s="1"/>
  <c r="H11" i="1"/>
  <c r="D11" i="3" s="1"/>
  <c r="E11" i="1"/>
  <c r="D11" i="1"/>
  <c r="B11" i="3" s="1"/>
  <c r="H10" i="1"/>
  <c r="D10" i="3" s="1"/>
  <c r="E10" i="1"/>
  <c r="D10" i="1"/>
  <c r="B10" i="3" s="1"/>
  <c r="H9" i="1"/>
  <c r="D9" i="3" s="1"/>
  <c r="E9" i="1"/>
  <c r="D9" i="1"/>
  <c r="B9" i="3" s="1"/>
  <c r="H8" i="1"/>
  <c r="D8" i="3" s="1"/>
  <c r="E8" i="1"/>
  <c r="D8" i="1"/>
  <c r="B8" i="3" s="1"/>
  <c r="H34" i="2" l="1"/>
  <c r="E34" i="3" s="1"/>
  <c r="H33" i="2"/>
  <c r="E33" i="3" s="1"/>
  <c r="H40" i="2"/>
  <c r="E40" i="3" s="1"/>
  <c r="D13" i="2"/>
  <c r="C13" i="3" s="1"/>
  <c r="D28" i="2"/>
  <c r="C28" i="3" s="1"/>
  <c r="D32" i="2"/>
  <c r="C32" i="3" s="1"/>
  <c r="H17" i="2"/>
  <c r="E17" i="3" s="1"/>
  <c r="H18" i="2"/>
  <c r="E18" i="3" s="1"/>
  <c r="D46" i="2"/>
  <c r="C46" i="3" s="1"/>
  <c r="D12" i="2"/>
  <c r="C12" i="3" s="1"/>
  <c r="D21" i="2"/>
  <c r="C21" i="3" s="1"/>
  <c r="D24" i="2"/>
  <c r="C24" i="3" s="1"/>
  <c r="D29" i="2"/>
  <c r="C29" i="3" s="1"/>
  <c r="D16" i="2"/>
  <c r="C16" i="3" s="1"/>
  <c r="D33" i="2"/>
  <c r="C33" i="3" s="1"/>
  <c r="D9" i="2"/>
  <c r="C9" i="3" s="1"/>
  <c r="D36" i="2"/>
  <c r="C36" i="3" s="1"/>
  <c r="D43" i="2"/>
  <c r="C43" i="3" s="1"/>
  <c r="I46" i="2"/>
  <c r="H46" i="2"/>
  <c r="E46" i="3" s="1"/>
  <c r="H44" i="2"/>
  <c r="E44" i="3" s="1"/>
  <c r="H21" i="2"/>
  <c r="E21" i="3" s="1"/>
  <c r="H22" i="2"/>
  <c r="E22" i="3" s="1"/>
  <c r="H37" i="2"/>
  <c r="E37" i="3" s="1"/>
  <c r="H38" i="2"/>
  <c r="E38" i="3" s="1"/>
  <c r="H9" i="2"/>
  <c r="E9" i="3" s="1"/>
  <c r="H10" i="2"/>
  <c r="E10" i="3" s="1"/>
  <c r="H25" i="2"/>
  <c r="E25" i="3" s="1"/>
  <c r="H26" i="2"/>
  <c r="E26" i="3" s="1"/>
  <c r="H13" i="2"/>
  <c r="E13" i="3" s="1"/>
  <c r="H14" i="2"/>
  <c r="E14" i="3" s="1"/>
  <c r="H29" i="2"/>
  <c r="E29" i="3" s="1"/>
  <c r="H30" i="2"/>
  <c r="E30" i="3" s="1"/>
  <c r="D44" i="2"/>
  <c r="C44" i="3" s="1"/>
  <c r="D41" i="2"/>
  <c r="C41" i="3" s="1"/>
  <c r="H45" i="2"/>
  <c r="E45" i="3" s="1"/>
  <c r="D10" i="2"/>
  <c r="C10" i="3" s="1"/>
  <c r="H11" i="2"/>
  <c r="E11" i="3" s="1"/>
  <c r="D14" i="2"/>
  <c r="C14" i="3" s="1"/>
  <c r="D18" i="2"/>
  <c r="C18" i="3" s="1"/>
  <c r="H19" i="2"/>
  <c r="E19" i="3" s="1"/>
  <c r="H23" i="2"/>
  <c r="E23" i="3" s="1"/>
  <c r="D26" i="2"/>
  <c r="C26" i="3" s="1"/>
  <c r="H31" i="2"/>
  <c r="E31" i="3" s="1"/>
  <c r="D34" i="2"/>
  <c r="C34" i="3" s="1"/>
  <c r="H35" i="2"/>
  <c r="E35" i="3" s="1"/>
  <c r="D38" i="2"/>
  <c r="C38" i="3" s="1"/>
  <c r="H39" i="2"/>
  <c r="E39" i="3" s="1"/>
  <c r="I45" i="2"/>
  <c r="D45" i="3"/>
  <c r="H8" i="2"/>
  <c r="E8" i="3" s="1"/>
  <c r="D11" i="2"/>
  <c r="C11" i="3" s="1"/>
  <c r="H12" i="2"/>
  <c r="E12" i="3" s="1"/>
  <c r="D15" i="2"/>
  <c r="C15" i="3" s="1"/>
  <c r="H16" i="2"/>
  <c r="E16" i="3" s="1"/>
  <c r="D19" i="2"/>
  <c r="C19" i="3" s="1"/>
  <c r="H20" i="2"/>
  <c r="E20" i="3" s="1"/>
  <c r="D23" i="2"/>
  <c r="C23" i="3" s="1"/>
  <c r="H24" i="2"/>
  <c r="E24" i="3" s="1"/>
  <c r="D27" i="2"/>
  <c r="C27" i="3" s="1"/>
  <c r="H28" i="2"/>
  <c r="E28" i="3" s="1"/>
  <c r="D31" i="2"/>
  <c r="C31" i="3" s="1"/>
  <c r="H32" i="2"/>
  <c r="E32" i="3" s="1"/>
  <c r="D35" i="2"/>
  <c r="C35" i="3" s="1"/>
  <c r="H36" i="2"/>
  <c r="E36" i="3" s="1"/>
  <c r="D39" i="2"/>
  <c r="C39" i="3" s="1"/>
  <c r="H41" i="2"/>
  <c r="E41" i="3" s="1"/>
  <c r="H42" i="2"/>
  <c r="E42" i="3" s="1"/>
  <c r="H43" i="2"/>
  <c r="E43" i="3" s="1"/>
  <c r="H15" i="2"/>
  <c r="E15" i="3" s="1"/>
  <c r="D22" i="2"/>
  <c r="C22" i="3" s="1"/>
  <c r="H27" i="2"/>
  <c r="E27" i="3" s="1"/>
  <c r="D30" i="2"/>
  <c r="C30" i="3" s="1"/>
  <c r="D42" i="2"/>
  <c r="C42" i="3" s="1"/>
  <c r="F46" i="3" l="1"/>
  <c r="K45" i="2"/>
  <c r="M45" i="2" l="1"/>
  <c r="L45" i="2"/>
  <c r="G45" i="3" s="1"/>
  <c r="M46" i="2"/>
  <c r="L46" i="2"/>
  <c r="G46" i="3" s="1"/>
  <c r="F45" i="3"/>
</calcChain>
</file>

<file path=xl/sharedStrings.xml><?xml version="1.0" encoding="utf-8"?>
<sst xmlns="http://schemas.openxmlformats.org/spreadsheetml/2006/main" count="418" uniqueCount="226">
  <si>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</si>
  <si>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</si>
  <si>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</si>
  <si>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</si>
  <si>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</si>
  <si>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</si>
  <si>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</si>
  <si>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</si>
  <si>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</si>
  <si>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</si>
  <si>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</si>
  <si>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</si>
  <si>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</si>
  <si>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</si>
  <si>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</si>
  <si>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</si>
  <si>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</si>
  <si>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</si>
  <si>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</si>
  <si>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</si>
  <si>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</si>
  <si>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</si>
  <si>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</si>
  <si>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</si>
  <si>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</si>
  <si>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</si>
  <si>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</si>
  <si>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</si>
  <si>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</si>
  <si>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</si>
  <si>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</si>
  <si>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</si>
  <si>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</si>
  <si>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</si>
  <si>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</si>
  <si>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</si>
  <si>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</si>
  <si>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</si>
  <si>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</si>
  <si>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</si>
  <si>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</si>
  <si>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</si>
  <si>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</si>
  <si>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</si>
  <si>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</si>
  <si>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</si>
  <si>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</si>
  <si>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</si>
  <si>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</si>
  <si>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</si>
  <si>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</si>
  <si>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</si>
  <si>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</si>
  <si>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</si>
  <si>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</si>
  <si>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</si>
  <si>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</si>
  <si>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</si>
  <si>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</si>
  <si>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</si>
  <si>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</si>
  <si>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</si>
  <si>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Tablo 1</t>
  </si>
  <si>
    <t>En yüksek ihracat artışı elde edilen ilk 10 ülke*</t>
  </si>
  <si>
    <t>ÜLKE (Bin$)</t>
  </si>
  <si>
    <t>Değ. %</t>
  </si>
  <si>
    <t>* 10 milyon dolar ve üstünde ihracat yapılan ülkeler arasında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</si>
  <si>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</si>
  <si>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</si>
  <si>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</si>
  <si>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</si>
  <si>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</si>
  <si>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</si>
  <si>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</si>
  <si>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Tablo 5</t>
  </si>
  <si>
    <t>En fazla ihracat yapan ilk 10 il</t>
  </si>
  <si>
    <t>İL (Bin$)</t>
  </si>
  <si>
    <t>Tablo 6</t>
  </si>
  <si>
    <t>İhracatını en yüksek oranlı artıran ilk 10 il</t>
  </si>
  <si>
    <t>Genel Toplam</t>
  </si>
  <si>
    <t>İlk 20 Ülke Toplam</t>
  </si>
  <si>
    <t>20.</t>
  </si>
  <si>
    <t>19.</t>
  </si>
  <si>
    <t>18.</t>
  </si>
  <si>
    <t>17.</t>
  </si>
  <si>
    <t>16.</t>
  </si>
  <si>
    <t>15.</t>
  </si>
  <si>
    <t>14.</t>
  </si>
  <si>
    <t>13.</t>
  </si>
  <si>
    <t>12.</t>
  </si>
  <si>
    <t>11.</t>
  </si>
  <si>
    <t>10.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</si>
  <si>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</si>
  <si>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</si>
  <si>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</si>
  <si>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</si>
  <si>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</si>
  <si>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</si>
  <si>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</si>
  <si>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</si>
  <si>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</si>
  <si>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</si>
  <si>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</si>
  <si>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</si>
  <si>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</si>
  <si>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</si>
  <si>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</si>
  <si>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</si>
  <si>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</si>
  <si>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     Mobilya, Kağıt ve Orman Ürünleri</t>
  </si>
  <si>
    <t xml:space="preserve">   C. AĞAÇ VE ORMAN ÜRÜNLERİ</t>
  </si>
  <si>
    <t xml:space="preserve">Son 12 aylık dönem için ilk 11 ay TUİK, son ay TİM rakamı kullanılmıştır. </t>
  </si>
  <si>
    <t xml:space="preserve">SEKTÖREL BAZDA İHRACAT KAYIT RAKAMLARI - 1.000 TL   </t>
  </si>
  <si>
    <t>İHRACATÇI  BİRLİKLERİ  GENEL SEKRETERLİKLERİ BAZINDA İHRACAT RAKAMLARI (1.000 $)</t>
  </si>
  <si>
    <t>*Ocak-Haziran dönemi için ilk 5 ay TUİK, son ay TİM rakamı kullanılmıştır.</t>
  </si>
  <si>
    <t>Not: İlgili dönem ortalama MB Dolar Satış Kuru baz alınarak hesaplanmıştır.</t>
  </si>
  <si>
    <t>Değişim    ('18/'17)</t>
  </si>
  <si>
    <t xml:space="preserve"> Pay(18)  (%)</t>
  </si>
  <si>
    <t>SON 12 AYLIK
(2018/2017)</t>
  </si>
  <si>
    <t>1 - 31 ARALıK İHRACAT RAKAMLARI</t>
  </si>
  <si>
    <t xml:space="preserve">SEKTÖREL BAZDA İHRACAT RAKAMLARI -1.000 $ </t>
  </si>
  <si>
    <t>1 - 31 ARALıK</t>
  </si>
  <si>
    <t>1 OCAK  -  31 ARALıK</t>
  </si>
  <si>
    <t>2016 - 2017</t>
  </si>
  <si>
    <t>2017 - 2018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</si>
  <si>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</si>
  <si>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</si>
  <si>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</si>
  <si>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</si>
  <si>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</si>
  <si>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</si>
  <si>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</si>
  <si>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Mam.</t>
  </si>
  <si>
    <t xml:space="preserve"> Su Ürünleri ve Hayvansal Mamuller</t>
  </si>
  <si>
    <t xml:space="preserve"> Mobilya,Kağıt ve Orman Ürünleri</t>
  </si>
  <si>
    <t xml:space="preserve"> Tekstil ve Hammaddeleri</t>
  </si>
  <si>
    <t xml:space="preserve"> Deri ve Deri Mamulleri </t>
  </si>
  <si>
    <t xml:space="preserve"> Halı </t>
  </si>
  <si>
    <t xml:space="preserve"> Kimyevi Maddeler ve Mamulleri  </t>
  </si>
  <si>
    <t xml:space="preserve"> Hazırgiyim ve Konfeksiyon </t>
  </si>
  <si>
    <t xml:space="preserve"> Otomotiv Endüstrisi</t>
  </si>
  <si>
    <t xml:space="preserve"> Gemi ve Yat</t>
  </si>
  <si>
    <t xml:space="preserve"> Elektrik Elektronik ve Hizmet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</si>
  <si>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</si>
  <si>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</si>
  <si>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</si>
  <si>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</si>
  <si>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</si>
  <si>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</si>
  <si>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</si>
  <si>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</si>
  <si>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 xml:space="preserve"> Madencilik Ürünleri</t>
  </si>
  <si>
    <t>2017  1 - 31 ARALıK</t>
  </si>
  <si>
    <t>2018  1 - 31 ARALıK</t>
  </si>
  <si>
    <t>BURKİNA FASO</t>
  </si>
  <si>
    <t xml:space="preserve">MALTA </t>
  </si>
  <si>
    <t>PERU</t>
  </si>
  <si>
    <t>TANZANYA(BİRLEŞ.CUM)</t>
  </si>
  <si>
    <t>LİBYA</t>
  </si>
  <si>
    <t>LİBERYA</t>
  </si>
  <si>
    <t>ŞİLİ</t>
  </si>
  <si>
    <t xml:space="preserve">KENYA </t>
  </si>
  <si>
    <t>MEKSİKA</t>
  </si>
  <si>
    <t>PANAMA</t>
  </si>
  <si>
    <t xml:space="preserve">ALMANYA </t>
  </si>
  <si>
    <t>BİRLEŞİK KRALLIK</t>
  </si>
  <si>
    <t>İTALYA</t>
  </si>
  <si>
    <t>BİRLEŞİK DEVLETLER</t>
  </si>
  <si>
    <t>IRAK</t>
  </si>
  <si>
    <t>FRANSA</t>
  </si>
  <si>
    <t>İSPANYA</t>
  </si>
  <si>
    <t>HOLLANDA</t>
  </si>
  <si>
    <t>İSRAİL</t>
  </si>
  <si>
    <t>BELÇİKA</t>
  </si>
  <si>
    <t>İSTANBUL</t>
  </si>
  <si>
    <t>KOCAELI</t>
  </si>
  <si>
    <t>BURSA</t>
  </si>
  <si>
    <t>İZMIR</t>
  </si>
  <si>
    <t>ANKARA</t>
  </si>
  <si>
    <t>GAZIANTEP</t>
  </si>
  <si>
    <t>SAKARYA</t>
  </si>
  <si>
    <t>MANISA</t>
  </si>
  <si>
    <t>HATAY</t>
  </si>
  <si>
    <t>DENIZLI</t>
  </si>
  <si>
    <t>MUŞ</t>
  </si>
  <si>
    <t>KASTAMONU</t>
  </si>
  <si>
    <t>BAYBURT</t>
  </si>
  <si>
    <t>TUNCELI</t>
  </si>
  <si>
    <t>ARDAHAN</t>
  </si>
  <si>
    <t>YOZGAT</t>
  </si>
  <si>
    <t>ÇANAKKALE</t>
  </si>
  <si>
    <t>ZONGULDAK</t>
  </si>
  <si>
    <t>KIRIKKALE</t>
  </si>
  <si>
    <t>KARABÜK</t>
  </si>
  <si>
    <t>İMMİB</t>
  </si>
  <si>
    <t>UİB</t>
  </si>
  <si>
    <t>İTKİB</t>
  </si>
  <si>
    <t>OAİB</t>
  </si>
  <si>
    <t>EİB</t>
  </si>
  <si>
    <t>AKİB</t>
  </si>
  <si>
    <t>GAİB</t>
  </si>
  <si>
    <t>İİB</t>
  </si>
  <si>
    <t>DENİB</t>
  </si>
  <si>
    <t>DAİB</t>
  </si>
  <si>
    <t>BAİB</t>
  </si>
  <si>
    <t>KİB</t>
  </si>
  <si>
    <t>DKİB</t>
  </si>
  <si>
    <t xml:space="preserve">ROMANYA </t>
  </si>
  <si>
    <t xml:space="preserve">RUSYA FEDERASYONU </t>
  </si>
  <si>
    <t xml:space="preserve">POLONYA </t>
  </si>
  <si>
    <t xml:space="preserve">MISIR </t>
  </si>
  <si>
    <t>ÇİN HALK CUMHURİYETİ</t>
  </si>
  <si>
    <t>BULGARİSTAN</t>
  </si>
  <si>
    <t xml:space="preserve">SUUDİ ARABİSTAN </t>
  </si>
  <si>
    <t>İRAN (İSLAM CUM.)</t>
  </si>
  <si>
    <t>YUNANİSTAN</t>
  </si>
  <si>
    <t>CEZAYİR</t>
  </si>
  <si>
    <t>ARALIK  (2018/2017)</t>
  </si>
  <si>
    <t>OCAK - ARALIK (2018/2017)</t>
  </si>
  <si>
    <t>2018 YILI İHRACATIMIZDA İLK 20 ÜLKE (1.000 $)</t>
  </si>
  <si>
    <t>2018 İHRACAT RAKAMLARI - TL</t>
  </si>
  <si>
    <t xml:space="preserve">Son 12 aylık dönem için ilk 11 ay TUİK, son ay Ticaret Bakanlığı rakamları kullanılmıştır. </t>
  </si>
  <si>
    <t>1 Aralık - 31 Aralık</t>
  </si>
  <si>
    <t>1- Ocak - 31 Aralık</t>
  </si>
  <si>
    <t>(*) Toplam satırında, son ay verileri için Ticaret Bakanlığı kayıtları, önceki dönemler için TÜİK kayıtları esas alınmıştır.</t>
  </si>
  <si>
    <r>
      <rPr>
        <b/>
        <sz val="10"/>
        <rFont val="Arial"/>
        <family val="2"/>
        <charset val="162"/>
      </rPr>
      <t>NOT</t>
    </r>
    <r>
      <rPr>
        <sz val="10"/>
        <rFont val="Arial"/>
        <family val="2"/>
        <charset val="162"/>
      </rPr>
      <t xml:space="preserve"> =2017 Yılında 0 fobusd üzerindeki İller baz alınmıştır.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</si>
</sst>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* #,##0.00_);_(* \(#,##0.00\);_(* &quot;-&quot;??_);_(@_)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  <numFmt numFmtId="170" formatCode="_-* #,##0\ _T_L_-;\-* #,##0\ _T_L_-;_-* &quot;-&quot;??\ _T_L_-;_-@_-"/>
    <numFmt numFmtId="171" formatCode="#,##0.0000"/>
  </numFmts>
  <fonts count="76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sz val="8"/>
      <color indexed="16"/>
      <name val="Arial"/>
      <family val="2"/>
      <charset val="162"/>
    </font>
    <font>
      <b/>
      <sz val="10"/>
      <color indexed="18"/>
      <name val="Arial Tur"/>
      <family val="2"/>
      <charset val="162"/>
    </font>
    <font>
      <sz val="9.5"/>
      <color indexed="18"/>
      <name val="Arial Tur"/>
      <family val="2"/>
      <charset val="162"/>
    </font>
    <font>
      <sz val="9.5"/>
      <color indexed="18"/>
      <name val="Arial"/>
      <family val="2"/>
      <charset val="162"/>
    </font>
    <font>
      <b/>
      <sz val="11"/>
      <name val="Arial"/>
      <family val="2"/>
      <charset val="162"/>
    </font>
    <font>
      <b/>
      <sz val="12"/>
      <color indexed="18"/>
      <name val="Arial Tur"/>
      <family val="2"/>
      <charset val="162"/>
    </font>
    <font>
      <b/>
      <sz val="10"/>
      <color indexed="60"/>
      <name val="Arial"/>
      <family val="2"/>
      <charset val="162"/>
    </font>
    <font>
      <b/>
      <sz val="11"/>
      <color indexed="10"/>
      <name val="Arial Tur"/>
      <family val="2"/>
      <charset val="162"/>
    </font>
    <font>
      <sz val="10"/>
      <color indexed="60"/>
      <name val="Arial"/>
      <family val="2"/>
      <charset val="162"/>
    </font>
    <font>
      <sz val="10"/>
      <color indexed="12"/>
      <name val="Arial Tur"/>
      <family val="2"/>
      <charset val="162"/>
    </font>
    <font>
      <sz val="11"/>
      <color indexed="12"/>
      <name val="Arial Tur"/>
      <family val="2"/>
      <charset val="162"/>
    </font>
    <font>
      <b/>
      <sz val="8"/>
      <color indexed="60"/>
      <name val="Arial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b/>
      <sz val="15"/>
      <name val="Arial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b/>
      <sz val="16"/>
      <name val="Arial"/>
      <family val="2"/>
      <charset val="162"/>
    </font>
    <font>
      <sz val="11"/>
      <color rgb="FF1F497D"/>
      <name val="Calibri"/>
      <family val="2"/>
      <charset val="162"/>
    </font>
  </fonts>
  <fills count="4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7">
    <xf numFmtId="0" fontId="0" fillId="0" borderId="0"/>
    <xf numFmtId="164" fontId="16" fillId="0" borderId="0" applyFont="0" applyFill="0" applyBorder="0" applyAlignment="0" applyProtection="0"/>
    <xf numFmtId="0" fontId="16" fillId="0" borderId="0"/>
    <xf numFmtId="0" fontId="52" fillId="27" borderId="0" applyNumberFormat="0" applyBorder="0" applyAlignment="0" applyProtection="0"/>
    <xf numFmtId="0" fontId="52" fillId="28" borderId="0" applyNumberFormat="0" applyBorder="0" applyAlignment="0" applyProtection="0"/>
    <xf numFmtId="0" fontId="52" fillId="29" borderId="0" applyNumberFormat="0" applyBorder="0" applyAlignment="0" applyProtection="0"/>
    <xf numFmtId="0" fontId="52" fillId="27" borderId="0" applyNumberFormat="0" applyBorder="0" applyAlignment="0" applyProtection="0"/>
    <xf numFmtId="0" fontId="52" fillId="30" borderId="0" applyNumberFormat="0" applyBorder="0" applyAlignment="0" applyProtection="0"/>
    <xf numFmtId="0" fontId="52" fillId="29" borderId="0" applyNumberFormat="0" applyBorder="0" applyAlignment="0" applyProtection="0"/>
    <xf numFmtId="0" fontId="52" fillId="31" borderId="0" applyNumberFormat="0" applyBorder="0" applyAlignment="0" applyProtection="0"/>
    <xf numFmtId="0" fontId="52" fillId="28" borderId="0" applyNumberFormat="0" applyBorder="0" applyAlignment="0" applyProtection="0"/>
    <xf numFmtId="0" fontId="52" fillId="32" borderId="0" applyNumberFormat="0" applyBorder="0" applyAlignment="0" applyProtection="0"/>
    <xf numFmtId="0" fontId="52" fillId="31" borderId="0" applyNumberFormat="0" applyBorder="0" applyAlignment="0" applyProtection="0"/>
    <xf numFmtId="0" fontId="52" fillId="33" borderId="0" applyNumberFormat="0" applyBorder="0" applyAlignment="0" applyProtection="0"/>
    <xf numFmtId="0" fontId="52" fillId="32" borderId="0" applyNumberFormat="0" applyBorder="0" applyAlignment="0" applyProtection="0"/>
    <xf numFmtId="0" fontId="53" fillId="34" borderId="0" applyNumberFormat="0" applyBorder="0" applyAlignment="0" applyProtection="0"/>
    <xf numFmtId="0" fontId="53" fillId="28" borderId="0" applyNumberFormat="0" applyBorder="0" applyAlignment="0" applyProtection="0"/>
    <xf numFmtId="0" fontId="53" fillId="32" borderId="0" applyNumberFormat="0" applyBorder="0" applyAlignment="0" applyProtection="0"/>
    <xf numFmtId="0" fontId="53" fillId="31" borderId="0" applyNumberFormat="0" applyBorder="0" applyAlignment="0" applyProtection="0"/>
    <xf numFmtId="0" fontId="53" fillId="34" borderId="0" applyNumberFormat="0" applyBorder="0" applyAlignment="0" applyProtection="0"/>
    <xf numFmtId="0" fontId="53" fillId="28" borderId="0" applyNumberFormat="0" applyBorder="0" applyAlignment="0" applyProtection="0"/>
    <xf numFmtId="0" fontId="4" fillId="5" borderId="0" applyNumberFormat="0" applyBorder="0" applyAlignment="0" applyProtection="0"/>
    <xf numFmtId="0" fontId="52" fillId="27" borderId="0" applyNumberFormat="0" applyBorder="0" applyAlignment="0" applyProtection="0"/>
    <xf numFmtId="0" fontId="52" fillId="27" borderId="0" applyNumberFormat="0" applyBorder="0" applyAlignment="0" applyProtection="0"/>
    <xf numFmtId="0" fontId="4" fillId="8" borderId="0" applyNumberFormat="0" applyBorder="0" applyAlignment="0" applyProtection="0"/>
    <xf numFmtId="0" fontId="52" fillId="28" borderId="0" applyNumberFormat="0" applyBorder="0" applyAlignment="0" applyProtection="0"/>
    <xf numFmtId="0" fontId="52" fillId="28" borderId="0" applyNumberFormat="0" applyBorder="0" applyAlignment="0" applyProtection="0"/>
    <xf numFmtId="0" fontId="4" fillId="11" borderId="0" applyNumberFormat="0" applyBorder="0" applyAlignment="0" applyProtection="0"/>
    <xf numFmtId="0" fontId="52" fillId="29" borderId="0" applyNumberFormat="0" applyBorder="0" applyAlignment="0" applyProtection="0"/>
    <xf numFmtId="0" fontId="52" fillId="29" borderId="0" applyNumberFormat="0" applyBorder="0" applyAlignment="0" applyProtection="0"/>
    <xf numFmtId="0" fontId="4" fillId="14" borderId="0" applyNumberFormat="0" applyBorder="0" applyAlignment="0" applyProtection="0"/>
    <xf numFmtId="0" fontId="52" fillId="27" borderId="0" applyNumberFormat="0" applyBorder="0" applyAlignment="0" applyProtection="0"/>
    <xf numFmtId="0" fontId="52" fillId="27" borderId="0" applyNumberFormat="0" applyBorder="0" applyAlignment="0" applyProtection="0"/>
    <xf numFmtId="0" fontId="4" fillId="17" borderId="0" applyNumberFormat="0" applyBorder="0" applyAlignment="0" applyProtection="0"/>
    <xf numFmtId="0" fontId="52" fillId="30" borderId="0" applyNumberFormat="0" applyBorder="0" applyAlignment="0" applyProtection="0"/>
    <xf numFmtId="0" fontId="52" fillId="30" borderId="0" applyNumberFormat="0" applyBorder="0" applyAlignment="0" applyProtection="0"/>
    <xf numFmtId="0" fontId="4" fillId="20" borderId="0" applyNumberFormat="0" applyBorder="0" applyAlignment="0" applyProtection="0"/>
    <xf numFmtId="0" fontId="52" fillId="29" borderId="0" applyNumberFormat="0" applyBorder="0" applyAlignment="0" applyProtection="0"/>
    <xf numFmtId="0" fontId="52" fillId="29" borderId="0" applyNumberFormat="0" applyBorder="0" applyAlignment="0" applyProtection="0"/>
    <xf numFmtId="0" fontId="4" fillId="6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4" fillId="9" borderId="0" applyNumberFormat="0" applyBorder="0" applyAlignment="0" applyProtection="0"/>
    <xf numFmtId="0" fontId="52" fillId="28" borderId="0" applyNumberFormat="0" applyBorder="0" applyAlignment="0" applyProtection="0"/>
    <xf numFmtId="0" fontId="52" fillId="28" borderId="0" applyNumberFormat="0" applyBorder="0" applyAlignment="0" applyProtection="0"/>
    <xf numFmtId="0" fontId="4" fillId="12" borderId="0" applyNumberFormat="0" applyBorder="0" applyAlignment="0" applyProtection="0"/>
    <xf numFmtId="0" fontId="52" fillId="32" borderId="0" applyNumberFormat="0" applyBorder="0" applyAlignment="0" applyProtection="0"/>
    <xf numFmtId="0" fontId="52" fillId="32" borderId="0" applyNumberFormat="0" applyBorder="0" applyAlignment="0" applyProtection="0"/>
    <xf numFmtId="0" fontId="4" fillId="15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4" fillId="18" borderId="0" applyNumberFormat="0" applyBorder="0" applyAlignment="0" applyProtection="0"/>
    <xf numFmtId="0" fontId="52" fillId="33" borderId="0" applyNumberFormat="0" applyBorder="0" applyAlignment="0" applyProtection="0"/>
    <xf numFmtId="0" fontId="52" fillId="33" borderId="0" applyNumberFormat="0" applyBorder="0" applyAlignment="0" applyProtection="0"/>
    <xf numFmtId="0" fontId="4" fillId="21" borderId="0" applyNumberFormat="0" applyBorder="0" applyAlignment="0" applyProtection="0"/>
    <xf numFmtId="0" fontId="52" fillId="32" borderId="0" applyNumberFormat="0" applyBorder="0" applyAlignment="0" applyProtection="0"/>
    <xf numFmtId="0" fontId="52" fillId="32" borderId="0" applyNumberFormat="0" applyBorder="0" applyAlignment="0" applyProtection="0"/>
    <xf numFmtId="0" fontId="15" fillId="7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15" fillId="10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15" fillId="13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15" fillId="16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15" fillId="19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15" fillId="22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53" fillId="35" borderId="0" applyNumberFormat="0" applyBorder="0" applyAlignment="0" applyProtection="0"/>
    <xf numFmtId="0" fontId="53" fillId="35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53" fillId="37" borderId="0" applyNumberFormat="0" applyBorder="0" applyAlignment="0" applyProtection="0"/>
    <xf numFmtId="0" fontId="53" fillId="37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53" fillId="38" borderId="0" applyNumberFormat="0" applyBorder="0" applyAlignment="0" applyProtection="0"/>
    <xf numFmtId="0" fontId="53" fillId="38" borderId="0" applyNumberFormat="0" applyBorder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39" borderId="0" applyNumberFormat="0" applyBorder="0" applyAlignment="0" applyProtection="0"/>
    <xf numFmtId="0" fontId="56" fillId="39" borderId="0" applyNumberFormat="0" applyBorder="0" applyAlignment="0" applyProtection="0"/>
    <xf numFmtId="0" fontId="57" fillId="0" borderId="23" applyNumberFormat="0" applyFill="0" applyAlignment="0" applyProtection="0"/>
    <xf numFmtId="0" fontId="58" fillId="0" borderId="24" applyNumberFormat="0" applyFill="0" applyAlignment="0" applyProtection="0"/>
    <xf numFmtId="0" fontId="59" fillId="0" borderId="25" applyNumberFormat="0" applyFill="0" applyAlignment="0" applyProtection="0"/>
    <xf numFmtId="0" fontId="60" fillId="0" borderId="26" applyNumberFormat="0" applyFill="0" applyAlignment="0" applyProtection="0"/>
    <xf numFmtId="0" fontId="60" fillId="0" borderId="0" applyNumberFormat="0" applyFill="0" applyBorder="0" applyAlignment="0" applyProtection="0"/>
    <xf numFmtId="0" fontId="61" fillId="40" borderId="27" applyNumberFormat="0" applyAlignment="0" applyProtection="0"/>
    <xf numFmtId="0" fontId="61" fillId="40" borderId="27" applyNumberFormat="0" applyAlignment="0" applyProtection="0"/>
    <xf numFmtId="0" fontId="62" fillId="41" borderId="28" applyNumberFormat="0" applyAlignment="0" applyProtection="0"/>
    <xf numFmtId="0" fontId="62" fillId="41" borderId="28" applyNumberFormat="0" applyAlignment="0" applyProtection="0"/>
    <xf numFmtId="165" fontId="28" fillId="0" borderId="0" applyFont="0" applyFill="0" applyBorder="0" applyAlignment="0" applyProtection="0"/>
    <xf numFmtId="0" fontId="28" fillId="0" borderId="0"/>
    <xf numFmtId="0" fontId="63" fillId="40" borderId="29" applyNumberFormat="0" applyAlignment="0" applyProtection="0"/>
    <xf numFmtId="0" fontId="1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64" fillId="32" borderId="27" applyNumberFormat="0" applyAlignment="0" applyProtection="0"/>
    <xf numFmtId="0" fontId="65" fillId="42" borderId="0" applyNumberFormat="0" applyBorder="0" applyAlignment="0" applyProtection="0"/>
    <xf numFmtId="0" fontId="65" fillId="42" borderId="0" applyNumberFormat="0" applyBorder="0" applyAlignment="0" applyProtection="0"/>
    <xf numFmtId="0" fontId="6" fillId="0" borderId="1" applyNumberFormat="0" applyFill="0" applyAlignment="0" applyProtection="0"/>
    <xf numFmtId="0" fontId="58" fillId="0" borderId="24" applyNumberFormat="0" applyFill="0" applyAlignment="0" applyProtection="0"/>
    <xf numFmtId="0" fontId="7" fillId="0" borderId="2" applyNumberFormat="0" applyFill="0" applyAlignment="0" applyProtection="0"/>
    <xf numFmtId="0" fontId="59" fillId="0" borderId="25" applyNumberFormat="0" applyFill="0" applyAlignment="0" applyProtection="0"/>
    <xf numFmtId="0" fontId="8" fillId="0" borderId="3" applyNumberFormat="0" applyFill="0" applyAlignment="0" applyProtection="0"/>
    <xf numFmtId="0" fontId="60" fillId="0" borderId="26" applyNumberFormat="0" applyFill="0" applyAlignment="0" applyProtection="0"/>
    <xf numFmtId="0" fontId="8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9" fillId="2" borderId="4" applyNumberFormat="0" applyAlignment="0" applyProtection="0"/>
    <xf numFmtId="0" fontId="64" fillId="32" borderId="27" applyNumberFormat="0" applyAlignment="0" applyProtection="0"/>
    <xf numFmtId="0" fontId="64" fillId="32" borderId="27" applyNumberFormat="0" applyAlignment="0" applyProtection="0"/>
    <xf numFmtId="0" fontId="11" fillId="0" borderId="6" applyNumberFormat="0" applyFill="0" applyAlignment="0" applyProtection="0"/>
    <xf numFmtId="0" fontId="57" fillId="0" borderId="23" applyNumberFormat="0" applyFill="0" applyAlignment="0" applyProtection="0"/>
    <xf numFmtId="0" fontId="57" fillId="0" borderId="23" applyNumberFormat="0" applyFill="0" applyAlignment="0" applyProtection="0"/>
    <xf numFmtId="0" fontId="66" fillId="32" borderId="0" applyNumberFormat="0" applyBorder="0" applyAlignment="0" applyProtection="0"/>
    <xf numFmtId="0" fontId="66" fillId="32" borderId="0" applyNumberFormat="0" applyBorder="0" applyAlignment="0" applyProtection="0"/>
    <xf numFmtId="0" fontId="28" fillId="0" borderId="0"/>
    <xf numFmtId="0" fontId="52" fillId="0" borderId="0"/>
    <xf numFmtId="0" fontId="52" fillId="0" borderId="0"/>
    <xf numFmtId="0" fontId="28" fillId="0" borderId="0"/>
    <xf numFmtId="0" fontId="4" fillId="0" borderId="0"/>
    <xf numFmtId="0" fontId="52" fillId="0" borderId="0"/>
    <xf numFmtId="0" fontId="52" fillId="0" borderId="0"/>
    <xf numFmtId="0" fontId="28" fillId="29" borderId="30" applyNumberFormat="0" applyFont="0" applyAlignment="0" applyProtection="0"/>
    <xf numFmtId="0" fontId="4" fillId="4" borderId="7" applyNumberFormat="0" applyFont="0" applyAlignment="0" applyProtection="0"/>
    <xf numFmtId="0" fontId="4" fillId="4" borderId="7" applyNumberFormat="0" applyFont="0" applyAlignment="0" applyProtection="0"/>
    <xf numFmtId="0" fontId="52" fillId="29" borderId="30" applyNumberFormat="0" applyFont="0" applyAlignment="0" applyProtection="0"/>
    <xf numFmtId="0" fontId="52" fillId="29" borderId="30" applyNumberFormat="0" applyFont="0" applyAlignment="0" applyProtection="0"/>
    <xf numFmtId="0" fontId="52" fillId="4" borderId="7" applyNumberFormat="0" applyFont="0" applyAlignment="0" applyProtection="0"/>
    <xf numFmtId="0" fontId="52" fillId="29" borderId="30" applyNumberFormat="0" applyFont="0" applyAlignment="0" applyProtection="0"/>
    <xf numFmtId="0" fontId="52" fillId="29" borderId="30" applyNumberFormat="0" applyFont="0" applyAlignment="0" applyProtection="0"/>
    <xf numFmtId="0" fontId="52" fillId="4" borderId="7" applyNumberFormat="0" applyFont="0" applyAlignment="0" applyProtection="0"/>
    <xf numFmtId="0" fontId="52" fillId="29" borderId="30" applyNumberFormat="0" applyFont="0" applyAlignment="0" applyProtection="0"/>
    <xf numFmtId="0" fontId="52" fillId="4" borderId="7" applyNumberFormat="0" applyFont="0" applyAlignment="0" applyProtection="0"/>
    <xf numFmtId="0" fontId="52" fillId="29" borderId="30" applyNumberFormat="0" applyFont="0" applyAlignment="0" applyProtection="0"/>
    <xf numFmtId="0" fontId="52" fillId="4" borderId="7" applyNumberFormat="0" applyFont="0" applyAlignment="0" applyProtection="0"/>
    <xf numFmtId="0" fontId="52" fillId="29" borderId="30" applyNumberFormat="0" applyFont="0" applyAlignment="0" applyProtection="0"/>
    <xf numFmtId="0" fontId="52" fillId="29" borderId="30" applyNumberFormat="0" applyFont="0" applyAlignment="0" applyProtection="0"/>
    <xf numFmtId="0" fontId="52" fillId="4" borderId="7" applyNumberFormat="0" applyFont="0" applyAlignment="0" applyProtection="0"/>
    <xf numFmtId="0" fontId="52" fillId="29" borderId="30" applyNumberFormat="0" applyFont="0" applyAlignment="0" applyProtection="0"/>
    <xf numFmtId="0" fontId="52" fillId="29" borderId="30" applyNumberFormat="0" applyFont="0" applyAlignment="0" applyProtection="0"/>
    <xf numFmtId="0" fontId="52" fillId="29" borderId="30" applyNumberFormat="0" applyFont="0" applyAlignment="0" applyProtection="0"/>
    <xf numFmtId="0" fontId="28" fillId="29" borderId="30" applyNumberFormat="0" applyFont="0" applyAlignment="0" applyProtection="0"/>
    <xf numFmtId="0" fontId="10" fillId="3" borderId="5" applyNumberFormat="0" applyAlignment="0" applyProtection="0"/>
    <xf numFmtId="0" fontId="63" fillId="40" borderId="29" applyNumberFormat="0" applyAlignment="0" applyProtection="0"/>
    <xf numFmtId="0" fontId="63" fillId="40" borderId="29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7" fillId="0" borderId="31" applyNumberFormat="0" applyFill="0" applyAlignment="0" applyProtection="0"/>
    <xf numFmtId="0" fontId="14" fillId="0" borderId="8" applyNumberFormat="0" applyFill="0" applyAlignment="0" applyProtection="0"/>
    <xf numFmtId="0" fontId="67" fillId="0" borderId="31" applyNumberFormat="0" applyFill="0" applyAlignment="0" applyProtection="0"/>
    <xf numFmtId="0" fontId="67" fillId="0" borderId="31" applyNumberFormat="0" applyFill="0" applyAlignment="0" applyProtection="0"/>
    <xf numFmtId="0" fontId="68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2" fillId="27" borderId="0" applyNumberFormat="0" applyBorder="0" applyAlignment="0" applyProtection="0"/>
    <xf numFmtId="0" fontId="52" fillId="27" borderId="0" applyNumberFormat="0" applyBorder="0" applyAlignment="0" applyProtection="0"/>
    <xf numFmtId="0" fontId="52" fillId="27" borderId="0" applyNumberFormat="0" applyBorder="0" applyAlignment="0" applyProtection="0"/>
    <xf numFmtId="0" fontId="2" fillId="5" borderId="0" applyNumberFormat="0" applyBorder="0" applyAlignment="0" applyProtection="0"/>
    <xf numFmtId="0" fontId="52" fillId="28" borderId="0" applyNumberFormat="0" applyBorder="0" applyAlignment="0" applyProtection="0"/>
    <xf numFmtId="0" fontId="52" fillId="28" borderId="0" applyNumberFormat="0" applyBorder="0" applyAlignment="0" applyProtection="0"/>
    <xf numFmtId="0" fontId="52" fillId="28" borderId="0" applyNumberFormat="0" applyBorder="0" applyAlignment="0" applyProtection="0"/>
    <xf numFmtId="0" fontId="2" fillId="8" borderId="0" applyNumberFormat="0" applyBorder="0" applyAlignment="0" applyProtection="0"/>
    <xf numFmtId="0" fontId="52" fillId="29" borderId="0" applyNumberFormat="0" applyBorder="0" applyAlignment="0" applyProtection="0"/>
    <xf numFmtId="0" fontId="52" fillId="29" borderId="0" applyNumberFormat="0" applyBorder="0" applyAlignment="0" applyProtection="0"/>
    <xf numFmtId="0" fontId="52" fillId="29" borderId="0" applyNumberFormat="0" applyBorder="0" applyAlignment="0" applyProtection="0"/>
    <xf numFmtId="0" fontId="2" fillId="11" borderId="0" applyNumberFormat="0" applyBorder="0" applyAlignment="0" applyProtection="0"/>
    <xf numFmtId="0" fontId="52" fillId="27" borderId="0" applyNumberFormat="0" applyBorder="0" applyAlignment="0" applyProtection="0"/>
    <xf numFmtId="0" fontId="52" fillId="27" borderId="0" applyNumberFormat="0" applyBorder="0" applyAlignment="0" applyProtection="0"/>
    <xf numFmtId="0" fontId="52" fillId="27" borderId="0" applyNumberFormat="0" applyBorder="0" applyAlignment="0" applyProtection="0"/>
    <xf numFmtId="0" fontId="2" fillId="14" borderId="0" applyNumberFormat="0" applyBorder="0" applyAlignment="0" applyProtection="0"/>
    <xf numFmtId="0" fontId="52" fillId="30" borderId="0" applyNumberFormat="0" applyBorder="0" applyAlignment="0" applyProtection="0"/>
    <xf numFmtId="0" fontId="52" fillId="30" borderId="0" applyNumberFormat="0" applyBorder="0" applyAlignment="0" applyProtection="0"/>
    <xf numFmtId="0" fontId="52" fillId="30" borderId="0" applyNumberFormat="0" applyBorder="0" applyAlignment="0" applyProtection="0"/>
    <xf numFmtId="0" fontId="2" fillId="17" borderId="0" applyNumberFormat="0" applyBorder="0" applyAlignment="0" applyProtection="0"/>
    <xf numFmtId="0" fontId="52" fillId="29" borderId="0" applyNumberFormat="0" applyBorder="0" applyAlignment="0" applyProtection="0"/>
    <xf numFmtId="0" fontId="52" fillId="29" borderId="0" applyNumberFormat="0" applyBorder="0" applyAlignment="0" applyProtection="0"/>
    <xf numFmtId="0" fontId="52" fillId="29" borderId="0" applyNumberFormat="0" applyBorder="0" applyAlignment="0" applyProtection="0"/>
    <xf numFmtId="0" fontId="2" fillId="20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2" fillId="6" borderId="0" applyNumberFormat="0" applyBorder="0" applyAlignment="0" applyProtection="0"/>
    <xf numFmtId="0" fontId="52" fillId="28" borderId="0" applyNumberFormat="0" applyBorder="0" applyAlignment="0" applyProtection="0"/>
    <xf numFmtId="0" fontId="52" fillId="28" borderId="0" applyNumberFormat="0" applyBorder="0" applyAlignment="0" applyProtection="0"/>
    <xf numFmtId="0" fontId="52" fillId="28" borderId="0" applyNumberFormat="0" applyBorder="0" applyAlignment="0" applyProtection="0"/>
    <xf numFmtId="0" fontId="2" fillId="9" borderId="0" applyNumberFormat="0" applyBorder="0" applyAlignment="0" applyProtection="0"/>
    <xf numFmtId="0" fontId="52" fillId="32" borderId="0" applyNumberFormat="0" applyBorder="0" applyAlignment="0" applyProtection="0"/>
    <xf numFmtId="0" fontId="52" fillId="32" borderId="0" applyNumberFormat="0" applyBorder="0" applyAlignment="0" applyProtection="0"/>
    <xf numFmtId="0" fontId="52" fillId="32" borderId="0" applyNumberFormat="0" applyBorder="0" applyAlignment="0" applyProtection="0"/>
    <xf numFmtId="0" fontId="2" fillId="12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52" fillId="31" borderId="0" applyNumberFormat="0" applyBorder="0" applyAlignment="0" applyProtection="0"/>
    <xf numFmtId="0" fontId="2" fillId="15" borderId="0" applyNumberFormat="0" applyBorder="0" applyAlignment="0" applyProtection="0"/>
    <xf numFmtId="0" fontId="52" fillId="33" borderId="0" applyNumberFormat="0" applyBorder="0" applyAlignment="0" applyProtection="0"/>
    <xf numFmtId="0" fontId="52" fillId="33" borderId="0" applyNumberFormat="0" applyBorder="0" applyAlignment="0" applyProtection="0"/>
    <xf numFmtId="0" fontId="52" fillId="33" borderId="0" applyNumberFormat="0" applyBorder="0" applyAlignment="0" applyProtection="0"/>
    <xf numFmtId="0" fontId="2" fillId="18" borderId="0" applyNumberFormat="0" applyBorder="0" applyAlignment="0" applyProtection="0"/>
    <xf numFmtId="0" fontId="52" fillId="32" borderId="0" applyNumberFormat="0" applyBorder="0" applyAlignment="0" applyProtection="0"/>
    <xf numFmtId="0" fontId="52" fillId="32" borderId="0" applyNumberFormat="0" applyBorder="0" applyAlignment="0" applyProtection="0"/>
    <xf numFmtId="0" fontId="52" fillId="32" borderId="0" applyNumberFormat="0" applyBorder="0" applyAlignment="0" applyProtection="0"/>
    <xf numFmtId="0" fontId="2" fillId="21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53" fillId="35" borderId="0" applyNumberFormat="0" applyBorder="0" applyAlignment="0" applyProtection="0"/>
    <xf numFmtId="0" fontId="53" fillId="35" borderId="0" applyNumberFormat="0" applyBorder="0" applyAlignment="0" applyProtection="0"/>
    <xf numFmtId="0" fontId="53" fillId="35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53" fillId="36" borderId="0" applyNumberFormat="0" applyBorder="0" applyAlignment="0" applyProtection="0"/>
    <xf numFmtId="0" fontId="53" fillId="37" borderId="0" applyNumberFormat="0" applyBorder="0" applyAlignment="0" applyProtection="0"/>
    <xf numFmtId="0" fontId="53" fillId="37" borderId="0" applyNumberFormat="0" applyBorder="0" applyAlignment="0" applyProtection="0"/>
    <xf numFmtId="0" fontId="53" fillId="37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53" fillId="34" borderId="0" applyNumberFormat="0" applyBorder="0" applyAlignment="0" applyProtection="0"/>
    <xf numFmtId="0" fontId="53" fillId="38" borderId="0" applyNumberFormat="0" applyBorder="0" applyAlignment="0" applyProtection="0"/>
    <xf numFmtId="0" fontId="53" fillId="38" borderId="0" applyNumberFormat="0" applyBorder="0" applyAlignment="0" applyProtection="0"/>
    <xf numFmtId="0" fontId="53" fillId="38" borderId="0" applyNumberFormat="0" applyBorder="0" applyAlignment="0" applyProtection="0"/>
    <xf numFmtId="0" fontId="56" fillId="39" borderId="0" applyNumberFormat="0" applyBorder="0" applyAlignment="0" applyProtection="0"/>
    <xf numFmtId="0" fontId="56" fillId="39" borderId="0" applyNumberFormat="0" applyBorder="0" applyAlignment="0" applyProtection="0"/>
    <xf numFmtId="0" fontId="56" fillId="39" borderId="0" applyNumberFormat="0" applyBorder="0" applyAlignment="0" applyProtection="0"/>
    <xf numFmtId="0" fontId="61" fillId="40" borderId="27" applyNumberFormat="0" applyAlignment="0" applyProtection="0"/>
    <xf numFmtId="0" fontId="61" fillId="40" borderId="27" applyNumberFormat="0" applyAlignment="0" applyProtection="0"/>
    <xf numFmtId="0" fontId="61" fillId="40" borderId="27" applyNumberFormat="0" applyAlignment="0" applyProtection="0"/>
    <xf numFmtId="0" fontId="62" fillId="41" borderId="28" applyNumberFormat="0" applyAlignment="0" applyProtection="0"/>
    <xf numFmtId="0" fontId="62" fillId="41" borderId="28" applyNumberFormat="0" applyAlignment="0" applyProtection="0"/>
    <xf numFmtId="0" fontId="62" fillId="41" borderId="28" applyNumberFormat="0" applyAlignment="0" applyProtection="0"/>
    <xf numFmtId="165" fontId="16" fillId="0" borderId="0" applyFon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65" fillId="42" borderId="0" applyNumberFormat="0" applyBorder="0" applyAlignment="0" applyProtection="0"/>
    <xf numFmtId="0" fontId="65" fillId="42" borderId="0" applyNumberFormat="0" applyBorder="0" applyAlignment="0" applyProtection="0"/>
    <xf numFmtId="0" fontId="65" fillId="42" borderId="0" applyNumberFormat="0" applyBorder="0" applyAlignment="0" applyProtection="0"/>
    <xf numFmtId="0" fontId="61" fillId="40" borderId="27" applyNumberFormat="0" applyAlignment="0" applyProtection="0"/>
    <xf numFmtId="0" fontId="64" fillId="32" borderId="27" applyNumberFormat="0" applyAlignment="0" applyProtection="0"/>
    <xf numFmtId="0" fontId="64" fillId="32" borderId="27" applyNumberFormat="0" applyAlignment="0" applyProtection="0"/>
    <xf numFmtId="0" fontId="64" fillId="32" borderId="27" applyNumberFormat="0" applyAlignment="0" applyProtection="0"/>
    <xf numFmtId="0" fontId="62" fillId="41" borderId="28" applyNumberFormat="0" applyAlignment="0" applyProtection="0"/>
    <xf numFmtId="0" fontId="65" fillId="42" borderId="0" applyNumberFormat="0" applyBorder="0" applyAlignment="0" applyProtection="0"/>
    <xf numFmtId="0" fontId="56" fillId="39" borderId="0" applyNumberFormat="0" applyBorder="0" applyAlignment="0" applyProtection="0"/>
    <xf numFmtId="0" fontId="57" fillId="0" borderId="23" applyNumberFormat="0" applyFill="0" applyAlignment="0" applyProtection="0"/>
    <xf numFmtId="0" fontId="57" fillId="0" borderId="23" applyNumberFormat="0" applyFill="0" applyAlignment="0" applyProtection="0"/>
    <xf numFmtId="0" fontId="57" fillId="0" borderId="23" applyNumberFormat="0" applyFill="0" applyAlignment="0" applyProtection="0"/>
    <xf numFmtId="0" fontId="66" fillId="32" borderId="0" applyNumberFormat="0" applyBorder="0" applyAlignment="0" applyProtection="0"/>
    <xf numFmtId="0" fontId="66" fillId="32" borderId="0" applyNumberFormat="0" applyBorder="0" applyAlignment="0" applyProtection="0"/>
    <xf numFmtId="0" fontId="66" fillId="32" borderId="0" applyNumberFormat="0" applyBorder="0" applyAlignment="0" applyProtection="0"/>
    <xf numFmtId="0" fontId="16" fillId="0" borderId="0"/>
    <xf numFmtId="0" fontId="52" fillId="0" borderId="0"/>
    <xf numFmtId="0" fontId="52" fillId="0" borderId="0"/>
    <xf numFmtId="0" fontId="16" fillId="0" borderId="0"/>
    <xf numFmtId="0" fontId="52" fillId="0" borderId="0"/>
    <xf numFmtId="0" fontId="52" fillId="0" borderId="0"/>
    <xf numFmtId="0" fontId="5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29" borderId="30" applyNumberFormat="0" applyFont="0" applyAlignment="0" applyProtection="0"/>
    <xf numFmtId="0" fontId="52" fillId="29" borderId="30" applyNumberFormat="0" applyFont="0" applyAlignment="0" applyProtection="0"/>
    <xf numFmtId="0" fontId="52" fillId="29" borderId="30" applyNumberFormat="0" applyFont="0" applyAlignment="0" applyProtection="0"/>
    <xf numFmtId="0" fontId="52" fillId="29" borderId="30" applyNumberFormat="0" applyFont="0" applyAlignment="0" applyProtection="0"/>
    <xf numFmtId="0" fontId="52" fillId="29" borderId="30" applyNumberFormat="0" applyFont="0" applyAlignment="0" applyProtection="0"/>
    <xf numFmtId="0" fontId="52" fillId="29" borderId="30" applyNumberFormat="0" applyFont="0" applyAlignment="0" applyProtection="0"/>
    <xf numFmtId="0" fontId="52" fillId="29" borderId="30" applyNumberFormat="0" applyFont="0" applyAlignment="0" applyProtection="0"/>
    <xf numFmtId="0" fontId="52" fillId="29" borderId="30" applyNumberFormat="0" applyFont="0" applyAlignment="0" applyProtection="0"/>
    <xf numFmtId="0" fontId="52" fillId="29" borderId="30" applyNumberFormat="0" applyFont="0" applyAlignment="0" applyProtection="0"/>
    <xf numFmtId="0" fontId="52" fillId="29" borderId="30" applyNumberFormat="0" applyFont="0" applyAlignment="0" applyProtection="0"/>
    <xf numFmtId="0" fontId="52" fillId="29" borderId="30" applyNumberFormat="0" applyFont="0" applyAlignment="0" applyProtection="0"/>
    <xf numFmtId="0" fontId="2" fillId="4" borderId="7" applyNumberFormat="0" applyFont="0" applyAlignment="0" applyProtection="0"/>
    <xf numFmtId="0" fontId="52" fillId="29" borderId="30" applyNumberFormat="0" applyFont="0" applyAlignment="0" applyProtection="0"/>
    <xf numFmtId="0" fontId="52" fillId="29" borderId="30" applyNumberFormat="0" applyFont="0" applyAlignment="0" applyProtection="0"/>
    <xf numFmtId="0" fontId="52" fillId="29" borderId="30" applyNumberFormat="0" applyFont="0" applyAlignment="0" applyProtection="0"/>
    <xf numFmtId="0" fontId="52" fillId="29" borderId="30" applyNumberFormat="0" applyFont="0" applyAlignment="0" applyProtection="0"/>
    <xf numFmtId="0" fontId="52" fillId="29" borderId="30" applyNumberFormat="0" applyFont="0" applyAlignment="0" applyProtection="0"/>
    <xf numFmtId="0" fontId="52" fillId="29" borderId="30" applyNumberFormat="0" applyFont="0" applyAlignment="0" applyProtection="0"/>
    <xf numFmtId="0" fontId="52" fillId="29" borderId="30" applyNumberFormat="0" applyFont="0" applyAlignment="0" applyProtection="0"/>
    <xf numFmtId="0" fontId="2" fillId="4" borderId="7" applyNumberFormat="0" applyFont="0" applyAlignment="0" applyProtection="0"/>
    <xf numFmtId="0" fontId="16" fillId="29" borderId="30" applyNumberFormat="0" applyFont="0" applyAlignment="0" applyProtection="0"/>
    <xf numFmtId="0" fontId="66" fillId="32" borderId="0" applyNumberFormat="0" applyBorder="0" applyAlignment="0" applyProtection="0"/>
    <xf numFmtId="0" fontId="63" fillId="40" borderId="29" applyNumberFormat="0" applyAlignment="0" applyProtection="0"/>
    <xf numFmtId="0" fontId="63" fillId="40" borderId="29" applyNumberFormat="0" applyAlignment="0" applyProtection="0"/>
    <xf numFmtId="0" fontId="63" fillId="40" borderId="29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67" fillId="0" borderId="31" applyNumberFormat="0" applyFill="0" applyAlignment="0" applyProtection="0"/>
    <xf numFmtId="0" fontId="67" fillId="0" borderId="31" applyNumberFormat="0" applyFill="0" applyAlignment="0" applyProtection="0"/>
    <xf numFmtId="0" fontId="67" fillId="0" borderId="31" applyNumberFormat="0" applyFill="0" applyAlignment="0" applyProtection="0"/>
    <xf numFmtId="165" fontId="16" fillId="0" borderId="0" applyFont="0" applyFill="0" applyBorder="0" applyAlignment="0" applyProtection="0"/>
    <xf numFmtId="0" fontId="53" fillId="34" borderId="0" applyNumberFormat="0" applyBorder="0" applyAlignment="0" applyProtection="0"/>
    <xf numFmtId="0" fontId="53" fillId="35" borderId="0" applyNumberFormat="0" applyBorder="0" applyAlignment="0" applyProtection="0"/>
    <xf numFmtId="0" fontId="53" fillId="36" borderId="0" applyNumberFormat="0" applyBorder="0" applyAlignment="0" applyProtection="0"/>
    <xf numFmtId="0" fontId="53" fillId="37" borderId="0" applyNumberFormat="0" applyBorder="0" applyAlignment="0" applyProtection="0"/>
    <xf numFmtId="0" fontId="53" fillId="34" borderId="0" applyNumberFormat="0" applyBorder="0" applyAlignment="0" applyProtection="0"/>
    <xf numFmtId="0" fontId="53" fillId="38" borderId="0" applyNumberFormat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1" fillId="0" borderId="0"/>
  </cellStyleXfs>
  <cellXfs count="163">
    <xf numFmtId="0" fontId="0" fillId="0" borderId="0" xfId="0"/>
    <xf numFmtId="0" fontId="17" fillId="0" borderId="0" xfId="2" applyFont="1" applyFill="1" applyBorder="1"/>
    <xf numFmtId="0" fontId="17" fillId="0" borderId="0" xfId="2" applyFont="1" applyFill="1"/>
    <xf numFmtId="0" fontId="17" fillId="0" borderId="9" xfId="2" applyFont="1" applyFill="1" applyBorder="1" applyAlignment="1">
      <alignment wrapText="1"/>
    </xf>
    <xf numFmtId="0" fontId="20" fillId="0" borderId="9" xfId="2" applyFont="1" applyFill="1" applyBorder="1" applyAlignment="1">
      <alignment wrapText="1"/>
    </xf>
    <xf numFmtId="0" fontId="21" fillId="0" borderId="9" xfId="2" applyFont="1" applyFill="1" applyBorder="1" applyAlignment="1">
      <alignment horizontal="center"/>
    </xf>
    <xf numFmtId="1" fontId="21" fillId="0" borderId="9" xfId="2" applyNumberFormat="1" applyFont="1" applyFill="1" applyBorder="1" applyAlignment="1">
      <alignment horizontal="center"/>
    </xf>
    <xf numFmtId="2" fontId="22" fillId="0" borderId="9" xfId="2" applyNumberFormat="1" applyFont="1" applyFill="1" applyBorder="1" applyAlignment="1">
      <alignment horizontal="center" wrapText="1"/>
    </xf>
    <xf numFmtId="3" fontId="21" fillId="0" borderId="9" xfId="2" applyNumberFormat="1" applyFont="1" applyFill="1" applyBorder="1" applyAlignment="1">
      <alignment horizontal="center"/>
    </xf>
    <xf numFmtId="0" fontId="21" fillId="0" borderId="9" xfId="2" applyFont="1" applyFill="1" applyBorder="1"/>
    <xf numFmtId="166" fontId="21" fillId="0" borderId="9" xfId="2" applyNumberFormat="1" applyFont="1" applyFill="1" applyBorder="1" applyAlignment="1">
      <alignment horizontal="center"/>
    </xf>
    <xf numFmtId="0" fontId="17" fillId="0" borderId="9" xfId="2" applyFont="1" applyFill="1" applyBorder="1"/>
    <xf numFmtId="3" fontId="24" fillId="0" borderId="9" xfId="2" applyNumberFormat="1" applyFont="1" applyFill="1" applyBorder="1" applyAlignment="1">
      <alignment horizontal="center"/>
    </xf>
    <xf numFmtId="166" fontId="24" fillId="0" borderId="9" xfId="2" applyNumberFormat="1" applyFont="1" applyFill="1" applyBorder="1" applyAlignment="1">
      <alignment horizontal="center"/>
    </xf>
    <xf numFmtId="0" fontId="17" fillId="0" borderId="9" xfId="0" applyFont="1" applyFill="1" applyBorder="1"/>
    <xf numFmtId="3" fontId="26" fillId="0" borderId="9" xfId="2" applyNumberFormat="1" applyFont="1" applyFill="1" applyBorder="1" applyAlignment="1">
      <alignment horizontal="center"/>
    </xf>
    <xf numFmtId="166" fontId="26" fillId="0" borderId="9" xfId="2" applyNumberFormat="1" applyFont="1" applyFill="1" applyBorder="1" applyAlignment="1">
      <alignment horizontal="center"/>
    </xf>
    <xf numFmtId="0" fontId="29" fillId="0" borderId="9" xfId="2" applyFont="1" applyFill="1" applyBorder="1"/>
    <xf numFmtId="0" fontId="30" fillId="0" borderId="0" xfId="2" applyFont="1" applyFill="1" applyBorder="1"/>
    <xf numFmtId="0" fontId="17" fillId="0" borderId="0" xfId="0" applyFont="1" applyFill="1" applyBorder="1"/>
    <xf numFmtId="0" fontId="17" fillId="0" borderId="0" xfId="0" applyFont="1" applyFill="1"/>
    <xf numFmtId="3" fontId="17" fillId="0" borderId="0" xfId="0" applyNumberFormat="1" applyFont="1" applyFill="1" applyBorder="1"/>
    <xf numFmtId="3" fontId="17" fillId="0" borderId="0" xfId="0" applyNumberFormat="1" applyFont="1" applyFill="1"/>
    <xf numFmtId="0" fontId="31" fillId="0" borderId="0" xfId="0" applyFont="1" applyFill="1" applyBorder="1"/>
    <xf numFmtId="0" fontId="30" fillId="0" borderId="0" xfId="0" applyFont="1" applyFill="1" applyBorder="1"/>
    <xf numFmtId="0" fontId="20" fillId="0" borderId="0" xfId="0" applyFont="1" applyFill="1" applyBorder="1"/>
    <xf numFmtId="3" fontId="20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0" fontId="33" fillId="0" borderId="0" xfId="0" applyFont="1" applyFill="1" applyBorder="1"/>
    <xf numFmtId="164" fontId="17" fillId="0" borderId="0" xfId="1" applyFont="1" applyFill="1" applyBorder="1"/>
    <xf numFmtId="0" fontId="37" fillId="0" borderId="0" xfId="0" applyFont="1"/>
    <xf numFmtId="0" fontId="38" fillId="0" borderId="0" xfId="0" applyFont="1"/>
    <xf numFmtId="0" fontId="42" fillId="0" borderId="0" xfId="0" applyFont="1"/>
    <xf numFmtId="49" fontId="43" fillId="26" borderId="14" xfId="0" applyNumberFormat="1" applyFont="1" applyFill="1" applyBorder="1" applyAlignment="1">
      <alignment horizontal="center"/>
    </xf>
    <xf numFmtId="49" fontId="43" fillId="26" borderId="15" xfId="0" applyNumberFormat="1" applyFont="1" applyFill="1" applyBorder="1" applyAlignment="1">
      <alignment horizontal="center"/>
    </xf>
    <xf numFmtId="0" fontId="43" fillId="26" borderId="16" xfId="0" applyFont="1" applyFill="1" applyBorder="1" applyAlignment="1">
      <alignment horizontal="center"/>
    </xf>
    <xf numFmtId="0" fontId="44" fillId="0" borderId="0" xfId="0" applyFont="1"/>
    <xf numFmtId="0" fontId="45" fillId="26" borderId="17" xfId="0" applyFont="1" applyFill="1" applyBorder="1"/>
    <xf numFmtId="0" fontId="46" fillId="0" borderId="0" xfId="0" applyFont="1"/>
    <xf numFmtId="0" fontId="47" fillId="26" borderId="17" xfId="0" applyFont="1" applyFill="1" applyBorder="1"/>
    <xf numFmtId="0" fontId="49" fillId="0" borderId="0" xfId="0" applyFont="1"/>
    <xf numFmtId="0" fontId="50" fillId="26" borderId="20" xfId="0" applyFont="1" applyFill="1" applyBorder="1" applyAlignment="1">
      <alignment horizontal="center"/>
    </xf>
    <xf numFmtId="0" fontId="51" fillId="0" borderId="0" xfId="0" applyFont="1"/>
    <xf numFmtId="0" fontId="31" fillId="0" borderId="0" xfId="2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166" fontId="21" fillId="24" borderId="9" xfId="2" applyNumberFormat="1" applyFont="1" applyFill="1" applyBorder="1" applyAlignment="1">
      <alignment horizontal="center"/>
    </xf>
    <xf numFmtId="0" fontId="23" fillId="24" borderId="9" xfId="2" applyFont="1" applyFill="1" applyBorder="1"/>
    <xf numFmtId="3" fontId="21" fillId="24" borderId="9" xfId="2" applyNumberFormat="1" applyFont="1" applyFill="1" applyBorder="1" applyAlignment="1">
      <alignment horizontal="center"/>
    </xf>
    <xf numFmtId="0" fontId="21" fillId="24" borderId="9" xfId="2" applyFont="1" applyFill="1" applyBorder="1"/>
    <xf numFmtId="0" fontId="22" fillId="24" borderId="9" xfId="2" applyFont="1" applyFill="1" applyBorder="1"/>
    <xf numFmtId="3" fontId="25" fillId="24" borderId="9" xfId="2" applyNumberFormat="1" applyFont="1" applyFill="1" applyBorder="1" applyAlignment="1">
      <alignment horizontal="center"/>
    </xf>
    <xf numFmtId="3" fontId="27" fillId="24" borderId="9" xfId="2" applyNumberFormat="1" applyFont="1" applyFill="1" applyBorder="1" applyAlignment="1">
      <alignment horizontal="center"/>
    </xf>
    <xf numFmtId="3" fontId="29" fillId="24" borderId="9" xfId="2" applyNumberFormat="1" applyFont="1" applyFill="1" applyBorder="1" applyAlignment="1">
      <alignment horizontal="center"/>
    </xf>
    <xf numFmtId="166" fontId="29" fillId="24" borderId="9" xfId="2" applyNumberFormat="1" applyFont="1" applyFill="1" applyBorder="1" applyAlignment="1">
      <alignment horizontal="center"/>
    </xf>
    <xf numFmtId="49" fontId="39" fillId="43" borderId="9" xfId="0" applyNumberFormat="1" applyFont="1" applyFill="1" applyBorder="1" applyAlignment="1">
      <alignment horizontal="left"/>
    </xf>
    <xf numFmtId="3" fontId="39" fillId="43" borderId="9" xfId="0" applyNumberFormat="1" applyFont="1" applyFill="1" applyBorder="1" applyAlignment="1">
      <alignment horizontal="right"/>
    </xf>
    <xf numFmtId="49" fontId="39" fillId="43" borderId="9" xfId="0" applyNumberFormat="1" applyFont="1" applyFill="1" applyBorder="1" applyAlignment="1">
      <alignment horizontal="right"/>
    </xf>
    <xf numFmtId="49" fontId="40" fillId="0" borderId="9" xfId="0" applyNumberFormat="1" applyFont="1" applyFill="1" applyBorder="1"/>
    <xf numFmtId="3" fontId="41" fillId="0" borderId="9" xfId="0" applyNumberFormat="1" applyFont="1" applyFill="1" applyBorder="1"/>
    <xf numFmtId="49" fontId="40" fillId="0" borderId="32" xfId="0" applyNumberFormat="1" applyFont="1" applyFill="1" applyBorder="1"/>
    <xf numFmtId="3" fontId="0" fillId="0" borderId="0" xfId="0" applyNumberFormat="1"/>
    <xf numFmtId="49" fontId="40" fillId="0" borderId="0" xfId="0" applyNumberFormat="1" applyFont="1" applyFill="1" applyBorder="1"/>
    <xf numFmtId="0" fontId="16" fillId="0" borderId="0" xfId="0" applyFont="1"/>
    <xf numFmtId="49" fontId="70" fillId="0" borderId="0" xfId="0" applyNumberFormat="1" applyFont="1" applyFill="1" applyBorder="1"/>
    <xf numFmtId="0" fontId="0" fillId="0" borderId="0" xfId="0" applyAlignment="1">
      <alignment horizontal="center"/>
    </xf>
    <xf numFmtId="0" fontId="17" fillId="0" borderId="9" xfId="0" applyFont="1" applyFill="1" applyBorder="1" applyAlignment="1">
      <alignment wrapText="1"/>
    </xf>
    <xf numFmtId="0" fontId="20" fillId="0" borderId="9" xfId="0" applyFont="1" applyFill="1" applyBorder="1" applyAlignment="1">
      <alignment wrapText="1"/>
    </xf>
    <xf numFmtId="0" fontId="23" fillId="23" borderId="9" xfId="0" applyFont="1" applyFill="1" applyBorder="1"/>
    <xf numFmtId="3" fontId="21" fillId="23" borderId="9" xfId="0" applyNumberFormat="1" applyFont="1" applyFill="1" applyBorder="1" applyAlignment="1">
      <alignment horizontal="center"/>
    </xf>
    <xf numFmtId="4" fontId="21" fillId="23" borderId="9" xfId="0" applyNumberFormat="1" applyFont="1" applyFill="1" applyBorder="1" applyAlignment="1">
      <alignment horizontal="center"/>
    </xf>
    <xf numFmtId="0" fontId="21" fillId="0" borderId="9" xfId="0" applyFont="1" applyFill="1" applyBorder="1"/>
    <xf numFmtId="3" fontId="21" fillId="0" borderId="9" xfId="0" applyNumberFormat="1" applyFont="1" applyFill="1" applyBorder="1" applyAlignment="1">
      <alignment horizontal="center"/>
    </xf>
    <xf numFmtId="2" fontId="21" fillId="0" borderId="9" xfId="0" applyNumberFormat="1" applyFont="1" applyFill="1" applyBorder="1" applyAlignment="1">
      <alignment horizontal="center"/>
    </xf>
    <xf numFmtId="3" fontId="24" fillId="0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2" fontId="21" fillId="23" borderId="9" xfId="0" applyNumberFormat="1" applyFont="1" applyFill="1" applyBorder="1" applyAlignment="1">
      <alignment horizontal="center"/>
    </xf>
    <xf numFmtId="0" fontId="32" fillId="0" borderId="9" xfId="0" applyFont="1" applyFill="1" applyBorder="1"/>
    <xf numFmtId="0" fontId="31" fillId="23" borderId="9" xfId="2" applyFont="1" applyFill="1" applyBorder="1"/>
    <xf numFmtId="0" fontId="25" fillId="0" borderId="9" xfId="0" applyFont="1" applyFill="1" applyBorder="1"/>
    <xf numFmtId="3" fontId="25" fillId="24" borderId="9" xfId="0" applyNumberFormat="1" applyFont="1" applyFill="1" applyBorder="1" applyAlignment="1">
      <alignment horizontal="center"/>
    </xf>
    <xf numFmtId="2" fontId="25" fillId="24" borderId="9" xfId="0" applyNumberFormat="1" applyFont="1" applyFill="1" applyBorder="1" applyAlignment="1">
      <alignment horizontal="center"/>
    </xf>
    <xf numFmtId="1" fontId="25" fillId="24" borderId="9" xfId="0" applyNumberFormat="1" applyFont="1" applyFill="1" applyBorder="1" applyAlignment="1">
      <alignment horizontal="center"/>
    </xf>
    <xf numFmtId="2" fontId="22" fillId="0" borderId="9" xfId="0" applyNumberFormat="1" applyFont="1" applyFill="1" applyBorder="1" applyAlignment="1">
      <alignment horizontal="center" wrapText="1"/>
    </xf>
    <xf numFmtId="0" fontId="30" fillId="0" borderId="9" xfId="0" applyFont="1" applyFill="1" applyBorder="1"/>
    <xf numFmtId="2" fontId="24" fillId="25" borderId="9" xfId="0" applyNumberFormat="1" applyFont="1" applyFill="1" applyBorder="1" applyAlignment="1">
      <alignment horizontal="center"/>
    </xf>
    <xf numFmtId="2" fontId="25" fillId="0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5" fillId="0" borderId="9" xfId="0" applyFont="1" applyBorder="1" applyAlignment="1">
      <alignment wrapText="1"/>
    </xf>
    <xf numFmtId="0" fontId="26" fillId="0" borderId="9" xfId="0" applyFont="1" applyBorder="1"/>
    <xf numFmtId="0" fontId="26" fillId="0" borderId="9" xfId="0" applyFont="1" applyBorder="1" applyAlignment="1">
      <alignment wrapText="1"/>
    </xf>
    <xf numFmtId="49" fontId="72" fillId="0" borderId="10" xfId="0" applyNumberFormat="1" applyFont="1" applyFill="1" applyBorder="1"/>
    <xf numFmtId="49" fontId="72" fillId="0" borderId="9" xfId="0" applyNumberFormat="1" applyFont="1" applyFill="1" applyBorder="1"/>
    <xf numFmtId="4" fontId="73" fillId="0" borderId="9" xfId="0" applyNumberFormat="1" applyFont="1" applyFill="1" applyBorder="1"/>
    <xf numFmtId="4" fontId="73" fillId="0" borderId="12" xfId="0" applyNumberFormat="1" applyFont="1" applyFill="1" applyBorder="1"/>
    <xf numFmtId="0" fontId="16" fillId="0" borderId="0" xfId="0" applyFont="1" applyFill="1" applyBorder="1"/>
    <xf numFmtId="3" fontId="37" fillId="0" borderId="0" xfId="0" applyNumberFormat="1" applyFont="1" applyFill="1" applyBorder="1" applyAlignment="1">
      <alignment horizontal="center"/>
    </xf>
    <xf numFmtId="4" fontId="73" fillId="0" borderId="13" xfId="0" applyNumberFormat="1" applyFont="1" applyFill="1" applyBorder="1"/>
    <xf numFmtId="0" fontId="37" fillId="0" borderId="0" xfId="0" applyFont="1" applyFill="1" applyBorder="1" applyAlignment="1">
      <alignment horizontal="center"/>
    </xf>
    <xf numFmtId="49" fontId="71" fillId="44" borderId="9" xfId="0" applyNumberFormat="1" applyFont="1" applyFill="1" applyBorder="1" applyAlignment="1">
      <alignment horizontal="center"/>
    </xf>
    <xf numFmtId="0" fontId="71" fillId="44" borderId="9" xfId="0" applyFont="1" applyFill="1" applyBorder="1" applyAlignment="1">
      <alignment horizontal="center"/>
    </xf>
    <xf numFmtId="3" fontId="74" fillId="24" borderId="9" xfId="2" applyNumberFormat="1" applyFont="1" applyFill="1" applyBorder="1" applyAlignment="1">
      <alignment horizontal="center"/>
    </xf>
    <xf numFmtId="169" fontId="27" fillId="0" borderId="9" xfId="1" applyNumberFormat="1" applyFont="1" applyFill="1" applyBorder="1" applyAlignment="1">
      <alignment horizontal="center" vertical="center"/>
    </xf>
    <xf numFmtId="169" fontId="27" fillId="0" borderId="9" xfId="0" applyNumberFormat="1" applyFont="1" applyFill="1" applyBorder="1" applyAlignment="1">
      <alignment horizontal="center" vertical="center"/>
    </xf>
    <xf numFmtId="3" fontId="21" fillId="0" borderId="9" xfId="0" applyNumberFormat="1" applyFont="1" applyFill="1" applyBorder="1" applyAlignment="1">
      <alignment horizontal="center" vertical="center"/>
    </xf>
    <xf numFmtId="168" fontId="41" fillId="0" borderId="0" xfId="170" applyNumberFormat="1" applyFont="1" applyFill="1" applyBorder="1"/>
    <xf numFmtId="0" fontId="36" fillId="0" borderId="9" xfId="0" applyFont="1" applyBorder="1" applyAlignment="1">
      <alignment horizontal="center" vertical="center"/>
    </xf>
    <xf numFmtId="0" fontId="18" fillId="0" borderId="0" xfId="2" applyFont="1" applyFill="1" applyBorder="1" applyAlignment="1"/>
    <xf numFmtId="170" fontId="26" fillId="0" borderId="9" xfId="0" applyNumberFormat="1" applyFont="1" applyFill="1" applyBorder="1" applyAlignment="1">
      <alignment horizontal="center" vertical="center"/>
    </xf>
    <xf numFmtId="0" fontId="75" fillId="0" borderId="0" xfId="0" applyFont="1" applyAlignment="1">
      <alignment vertical="center"/>
    </xf>
    <xf numFmtId="0" fontId="21" fillId="0" borderId="9" xfId="2" applyFont="1" applyFill="1" applyBorder="1" applyAlignment="1">
      <alignment horizontal="center" vertical="center"/>
    </xf>
    <xf numFmtId="1" fontId="21" fillId="0" borderId="9" xfId="2" applyNumberFormat="1" applyFont="1" applyFill="1" applyBorder="1" applyAlignment="1">
      <alignment horizontal="center" vertical="center"/>
    </xf>
    <xf numFmtId="2" fontId="22" fillId="0" borderId="9" xfId="2" applyNumberFormat="1" applyFont="1" applyFill="1" applyBorder="1" applyAlignment="1">
      <alignment horizontal="center" vertical="center" wrapText="1"/>
    </xf>
    <xf numFmtId="0" fontId="26" fillId="0" borderId="0" xfId="0" applyFont="1"/>
    <xf numFmtId="167" fontId="21" fillId="0" borderId="9" xfId="0" applyNumberFormat="1" applyFont="1" applyFill="1" applyBorder="1" applyAlignment="1">
      <alignment horizontal="center" vertical="center"/>
    </xf>
    <xf numFmtId="3" fontId="25" fillId="0" borderId="9" xfId="0" applyNumberFormat="1" applyFont="1" applyFill="1" applyBorder="1" applyAlignment="1">
      <alignment horizontal="right" vertical="center"/>
    </xf>
    <xf numFmtId="3" fontId="21" fillId="0" borderId="9" xfId="0" applyNumberFormat="1" applyFont="1" applyFill="1" applyBorder="1" applyAlignment="1">
      <alignment horizontal="right" vertical="center"/>
    </xf>
    <xf numFmtId="169" fontId="27" fillId="0" borderId="9" xfId="0" applyNumberFormat="1" applyFont="1" applyFill="1" applyBorder="1" applyAlignment="1">
      <alignment vertical="center"/>
    </xf>
    <xf numFmtId="170" fontId="26" fillId="0" borderId="9" xfId="0" applyNumberFormat="1" applyFont="1" applyFill="1" applyBorder="1" applyAlignment="1">
      <alignment vertical="center"/>
    </xf>
    <xf numFmtId="4" fontId="73" fillId="0" borderId="9" xfId="0" applyNumberFormat="1" applyFont="1" applyFill="1" applyBorder="1" applyAlignment="1">
      <alignment horizontal="right"/>
    </xf>
    <xf numFmtId="3" fontId="73" fillId="0" borderId="9" xfId="0" applyNumberFormat="1" applyFont="1" applyFill="1" applyBorder="1" applyAlignment="1">
      <alignment horizontal="right"/>
    </xf>
    <xf numFmtId="3" fontId="45" fillId="26" borderId="18" xfId="0" applyNumberFormat="1" applyFont="1" applyFill="1" applyBorder="1" applyAlignment="1">
      <alignment horizontal="right"/>
    </xf>
    <xf numFmtId="3" fontId="47" fillId="26" borderId="0" xfId="0" applyNumberFormat="1" applyFont="1" applyFill="1" applyBorder="1" applyAlignment="1">
      <alignment horizontal="right"/>
    </xf>
    <xf numFmtId="3" fontId="45" fillId="26" borderId="19" xfId="0" applyNumberFormat="1" applyFont="1" applyFill="1" applyBorder="1" applyAlignment="1">
      <alignment horizontal="right"/>
    </xf>
    <xf numFmtId="3" fontId="48" fillId="26" borderId="0" xfId="0" applyNumberFormat="1" applyFont="1" applyFill="1" applyBorder="1" applyAlignment="1">
      <alignment horizontal="right"/>
    </xf>
    <xf numFmtId="3" fontId="45" fillId="26" borderId="0" xfId="0" applyNumberFormat="1" applyFont="1" applyFill="1" applyBorder="1" applyAlignment="1">
      <alignment horizontal="right"/>
    </xf>
    <xf numFmtId="3" fontId="50" fillId="26" borderId="21" xfId="0" applyNumberFormat="1" applyFont="1" applyFill="1" applyBorder="1" applyAlignment="1">
      <alignment horizontal="right"/>
    </xf>
    <xf numFmtId="3" fontId="50" fillId="26" borderId="22" xfId="0" applyNumberFormat="1" applyFont="1" applyFill="1" applyBorder="1" applyAlignment="1">
      <alignment horizontal="right"/>
    </xf>
    <xf numFmtId="3" fontId="41" fillId="0" borderId="9" xfId="0" applyNumberFormat="1" applyFont="1" applyFill="1" applyBorder="1" applyAlignment="1">
      <alignment horizontal="right"/>
    </xf>
    <xf numFmtId="168" fontId="41" fillId="0" borderId="9" xfId="170" applyNumberFormat="1" applyFont="1" applyFill="1" applyBorder="1" applyAlignment="1">
      <alignment horizontal="center"/>
    </xf>
    <xf numFmtId="0" fontId="33" fillId="0" borderId="9" xfId="0" applyFont="1" applyFill="1" applyBorder="1"/>
    <xf numFmtId="0" fontId="33" fillId="0" borderId="9" xfId="0" applyFont="1" applyFill="1" applyBorder="1" applyAlignment="1">
      <alignment horizontal="center" vertical="center"/>
    </xf>
    <xf numFmtId="171" fontId="17" fillId="0" borderId="9" xfId="0" applyNumberFormat="1" applyFont="1" applyFill="1" applyBorder="1"/>
    <xf numFmtId="3" fontId="22" fillId="24" borderId="9" xfId="0" applyNumberFormat="1" applyFont="1" applyFill="1" applyBorder="1" applyAlignment="1">
      <alignment horizontal="center"/>
    </xf>
    <xf numFmtId="2" fontId="22" fillId="24" borderId="9" xfId="0" applyNumberFormat="1" applyFont="1" applyFill="1" applyBorder="1" applyAlignment="1">
      <alignment horizontal="center"/>
    </xf>
    <xf numFmtId="1" fontId="22" fillId="24" borderId="9" xfId="0" applyNumberFormat="1" applyFont="1" applyFill="1" applyBorder="1" applyAlignment="1">
      <alignment horizontal="center"/>
    </xf>
    <xf numFmtId="166" fontId="21" fillId="23" borderId="9" xfId="0" applyNumberFormat="1" applyFont="1" applyFill="1" applyBorder="1" applyAlignment="1">
      <alignment horizontal="center"/>
    </xf>
    <xf numFmtId="166" fontId="21" fillId="0" borderId="9" xfId="0" applyNumberFormat="1" applyFont="1" applyFill="1" applyBorder="1" applyAlignment="1">
      <alignment horizontal="center"/>
    </xf>
    <xf numFmtId="166" fontId="24" fillId="0" borderId="9" xfId="0" applyNumberFormat="1" applyFont="1" applyFill="1" applyBorder="1" applyAlignment="1">
      <alignment horizontal="center"/>
    </xf>
    <xf numFmtId="166" fontId="20" fillId="0" borderId="9" xfId="0" applyNumberFormat="1" applyFont="1" applyFill="1" applyBorder="1" applyAlignment="1">
      <alignment horizontal="center"/>
    </xf>
    <xf numFmtId="166" fontId="41" fillId="0" borderId="9" xfId="170" applyNumberFormat="1" applyFont="1" applyFill="1" applyBorder="1" applyAlignment="1">
      <alignment horizontal="center"/>
    </xf>
    <xf numFmtId="17" fontId="33" fillId="0" borderId="9" xfId="0" applyNumberFormat="1" applyFont="1" applyFill="1" applyBorder="1" applyAlignment="1">
      <alignment horizontal="center" vertical="center"/>
    </xf>
    <xf numFmtId="0" fontId="0" fillId="0" borderId="9" xfId="0" applyBorder="1"/>
    <xf numFmtId="0" fontId="20" fillId="0" borderId="9" xfId="2" applyFont="1" applyFill="1" applyBorder="1" applyAlignment="1">
      <alignment horizontal="center" vertical="center"/>
    </xf>
    <xf numFmtId="0" fontId="19" fillId="0" borderId="10" xfId="2" applyFont="1" applyFill="1" applyBorder="1" applyAlignment="1">
      <alignment horizontal="center" vertical="center"/>
    </xf>
    <xf numFmtId="0" fontId="19" fillId="0" borderId="11" xfId="2" applyFont="1" applyFill="1" applyBorder="1" applyAlignment="1">
      <alignment horizontal="center" vertical="center"/>
    </xf>
    <xf numFmtId="0" fontId="19" fillId="0" borderId="12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/>
    </xf>
    <xf numFmtId="0" fontId="26" fillId="0" borderId="9" xfId="2" applyFont="1" applyFill="1" applyBorder="1" applyAlignment="1">
      <alignment horizontal="center"/>
    </xf>
    <xf numFmtId="0" fontId="69" fillId="0" borderId="9" xfId="2" applyFont="1" applyFill="1" applyBorder="1" applyAlignment="1">
      <alignment horizontal="center"/>
    </xf>
    <xf numFmtId="0" fontId="19" fillId="0" borderId="10" xfId="0" applyFont="1" applyFill="1" applyBorder="1" applyAlignment="1">
      <alignment horizontal="center" vertical="center"/>
    </xf>
    <xf numFmtId="0" fontId="19" fillId="0" borderId="11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 wrapText="1"/>
    </xf>
    <xf numFmtId="0" fontId="34" fillId="0" borderId="11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7" fillId="0" borderId="0" xfId="0" applyFont="1" applyBorder="1" applyAlignment="1">
      <alignment horizontal="center" vertical="center"/>
    </xf>
    <xf numFmtId="3" fontId="37" fillId="0" borderId="0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</cellXfs>
  <cellStyles count="337">
    <cellStyle name="%20 - Vurgu1 2" xfId="3"/>
    <cellStyle name="%20 - Vurgu2 2" xfId="4"/>
    <cellStyle name="%20 - Vurgu3 2" xfId="5"/>
    <cellStyle name="%20 - Vurgu4 2" xfId="6"/>
    <cellStyle name="%20 - Vurgu5 2" xfId="7"/>
    <cellStyle name="%20 - Vurgu6 2" xfId="8"/>
    <cellStyle name="%40 - Vurgu1 2" xfId="9"/>
    <cellStyle name="%40 - Vurgu2 2" xfId="10"/>
    <cellStyle name="%40 - Vurgu3 2" xfId="11"/>
    <cellStyle name="%40 - Vurgu4 2" xfId="12"/>
    <cellStyle name="%40 - Vurgu5 2" xfId="13"/>
    <cellStyle name="%40 - Vurgu6 2" xfId="14"/>
    <cellStyle name="%60 - Vurgu1 2" xfId="15"/>
    <cellStyle name="%60 - Vurgu2 2" xfId="16"/>
    <cellStyle name="%60 - Vurgu3 2" xfId="17"/>
    <cellStyle name="%60 - Vurgu4 2" xfId="18"/>
    <cellStyle name="%60 - Vurgu5 2" xfId="19"/>
    <cellStyle name="%60 - Vurgu6 2" xfId="20"/>
    <cellStyle name="20% - Accent1" xfId="21"/>
    <cellStyle name="20% - Accent1 2" xfId="22"/>
    <cellStyle name="20% - Accent1 2 2" xfId="23"/>
    <cellStyle name="20% - Accent1 2 2 2" xfId="171"/>
    <cellStyle name="20% - Accent1 2 3" xfId="172"/>
    <cellStyle name="20% - Accent1 3" xfId="173"/>
    <cellStyle name="20% - Accent1 4" xfId="174"/>
    <cellStyle name="20% - Accent2" xfId="24"/>
    <cellStyle name="20% - Accent2 2" xfId="25"/>
    <cellStyle name="20% - Accent2 2 2" xfId="26"/>
    <cellStyle name="20% - Accent2 2 2 2" xfId="175"/>
    <cellStyle name="20% - Accent2 2 3" xfId="176"/>
    <cellStyle name="20% - Accent2 3" xfId="177"/>
    <cellStyle name="20% - Accent2 4" xfId="178"/>
    <cellStyle name="20% - Accent3" xfId="27"/>
    <cellStyle name="20% - Accent3 2" xfId="28"/>
    <cellStyle name="20% - Accent3 2 2" xfId="29"/>
    <cellStyle name="20% - Accent3 2 2 2" xfId="179"/>
    <cellStyle name="20% - Accent3 2 3" xfId="180"/>
    <cellStyle name="20% - Accent3 3" xfId="181"/>
    <cellStyle name="20% - Accent3 4" xfId="182"/>
    <cellStyle name="20% - Accent4" xfId="30"/>
    <cellStyle name="20% - Accent4 2" xfId="31"/>
    <cellStyle name="20% - Accent4 2 2" xfId="32"/>
    <cellStyle name="20% - Accent4 2 2 2" xfId="183"/>
    <cellStyle name="20% - Accent4 2 3" xfId="184"/>
    <cellStyle name="20% - Accent4 3" xfId="185"/>
    <cellStyle name="20% - Accent4 4" xfId="186"/>
    <cellStyle name="20% - Accent5" xfId="33"/>
    <cellStyle name="20% - Accent5 2" xfId="34"/>
    <cellStyle name="20% - Accent5 2 2" xfId="35"/>
    <cellStyle name="20% - Accent5 2 2 2" xfId="187"/>
    <cellStyle name="20% - Accent5 2 3" xfId="188"/>
    <cellStyle name="20% - Accent5 3" xfId="189"/>
    <cellStyle name="20% - Accent5 4" xfId="190"/>
    <cellStyle name="20% - Accent6" xfId="36"/>
    <cellStyle name="20% - Accent6 2" xfId="37"/>
    <cellStyle name="20% - Accent6 2 2" xfId="38"/>
    <cellStyle name="20% - Accent6 2 2 2" xfId="191"/>
    <cellStyle name="20% - Accent6 2 3" xfId="192"/>
    <cellStyle name="20% - Accent6 3" xfId="193"/>
    <cellStyle name="20% - Accent6 4" xfId="194"/>
    <cellStyle name="40% - Accent1" xfId="39"/>
    <cellStyle name="40% - Accent1 2" xfId="40"/>
    <cellStyle name="40% - Accent1 2 2" xfId="41"/>
    <cellStyle name="40% - Accent1 2 2 2" xfId="195"/>
    <cellStyle name="40% - Accent1 2 3" xfId="196"/>
    <cellStyle name="40% - Accent1 3" xfId="197"/>
    <cellStyle name="40% - Accent1 4" xfId="198"/>
    <cellStyle name="40% - Accent2" xfId="42"/>
    <cellStyle name="40% - Accent2 2" xfId="43"/>
    <cellStyle name="40% - Accent2 2 2" xfId="44"/>
    <cellStyle name="40% - Accent2 2 2 2" xfId="199"/>
    <cellStyle name="40% - Accent2 2 3" xfId="200"/>
    <cellStyle name="40% - Accent2 3" xfId="201"/>
    <cellStyle name="40% - Accent2 4" xfId="202"/>
    <cellStyle name="40% - Accent3" xfId="45"/>
    <cellStyle name="40% - Accent3 2" xfId="46"/>
    <cellStyle name="40% - Accent3 2 2" xfId="47"/>
    <cellStyle name="40% - Accent3 2 2 2" xfId="203"/>
    <cellStyle name="40% - Accent3 2 3" xfId="204"/>
    <cellStyle name="40% - Accent3 3" xfId="205"/>
    <cellStyle name="40% - Accent3 4" xfId="206"/>
    <cellStyle name="40% - Accent4" xfId="48"/>
    <cellStyle name="40% - Accent4 2" xfId="49"/>
    <cellStyle name="40% - Accent4 2 2" xfId="50"/>
    <cellStyle name="40% - Accent4 2 2 2" xfId="207"/>
    <cellStyle name="40% - Accent4 2 3" xfId="208"/>
    <cellStyle name="40% - Accent4 3" xfId="209"/>
    <cellStyle name="40% - Accent4 4" xfId="210"/>
    <cellStyle name="40% - Accent5" xfId="51"/>
    <cellStyle name="40% - Accent5 2" xfId="52"/>
    <cellStyle name="40% - Accent5 2 2" xfId="53"/>
    <cellStyle name="40% - Accent5 2 2 2" xfId="211"/>
    <cellStyle name="40% - Accent5 2 3" xfId="212"/>
    <cellStyle name="40% - Accent5 3" xfId="213"/>
    <cellStyle name="40% - Accent5 4" xfId="214"/>
    <cellStyle name="40% - Accent6" xfId="54"/>
    <cellStyle name="40% - Accent6 2" xfId="55"/>
    <cellStyle name="40% - Accent6 2 2" xfId="56"/>
    <cellStyle name="40% - Accent6 2 2 2" xfId="215"/>
    <cellStyle name="40% - Accent6 2 3" xfId="216"/>
    <cellStyle name="40% - Accent6 3" xfId="217"/>
    <cellStyle name="40% - Accent6 4" xfId="218"/>
    <cellStyle name="60% - Accent1" xfId="57"/>
    <cellStyle name="60% - Accent1 2" xfId="58"/>
    <cellStyle name="60% - Accent1 2 2" xfId="59"/>
    <cellStyle name="60% - Accent1 2 2 2" xfId="219"/>
    <cellStyle name="60% - Accent1 2 3" xfId="220"/>
    <cellStyle name="60% - Accent1 3" xfId="221"/>
    <cellStyle name="60% - Accent2" xfId="60"/>
    <cellStyle name="60% - Accent2 2" xfId="61"/>
    <cellStyle name="60% - Accent2 2 2" xfId="62"/>
    <cellStyle name="60% - Accent2 2 2 2" xfId="222"/>
    <cellStyle name="60% - Accent2 2 3" xfId="223"/>
    <cellStyle name="60% - Accent2 3" xfId="224"/>
    <cellStyle name="60% - Accent3" xfId="63"/>
    <cellStyle name="60% - Accent3 2" xfId="64"/>
    <cellStyle name="60% - Accent3 2 2" xfId="65"/>
    <cellStyle name="60% - Accent3 2 2 2" xfId="225"/>
    <cellStyle name="60% - Accent3 2 3" xfId="226"/>
    <cellStyle name="60% - Accent3 3" xfId="227"/>
    <cellStyle name="60% - Accent4" xfId="66"/>
    <cellStyle name="60% - Accent4 2" xfId="67"/>
    <cellStyle name="60% - Accent4 2 2" xfId="68"/>
    <cellStyle name="60% - Accent4 2 2 2" xfId="228"/>
    <cellStyle name="60% - Accent4 2 3" xfId="229"/>
    <cellStyle name="60% - Accent4 3" xfId="230"/>
    <cellStyle name="60% - Accent5" xfId="69"/>
    <cellStyle name="60% - Accent5 2" xfId="70"/>
    <cellStyle name="60% - Accent5 2 2" xfId="71"/>
    <cellStyle name="60% - Accent5 2 2 2" xfId="231"/>
    <cellStyle name="60% - Accent5 2 3" xfId="232"/>
    <cellStyle name="60% - Accent5 3" xfId="233"/>
    <cellStyle name="60% - Accent6" xfId="72"/>
    <cellStyle name="60% - Accent6 2" xfId="73"/>
    <cellStyle name="60% - Accent6 2 2" xfId="74"/>
    <cellStyle name="60% - Accent6 2 2 2" xfId="234"/>
    <cellStyle name="60% - Accent6 2 3" xfId="235"/>
    <cellStyle name="60% - Accent6 3" xfId="236"/>
    <cellStyle name="Accent1 2" xfId="75"/>
    <cellStyle name="Accent1 2 2" xfId="76"/>
    <cellStyle name="Accent1 2 2 2" xfId="237"/>
    <cellStyle name="Accent1 2 3" xfId="238"/>
    <cellStyle name="Accent1 3" xfId="239"/>
    <cellStyle name="Accent2 2" xfId="77"/>
    <cellStyle name="Accent2 2 2" xfId="78"/>
    <cellStyle name="Accent2 2 2 2" xfId="240"/>
    <cellStyle name="Accent2 2 3" xfId="241"/>
    <cellStyle name="Accent2 3" xfId="242"/>
    <cellStyle name="Accent3 2" xfId="79"/>
    <cellStyle name="Accent3 2 2" xfId="80"/>
    <cellStyle name="Accent3 2 2 2" xfId="243"/>
    <cellStyle name="Accent3 2 3" xfId="244"/>
    <cellStyle name="Accent3 3" xfId="245"/>
    <cellStyle name="Accent4 2" xfId="81"/>
    <cellStyle name="Accent4 2 2" xfId="82"/>
    <cellStyle name="Accent4 2 2 2" xfId="246"/>
    <cellStyle name="Accent4 2 3" xfId="247"/>
    <cellStyle name="Accent4 3" xfId="248"/>
    <cellStyle name="Accent5 2" xfId="83"/>
    <cellStyle name="Accent5 2 2" xfId="84"/>
    <cellStyle name="Accent5 2 2 2" xfId="249"/>
    <cellStyle name="Accent5 2 3" xfId="250"/>
    <cellStyle name="Accent5 3" xfId="251"/>
    <cellStyle name="Accent6 2" xfId="85"/>
    <cellStyle name="Accent6 2 2" xfId="86"/>
    <cellStyle name="Accent6 2 2 2" xfId="252"/>
    <cellStyle name="Accent6 2 3" xfId="253"/>
    <cellStyle name="Accent6 3" xfId="254"/>
    <cellStyle name="Açıklama Metni 2" xfId="87"/>
    <cellStyle name="Ana Başlık 2" xfId="88"/>
    <cellStyle name="Bad 2" xfId="89"/>
    <cellStyle name="Bad 2 2" xfId="90"/>
    <cellStyle name="Bad 2 2 2" xfId="255"/>
    <cellStyle name="Bad 2 3" xfId="256"/>
    <cellStyle name="Bad 3" xfId="257"/>
    <cellStyle name="Bağlı Hücre 2" xfId="91"/>
    <cellStyle name="Başlık 1 2" xfId="92"/>
    <cellStyle name="Başlık 2 2" xfId="93"/>
    <cellStyle name="Başlık 3 2" xfId="94"/>
    <cellStyle name="Başlık 4 2" xfId="95"/>
    <cellStyle name="Calculation 2" xfId="96"/>
    <cellStyle name="Calculation 2 2" xfId="97"/>
    <cellStyle name="Calculation 2 2 2" xfId="258"/>
    <cellStyle name="Calculation 2 3" xfId="259"/>
    <cellStyle name="Calculation 3" xfId="260"/>
    <cellStyle name="Check Cell 2" xfId="98"/>
    <cellStyle name="Check Cell 2 2" xfId="99"/>
    <cellStyle name="Check Cell 2 2 2" xfId="261"/>
    <cellStyle name="Check Cell 2 3" xfId="262"/>
    <cellStyle name="Check Cell 3" xfId="263"/>
    <cellStyle name="Comma 2" xfId="100"/>
    <cellStyle name="Comma 2 2" xfId="101"/>
    <cellStyle name="Comma 2 3" xfId="264"/>
    <cellStyle name="Çıkış 2" xfId="102"/>
    <cellStyle name="Explanatory Text" xfId="103"/>
    <cellStyle name="Explanatory Text 2" xfId="104"/>
    <cellStyle name="Explanatory Text 2 2" xfId="105"/>
    <cellStyle name="Explanatory Text 2 2 2" xfId="265"/>
    <cellStyle name="Explanatory Text 2 3" xfId="266"/>
    <cellStyle name="Explanatory Text 3" xfId="267"/>
    <cellStyle name="Giriş 2" xfId="106"/>
    <cellStyle name="Good 2" xfId="107"/>
    <cellStyle name="Good 2 2" xfId="108"/>
    <cellStyle name="Good 2 2 2" xfId="268"/>
    <cellStyle name="Good 2 3" xfId="269"/>
    <cellStyle name="Good 3" xfId="270"/>
    <cellStyle name="Heading 1" xfId="109"/>
    <cellStyle name="Heading 1 2" xfId="110"/>
    <cellStyle name="Heading 2" xfId="111"/>
    <cellStyle name="Heading 2 2" xfId="112"/>
    <cellStyle name="Heading 3" xfId="113"/>
    <cellStyle name="Heading 3 2" xfId="114"/>
    <cellStyle name="Heading 4" xfId="115"/>
    <cellStyle name="Heading 4 2" xfId="116"/>
    <cellStyle name="Hesaplama 2" xfId="271"/>
    <cellStyle name="Input" xfId="117"/>
    <cellStyle name="Input 2" xfId="118"/>
    <cellStyle name="Input 2 2" xfId="119"/>
    <cellStyle name="Input 2 2 2" xfId="272"/>
    <cellStyle name="Input 2 3" xfId="273"/>
    <cellStyle name="Input 3" xfId="274"/>
    <cellStyle name="İşaretli Hücre 2" xfId="275"/>
    <cellStyle name="İyi 2" xfId="276"/>
    <cellStyle name="Kötü 2" xfId="277"/>
    <cellStyle name="Linked Cell" xfId="120"/>
    <cellStyle name="Linked Cell 2" xfId="121"/>
    <cellStyle name="Linked Cell 2 2" xfId="122"/>
    <cellStyle name="Linked Cell 2 2 2" xfId="278"/>
    <cellStyle name="Linked Cell 2 3" xfId="279"/>
    <cellStyle name="Linked Cell 3" xfId="280"/>
    <cellStyle name="Neutral 2" xfId="123"/>
    <cellStyle name="Neutral 2 2" xfId="124"/>
    <cellStyle name="Neutral 2 2 2" xfId="281"/>
    <cellStyle name="Neutral 2 3" xfId="282"/>
    <cellStyle name="Neutral 3" xfId="283"/>
    <cellStyle name="Normal" xfId="0" builtinId="0"/>
    <cellStyle name="Normal 2" xfId="336"/>
    <cellStyle name="Normal 2 2" xfId="125"/>
    <cellStyle name="Normal 2 2 2" xfId="284"/>
    <cellStyle name="Normal 2 3" xfId="126"/>
    <cellStyle name="Normal 2 3 2" xfId="127"/>
    <cellStyle name="Normal 2 3 2 2" xfId="285"/>
    <cellStyle name="Normal 2 3 3" xfId="286"/>
    <cellStyle name="Normal 3" xfId="128"/>
    <cellStyle name="Normal 3 2" xfId="287"/>
    <cellStyle name="Normal 4" xfId="129"/>
    <cellStyle name="Normal 4 2" xfId="130"/>
    <cellStyle name="Normal 4 2 2" xfId="131"/>
    <cellStyle name="Normal 4 2 2 2" xfId="288"/>
    <cellStyle name="Normal 4 2 3" xfId="289"/>
    <cellStyle name="Normal 4 3" xfId="290"/>
    <cellStyle name="Normal 4 4" xfId="291"/>
    <cellStyle name="Normal 5" xfId="292"/>
    <cellStyle name="Normal 5 2" xfId="293"/>
    <cellStyle name="Normal 5 3" xfId="294"/>
    <cellStyle name="Normal_MAYIS_2009_İHRACAT_RAKAMLARI" xfId="2"/>
    <cellStyle name="Not 2" xfId="132"/>
    <cellStyle name="Not 3" xfId="295"/>
    <cellStyle name="Note 2" xfId="133"/>
    <cellStyle name="Note 2 2" xfId="134"/>
    <cellStyle name="Note 2 2 2" xfId="135"/>
    <cellStyle name="Note 2 2 2 2" xfId="136"/>
    <cellStyle name="Note 2 2 2 2 2" xfId="296"/>
    <cellStyle name="Note 2 2 2 3" xfId="297"/>
    <cellStyle name="Note 2 2 3" xfId="137"/>
    <cellStyle name="Note 2 2 3 2" xfId="138"/>
    <cellStyle name="Note 2 2 3 2 2" xfId="139"/>
    <cellStyle name="Note 2 2 3 2 2 2" xfId="298"/>
    <cellStyle name="Note 2 2 3 2 3" xfId="299"/>
    <cellStyle name="Note 2 2 3 3" xfId="140"/>
    <cellStyle name="Note 2 2 3 3 2" xfId="141"/>
    <cellStyle name="Note 2 2 3 3 2 2" xfId="300"/>
    <cellStyle name="Note 2 2 3 3 3" xfId="301"/>
    <cellStyle name="Note 2 2 3 4" xfId="302"/>
    <cellStyle name="Note 2 2 4" xfId="142"/>
    <cellStyle name="Note 2 2 4 2" xfId="143"/>
    <cellStyle name="Note 2 2 4 2 2" xfId="303"/>
    <cellStyle name="Note 2 2 4 3" xfId="304"/>
    <cellStyle name="Note 2 2 5" xfId="305"/>
    <cellStyle name="Note 2 2 6" xfId="306"/>
    <cellStyle name="Note 2 3" xfId="144"/>
    <cellStyle name="Note 2 3 2" xfId="145"/>
    <cellStyle name="Note 2 3 2 2" xfId="146"/>
    <cellStyle name="Note 2 3 2 2 2" xfId="307"/>
    <cellStyle name="Note 2 3 2 3" xfId="308"/>
    <cellStyle name="Note 2 3 3" xfId="147"/>
    <cellStyle name="Note 2 3 3 2" xfId="148"/>
    <cellStyle name="Note 2 3 3 2 2" xfId="309"/>
    <cellStyle name="Note 2 3 3 3" xfId="310"/>
    <cellStyle name="Note 2 3 4" xfId="311"/>
    <cellStyle name="Note 2 4" xfId="149"/>
    <cellStyle name="Note 2 4 2" xfId="150"/>
    <cellStyle name="Note 2 4 2 2" xfId="312"/>
    <cellStyle name="Note 2 4 3" xfId="313"/>
    <cellStyle name="Note 2 5" xfId="314"/>
    <cellStyle name="Note 3" xfId="151"/>
    <cellStyle name="Note 3 2" xfId="315"/>
    <cellStyle name="Nötr 2" xfId="316"/>
    <cellStyle name="Output" xfId="152"/>
    <cellStyle name="Output 2" xfId="153"/>
    <cellStyle name="Output 2 2" xfId="154"/>
    <cellStyle name="Output 2 2 2" xfId="317"/>
    <cellStyle name="Output 2 3" xfId="318"/>
    <cellStyle name="Output 3" xfId="319"/>
    <cellStyle name="Percent 2" xfId="155"/>
    <cellStyle name="Percent 2 2" xfId="156"/>
    <cellStyle name="Percent 2 2 2" xfId="320"/>
    <cellStyle name="Percent 2 3" xfId="321"/>
    <cellStyle name="Percent 3" xfId="157"/>
    <cellStyle name="Percent 3 2" xfId="322"/>
    <cellStyle name="Title" xfId="158"/>
    <cellStyle name="Title 2" xfId="159"/>
    <cellStyle name="Toplam 2" xfId="160"/>
    <cellStyle name="Total" xfId="161"/>
    <cellStyle name="Total 2" xfId="162"/>
    <cellStyle name="Total 2 2" xfId="163"/>
    <cellStyle name="Total 2 2 2" xfId="323"/>
    <cellStyle name="Total 2 3" xfId="324"/>
    <cellStyle name="Total 3" xfId="325"/>
    <cellStyle name="Uyarı Metni 2" xfId="164"/>
    <cellStyle name="Virgül" xfId="1" builtinId="3"/>
    <cellStyle name="Virgül 2" xfId="165"/>
    <cellStyle name="Virgül 3" xfId="326"/>
    <cellStyle name="Vurgu1 2" xfId="327"/>
    <cellStyle name="Vurgu2 2" xfId="328"/>
    <cellStyle name="Vurgu3 2" xfId="329"/>
    <cellStyle name="Vurgu4 2" xfId="330"/>
    <cellStyle name="Vurgu5 2" xfId="331"/>
    <cellStyle name="Vurgu6 2" xfId="332"/>
    <cellStyle name="Warning Text" xfId="166"/>
    <cellStyle name="Warning Text 2" xfId="167"/>
    <cellStyle name="Warning Text 2 2" xfId="168"/>
    <cellStyle name="Warning Text 2 2 2" xfId="333"/>
    <cellStyle name="Warning Text 2 3" xfId="334"/>
    <cellStyle name="Warning Text 3" xfId="335"/>
    <cellStyle name="Yüzde 2" xfId="169"/>
    <cellStyle name="Yüzde 3" xfId="1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'2002_2018_AYLIK_IHR'!$A$25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'2002_2018_AYLIK_IHR'!$C$25:$N$25</c:f>
              <c:numCache>
                <c:formatCode>#,##0</c:formatCode>
                <c:ptCount val="12"/>
                <c:pt idx="0">
                  <c:v>8505149.349919999</c:v>
                </c:pt>
                <c:pt idx="1">
                  <c:v>9254253.0989999995</c:v>
                </c:pt>
                <c:pt idx="2">
                  <c:v>11300769.270699998</c:v>
                </c:pt>
                <c:pt idx="3">
                  <c:v>9719380.0508900005</c:v>
                </c:pt>
                <c:pt idx="4">
                  <c:v>10317159.488290001</c:v>
                </c:pt>
                <c:pt idx="5">
                  <c:v>10038747.1263</c:v>
                </c:pt>
                <c:pt idx="6">
                  <c:v>9579124.663259998</c:v>
                </c:pt>
                <c:pt idx="7">
                  <c:v>10281999.995449999</c:v>
                </c:pt>
                <c:pt idx="8">
                  <c:v>9271480.3676899988</c:v>
                </c:pt>
                <c:pt idx="9">
                  <c:v>10982435.012939999</c:v>
                </c:pt>
                <c:pt idx="10">
                  <c:v>11029933.520569999</c:v>
                </c:pt>
                <c:pt idx="11">
                  <c:v>10998114.900499998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'2002_2018_AYLIK_IHR'!$A$24</c:f>
              <c:strCache>
                <c:ptCount val="1"/>
                <c:pt idx="0">
                  <c:v>2018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'2002_2018_AYLIK_IHR'!$C$24:$N$24</c:f>
              <c:numCache>
                <c:formatCode>#,##0</c:formatCode>
                <c:ptCount val="12"/>
                <c:pt idx="0">
                  <c:v>9886574.5364599992</c:v>
                </c:pt>
                <c:pt idx="1">
                  <c:v>10688401.28961</c:v>
                </c:pt>
                <c:pt idx="2">
                  <c:v>12706887.084509997</c:v>
                </c:pt>
                <c:pt idx="3">
                  <c:v>11356000.05407</c:v>
                </c:pt>
                <c:pt idx="4">
                  <c:v>11590880.531689998</c:v>
                </c:pt>
                <c:pt idx="5">
                  <c:v>10592692.5987</c:v>
                </c:pt>
                <c:pt idx="6">
                  <c:v>11557677.631890001</c:v>
                </c:pt>
                <c:pt idx="7">
                  <c:v>10106949.94733</c:v>
                </c:pt>
                <c:pt idx="8">
                  <c:v>11723918.435760001</c:v>
                </c:pt>
                <c:pt idx="9">
                  <c:v>12721942.10084</c:v>
                </c:pt>
                <c:pt idx="10">
                  <c:v>12296064.68677</c:v>
                </c:pt>
                <c:pt idx="11">
                  <c:v>11097308.521600002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0630032"/>
        <c:axId val="-178480704"/>
      </c:lineChart>
      <c:catAx>
        <c:axId val="-36063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78480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7848070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36063003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'2002_2018_AYLIK_IHR'!$A$10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'2002_2018_AYLIK_IHR'!$C$10:$N$10</c:f>
              <c:numCache>
                <c:formatCode>#,##0</c:formatCode>
                <c:ptCount val="12"/>
                <c:pt idx="0">
                  <c:v>108480.37629</c:v>
                </c:pt>
                <c:pt idx="1">
                  <c:v>107631.09927999999</c:v>
                </c:pt>
                <c:pt idx="2">
                  <c:v>114743.12595</c:v>
                </c:pt>
                <c:pt idx="3">
                  <c:v>103051.37514</c:v>
                </c:pt>
                <c:pt idx="4">
                  <c:v>98804.532489999998</c:v>
                </c:pt>
                <c:pt idx="5">
                  <c:v>72157.401920000004</c:v>
                </c:pt>
                <c:pt idx="6">
                  <c:v>76565.920929999993</c:v>
                </c:pt>
                <c:pt idx="7">
                  <c:v>91061.191059999997</c:v>
                </c:pt>
                <c:pt idx="8">
                  <c:v>154152.75336</c:v>
                </c:pt>
                <c:pt idx="9">
                  <c:v>177142.05095999999</c:v>
                </c:pt>
                <c:pt idx="10">
                  <c:v>158408.24064</c:v>
                </c:pt>
                <c:pt idx="11">
                  <c:v>126714.26317000001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'2002_2018_AYLIK_IHR'!$A$11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'2002_2018_AYLIK_IHR'!$C$11:$N$11</c:f>
              <c:numCache>
                <c:formatCode>#,##0</c:formatCode>
                <c:ptCount val="12"/>
                <c:pt idx="0">
                  <c:v>96308.269539999994</c:v>
                </c:pt>
                <c:pt idx="1">
                  <c:v>90329.652660000007</c:v>
                </c:pt>
                <c:pt idx="2">
                  <c:v>114439.77606</c:v>
                </c:pt>
                <c:pt idx="3">
                  <c:v>97130.478149999995</c:v>
                </c:pt>
                <c:pt idx="4">
                  <c:v>96648.830149999994</c:v>
                </c:pt>
                <c:pt idx="5">
                  <c:v>75691.72696</c:v>
                </c:pt>
                <c:pt idx="6">
                  <c:v>62661.457069999997</c:v>
                </c:pt>
                <c:pt idx="7">
                  <c:v>83044.944489999994</c:v>
                </c:pt>
                <c:pt idx="8">
                  <c:v>93820.252040000007</c:v>
                </c:pt>
                <c:pt idx="9">
                  <c:v>176140.10607000001</c:v>
                </c:pt>
                <c:pt idx="10">
                  <c:v>162383.61006000001</c:v>
                </c:pt>
                <c:pt idx="11">
                  <c:v>131136.94415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077296"/>
        <c:axId val="-2068084368"/>
      </c:lineChart>
      <c:catAx>
        <c:axId val="-206807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68084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8084368"/>
        <c:scaling>
          <c:orientation val="minMax"/>
          <c:max val="2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6807729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'2002_2018_AYLIK_IHR'!$A$12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'2002_2018_AYLIK_IHR'!$C$12:$N$12</c:f>
              <c:numCache>
                <c:formatCode>#,##0</c:formatCode>
                <c:ptCount val="12"/>
                <c:pt idx="0">
                  <c:v>153621.37202000001</c:v>
                </c:pt>
                <c:pt idx="1">
                  <c:v>132753.50149</c:v>
                </c:pt>
                <c:pt idx="2">
                  <c:v>124563.13004</c:v>
                </c:pt>
                <c:pt idx="3">
                  <c:v>147757.61514000001</c:v>
                </c:pt>
                <c:pt idx="4">
                  <c:v>140152.84507000001</c:v>
                </c:pt>
                <c:pt idx="5">
                  <c:v>100407.55009</c:v>
                </c:pt>
                <c:pt idx="6">
                  <c:v>118157.47586000001</c:v>
                </c:pt>
                <c:pt idx="7">
                  <c:v>64145.920039999997</c:v>
                </c:pt>
                <c:pt idx="8">
                  <c:v>131002.98348</c:v>
                </c:pt>
                <c:pt idx="9">
                  <c:v>178521.16826000001</c:v>
                </c:pt>
                <c:pt idx="10">
                  <c:v>180536.6924</c:v>
                </c:pt>
                <c:pt idx="11">
                  <c:v>165321.24562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'2002_2018_AYLIK_IHR'!$A$13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'2002_2018_AYLIK_IHR'!$C$13:$N$13</c:f>
              <c:numCache>
                <c:formatCode>#,##0</c:formatCode>
                <c:ptCount val="12"/>
                <c:pt idx="0">
                  <c:v>153847.91657</c:v>
                </c:pt>
                <c:pt idx="1">
                  <c:v>151901.18035000001</c:v>
                </c:pt>
                <c:pt idx="2">
                  <c:v>166205.42861</c:v>
                </c:pt>
                <c:pt idx="3">
                  <c:v>136966.56799000001</c:v>
                </c:pt>
                <c:pt idx="4">
                  <c:v>122369.90646</c:v>
                </c:pt>
                <c:pt idx="5">
                  <c:v>112166.45758</c:v>
                </c:pt>
                <c:pt idx="6">
                  <c:v>125186.78969999999</c:v>
                </c:pt>
                <c:pt idx="7">
                  <c:v>96913.546650000004</c:v>
                </c:pt>
                <c:pt idx="8">
                  <c:v>180510.32892999999</c:v>
                </c:pt>
                <c:pt idx="9">
                  <c:v>241707.40296000001</c:v>
                </c:pt>
                <c:pt idx="10">
                  <c:v>215916.20973999999</c:v>
                </c:pt>
                <c:pt idx="11">
                  <c:v>159069.47925999999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090352"/>
        <c:axId val="-2068076752"/>
      </c:lineChart>
      <c:catAx>
        <c:axId val="-206809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68076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807675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680903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'2002_2018_AYLIK_IHR'!$A$14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'2002_2018_AYLIK_IHR'!$C$14:$N$14</c:f>
              <c:numCache>
                <c:formatCode>#,##0</c:formatCode>
                <c:ptCount val="12"/>
                <c:pt idx="0">
                  <c:v>63470.139309999999</c:v>
                </c:pt>
                <c:pt idx="1">
                  <c:v>57999.799489999998</c:v>
                </c:pt>
                <c:pt idx="2">
                  <c:v>47264.551149999999</c:v>
                </c:pt>
                <c:pt idx="3">
                  <c:v>28798.931809999998</c:v>
                </c:pt>
                <c:pt idx="4">
                  <c:v>27552.43924</c:v>
                </c:pt>
                <c:pt idx="5">
                  <c:v>17097.2582</c:v>
                </c:pt>
                <c:pt idx="6">
                  <c:v>17987.946319999999</c:v>
                </c:pt>
                <c:pt idx="7">
                  <c:v>16805.825659999999</c:v>
                </c:pt>
                <c:pt idx="8">
                  <c:v>26288.061740000001</c:v>
                </c:pt>
                <c:pt idx="9">
                  <c:v>28407.48532</c:v>
                </c:pt>
                <c:pt idx="10">
                  <c:v>34843.242209999997</c:v>
                </c:pt>
                <c:pt idx="11">
                  <c:v>33082.40698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'2002_2018_AYLIK_IHR'!$A$15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'2002_2018_AYLIK_IHR'!$C$15:$N$15</c:f>
              <c:numCache>
                <c:formatCode>#,##0</c:formatCode>
                <c:ptCount val="12"/>
                <c:pt idx="0">
                  <c:v>25053.806250000001</c:v>
                </c:pt>
                <c:pt idx="1">
                  <c:v>28959.574209999999</c:v>
                </c:pt>
                <c:pt idx="2">
                  <c:v>31758.512920000001</c:v>
                </c:pt>
                <c:pt idx="3">
                  <c:v>27550.555660000002</c:v>
                </c:pt>
                <c:pt idx="4">
                  <c:v>25553.172859999999</c:v>
                </c:pt>
                <c:pt idx="5">
                  <c:v>25930.344700000001</c:v>
                </c:pt>
                <c:pt idx="6">
                  <c:v>17993.175630000002</c:v>
                </c:pt>
                <c:pt idx="7">
                  <c:v>24031.04003</c:v>
                </c:pt>
                <c:pt idx="8">
                  <c:v>16366.567499999999</c:v>
                </c:pt>
                <c:pt idx="9">
                  <c:v>23613.366549999999</c:v>
                </c:pt>
                <c:pt idx="10">
                  <c:v>32484.806939999999</c:v>
                </c:pt>
                <c:pt idx="11">
                  <c:v>43622.536079999998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076208"/>
        <c:axId val="-2068081648"/>
      </c:lineChart>
      <c:catAx>
        <c:axId val="-2068076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68081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808164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6807620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'2002_2018_AYLIK_IHR'!$A$16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'2002_2018_AYLIK_IHR'!$C$16:$N$16</c:f>
              <c:numCache>
                <c:formatCode>#,##0</c:formatCode>
                <c:ptCount val="12"/>
                <c:pt idx="0">
                  <c:v>77553.726509999993</c:v>
                </c:pt>
                <c:pt idx="1">
                  <c:v>83548.081090000007</c:v>
                </c:pt>
                <c:pt idx="2">
                  <c:v>65103.239679999999</c:v>
                </c:pt>
                <c:pt idx="3">
                  <c:v>53878.586889999999</c:v>
                </c:pt>
                <c:pt idx="4">
                  <c:v>72477.135729999995</c:v>
                </c:pt>
                <c:pt idx="5">
                  <c:v>86879.483730000007</c:v>
                </c:pt>
                <c:pt idx="6">
                  <c:v>90149.987599999993</c:v>
                </c:pt>
                <c:pt idx="7">
                  <c:v>66542.850229999996</c:v>
                </c:pt>
                <c:pt idx="8">
                  <c:v>119426.97013</c:v>
                </c:pt>
                <c:pt idx="9">
                  <c:v>122858.87014</c:v>
                </c:pt>
                <c:pt idx="10">
                  <c:v>101133.17666</c:v>
                </c:pt>
                <c:pt idx="11">
                  <c:v>72344.965209999995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'2002_2018_AYLIK_IHR'!$A$17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'2002_2018_AYLIK_IHR'!$C$17:$N$17</c:f>
              <c:numCache>
                <c:formatCode>#,##0</c:formatCode>
                <c:ptCount val="12"/>
                <c:pt idx="0">
                  <c:v>72553.879400000005</c:v>
                </c:pt>
                <c:pt idx="1">
                  <c:v>56698.544040000001</c:v>
                </c:pt>
                <c:pt idx="2">
                  <c:v>62550.802020000003</c:v>
                </c:pt>
                <c:pt idx="3">
                  <c:v>54475.132640000003</c:v>
                </c:pt>
                <c:pt idx="4">
                  <c:v>98506.515249999997</c:v>
                </c:pt>
                <c:pt idx="5">
                  <c:v>72979.066900000005</c:v>
                </c:pt>
                <c:pt idx="6">
                  <c:v>63649.258909999997</c:v>
                </c:pt>
                <c:pt idx="7">
                  <c:v>83484.789269999994</c:v>
                </c:pt>
                <c:pt idx="8">
                  <c:v>118488.16482000001</c:v>
                </c:pt>
                <c:pt idx="9">
                  <c:v>92727.963319999995</c:v>
                </c:pt>
                <c:pt idx="10">
                  <c:v>91153.986869999993</c:v>
                </c:pt>
                <c:pt idx="11">
                  <c:v>78543.740479999993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075664"/>
        <c:axId val="-2068090896"/>
      </c:lineChart>
      <c:catAx>
        <c:axId val="-2068075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68090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8090896"/>
        <c:scaling>
          <c:orientation val="minMax"/>
          <c:max val="1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680756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'2002_2018_AYLIK_IHR'!$A$18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'2002_2018_AYLIK_IHR'!$C$18:$N$18</c:f>
              <c:numCache>
                <c:formatCode>#,##0</c:formatCode>
                <c:ptCount val="12"/>
                <c:pt idx="0">
                  <c:v>8699.7593300000008</c:v>
                </c:pt>
                <c:pt idx="1">
                  <c:v>14888.55919</c:v>
                </c:pt>
                <c:pt idx="2">
                  <c:v>18298.714830000001</c:v>
                </c:pt>
                <c:pt idx="3">
                  <c:v>11630.61274</c:v>
                </c:pt>
                <c:pt idx="4">
                  <c:v>6780.4105499999996</c:v>
                </c:pt>
                <c:pt idx="5">
                  <c:v>4806.9034300000003</c:v>
                </c:pt>
                <c:pt idx="6">
                  <c:v>4293.7941899999996</c:v>
                </c:pt>
                <c:pt idx="7">
                  <c:v>4651.7716099999998</c:v>
                </c:pt>
                <c:pt idx="8">
                  <c:v>5349.45957</c:v>
                </c:pt>
                <c:pt idx="9">
                  <c:v>5137.6928900000003</c:v>
                </c:pt>
                <c:pt idx="10">
                  <c:v>7430.7043599999997</c:v>
                </c:pt>
                <c:pt idx="11">
                  <c:v>7331.3250799999996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'2002_2018_AYLIK_IHR'!$A$19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'2002_2018_AYLIK_IHR'!$C$19:$N$19</c:f>
              <c:numCache>
                <c:formatCode>#,##0</c:formatCode>
                <c:ptCount val="12"/>
                <c:pt idx="0">
                  <c:v>7065.8872499999998</c:v>
                </c:pt>
                <c:pt idx="1">
                  <c:v>8665.6867299999994</c:v>
                </c:pt>
                <c:pt idx="2">
                  <c:v>14861.44375</c:v>
                </c:pt>
                <c:pt idx="3">
                  <c:v>10094.820299999999</c:v>
                </c:pt>
                <c:pt idx="4">
                  <c:v>6492.5089099999996</c:v>
                </c:pt>
                <c:pt idx="5">
                  <c:v>3619.6122599999999</c:v>
                </c:pt>
                <c:pt idx="6">
                  <c:v>3592.52639</c:v>
                </c:pt>
                <c:pt idx="7">
                  <c:v>4815.2303599999996</c:v>
                </c:pt>
                <c:pt idx="8">
                  <c:v>3969.2169800000001</c:v>
                </c:pt>
                <c:pt idx="9">
                  <c:v>4347.4588299999996</c:v>
                </c:pt>
                <c:pt idx="10">
                  <c:v>6933.8124500000004</c:v>
                </c:pt>
                <c:pt idx="11">
                  <c:v>10334.590840000001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089808"/>
        <c:axId val="-2068089264"/>
      </c:lineChart>
      <c:catAx>
        <c:axId val="-206808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68089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8089264"/>
        <c:scaling>
          <c:orientation val="minMax"/>
          <c:max val="2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68089808"/>
        <c:crosses val="autoZero"/>
        <c:crossBetween val="between"/>
        <c:majorUnit val="5000"/>
        <c:minorUnit val="4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'2002_2018_AYLIK_IHR'!$A$20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'2002_2018_AYLIK_IHR'!$C$20:$N$20</c:f>
              <c:numCache>
                <c:formatCode>#,##0</c:formatCode>
                <c:ptCount val="12"/>
                <c:pt idx="0">
                  <c:v>218255.13686</c:v>
                </c:pt>
                <c:pt idx="1">
                  <c:v>177217.98282</c:v>
                </c:pt>
                <c:pt idx="2">
                  <c:v>219741.03091</c:v>
                </c:pt>
                <c:pt idx="3">
                  <c:v>213739.28440999999</c:v>
                </c:pt>
                <c:pt idx="4">
                  <c:v>211958.95905999999</c:v>
                </c:pt>
                <c:pt idx="5">
                  <c:v>189600.86120000001</c:v>
                </c:pt>
                <c:pt idx="6">
                  <c:v>202239.31344</c:v>
                </c:pt>
                <c:pt idx="7">
                  <c:v>192357.29986</c:v>
                </c:pt>
                <c:pt idx="8">
                  <c:v>208921.23465</c:v>
                </c:pt>
                <c:pt idx="9">
                  <c:v>222022.94336</c:v>
                </c:pt>
                <c:pt idx="10">
                  <c:v>243649.40773000001</c:v>
                </c:pt>
                <c:pt idx="11">
                  <c:v>214189.34976000001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'2002_2018_AYLIK_IHR'!$A$21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'2002_2018_AYLIK_IHR'!$C$21:$N$21</c:f>
              <c:numCache>
                <c:formatCode>#,##0</c:formatCode>
                <c:ptCount val="12"/>
                <c:pt idx="0">
                  <c:v>170613.20470999999</c:v>
                </c:pt>
                <c:pt idx="1">
                  <c:v>170754.34839</c:v>
                </c:pt>
                <c:pt idx="2">
                  <c:v>185513.32574999999</c:v>
                </c:pt>
                <c:pt idx="3">
                  <c:v>163334.72273000001</c:v>
                </c:pt>
                <c:pt idx="4">
                  <c:v>172427.39358999999</c:v>
                </c:pt>
                <c:pt idx="5">
                  <c:v>185578.56244000001</c:v>
                </c:pt>
                <c:pt idx="6">
                  <c:v>182961.53338000001</c:v>
                </c:pt>
                <c:pt idx="7">
                  <c:v>210840.92144000001</c:v>
                </c:pt>
                <c:pt idx="8">
                  <c:v>184818.14866000001</c:v>
                </c:pt>
                <c:pt idx="9">
                  <c:v>193877.41524</c:v>
                </c:pt>
                <c:pt idx="10">
                  <c:v>217663.93703</c:v>
                </c:pt>
                <c:pt idx="11">
                  <c:v>221901.7855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088720"/>
        <c:axId val="-2068087632"/>
      </c:lineChart>
      <c:catAx>
        <c:axId val="-2068088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68087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8087632"/>
        <c:scaling>
          <c:orientation val="minMax"/>
          <c:max val="3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68088720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'2002_2018_AYLIK_IHR'!$A$22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'2002_2018_AYLIK_IHR'!$C$22:$N$22</c:f>
              <c:numCache>
                <c:formatCode>#,##0</c:formatCode>
                <c:ptCount val="12"/>
                <c:pt idx="0">
                  <c:v>371396.82023000001</c:v>
                </c:pt>
                <c:pt idx="1">
                  <c:v>397684.04920000001</c:v>
                </c:pt>
                <c:pt idx="2">
                  <c:v>456328.59917</c:v>
                </c:pt>
                <c:pt idx="3">
                  <c:v>412348.27292000002</c:v>
                </c:pt>
                <c:pt idx="4">
                  <c:v>428899.53944000002</c:v>
                </c:pt>
                <c:pt idx="5">
                  <c:v>384816.24978999997</c:v>
                </c:pt>
                <c:pt idx="6">
                  <c:v>405455.24900000001</c:v>
                </c:pt>
                <c:pt idx="7">
                  <c:v>364812.24974</c:v>
                </c:pt>
                <c:pt idx="8">
                  <c:v>409811.61427999998</c:v>
                </c:pt>
                <c:pt idx="9">
                  <c:v>439696.5258</c:v>
                </c:pt>
                <c:pt idx="10">
                  <c:v>484574.65918000002</c:v>
                </c:pt>
                <c:pt idx="11">
                  <c:v>458789.15496000001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'2002_2018_AYLIK_IHR'!$A$23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'2002_2018_AYLIK_IHR'!$C$23:$N$23</c:f>
              <c:numCache>
                <c:formatCode>#,##0</c:formatCode>
                <c:ptCount val="12"/>
                <c:pt idx="0">
                  <c:v>311572.27987999999</c:v>
                </c:pt>
                <c:pt idx="1">
                  <c:v>330041.24852999998</c:v>
                </c:pt>
                <c:pt idx="2">
                  <c:v>390176.60791999998</c:v>
                </c:pt>
                <c:pt idx="3">
                  <c:v>369971.81608999998</c:v>
                </c:pt>
                <c:pt idx="4">
                  <c:v>382423.31335000001</c:v>
                </c:pt>
                <c:pt idx="5">
                  <c:v>352619.87118999998</c:v>
                </c:pt>
                <c:pt idx="6">
                  <c:v>349275.81735000003</c:v>
                </c:pt>
                <c:pt idx="7">
                  <c:v>388922.44870000001</c:v>
                </c:pt>
                <c:pt idx="8">
                  <c:v>309451.01160999999</c:v>
                </c:pt>
                <c:pt idx="9">
                  <c:v>398179.51996000001</c:v>
                </c:pt>
                <c:pt idx="10">
                  <c:v>414375.11687999999</c:v>
                </c:pt>
                <c:pt idx="11">
                  <c:v>447824.80317999999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087088"/>
        <c:axId val="-2070407664"/>
      </c:lineChart>
      <c:catAx>
        <c:axId val="-2068087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70407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0407664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68087088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'2002_2018_AYLIK_IHR'!$A$26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'2002_2018_AYLIK_IHR'!$C$26:$N$26</c:f>
              <c:numCache>
                <c:formatCode>#,##0</c:formatCode>
                <c:ptCount val="12"/>
                <c:pt idx="0">
                  <c:v>695250.15177</c:v>
                </c:pt>
                <c:pt idx="1">
                  <c:v>698403.15879000002</c:v>
                </c:pt>
                <c:pt idx="2">
                  <c:v>791182.51575999998</c:v>
                </c:pt>
                <c:pt idx="3">
                  <c:v>706286.52717999998</c:v>
                </c:pt>
                <c:pt idx="4">
                  <c:v>747262.96048000001</c:v>
                </c:pt>
                <c:pt idx="5">
                  <c:v>659459.94064000004</c:v>
                </c:pt>
                <c:pt idx="6">
                  <c:v>699662.71062000003</c:v>
                </c:pt>
                <c:pt idx="7">
                  <c:v>616081.44675999996</c:v>
                </c:pt>
                <c:pt idx="8">
                  <c:v>717101.17862000002</c:v>
                </c:pt>
                <c:pt idx="9">
                  <c:v>760085.94681999995</c:v>
                </c:pt>
                <c:pt idx="10">
                  <c:v>747408.98965</c:v>
                </c:pt>
                <c:pt idx="11">
                  <c:v>623297.83995000005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'2002_2018_AYLIK_IHR'!$A$27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'2002_2018_AYLIK_IHR'!$C$27:$N$27</c:f>
              <c:numCache>
                <c:formatCode>#,##0</c:formatCode>
                <c:ptCount val="12"/>
                <c:pt idx="0">
                  <c:v>613304.71678000002</c:v>
                </c:pt>
                <c:pt idx="1">
                  <c:v>636040.20463000005</c:v>
                </c:pt>
                <c:pt idx="2">
                  <c:v>755210.12973000004</c:v>
                </c:pt>
                <c:pt idx="3">
                  <c:v>657577.77752999996</c:v>
                </c:pt>
                <c:pt idx="4">
                  <c:v>671398.49175000004</c:v>
                </c:pt>
                <c:pt idx="5">
                  <c:v>647070.76625999995</c:v>
                </c:pt>
                <c:pt idx="6">
                  <c:v>602878.17588999995</c:v>
                </c:pt>
                <c:pt idx="7">
                  <c:v>695782.39795000001</c:v>
                </c:pt>
                <c:pt idx="8">
                  <c:v>663202.04679000005</c:v>
                </c:pt>
                <c:pt idx="9">
                  <c:v>735935.23077999998</c:v>
                </c:pt>
                <c:pt idx="10">
                  <c:v>727390.02636000002</c:v>
                </c:pt>
                <c:pt idx="11">
                  <c:v>692201.03277000005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396240"/>
        <c:axId val="-2070407120"/>
      </c:lineChart>
      <c:catAx>
        <c:axId val="-207039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70407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040712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70396240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'2002_2018_AYLIK_IHR'!$A$28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'2002_2018_AYLIK_IHR'!$C$28:$N$28</c:f>
              <c:numCache>
                <c:formatCode>#,##0</c:formatCode>
                <c:ptCount val="12"/>
                <c:pt idx="0">
                  <c:v>129006.51098000001</c:v>
                </c:pt>
                <c:pt idx="1">
                  <c:v>144501.62148</c:v>
                </c:pt>
                <c:pt idx="2">
                  <c:v>168930.89423000001</c:v>
                </c:pt>
                <c:pt idx="3">
                  <c:v>149691.52139000001</c:v>
                </c:pt>
                <c:pt idx="4">
                  <c:v>142003.20628000001</c:v>
                </c:pt>
                <c:pt idx="5">
                  <c:v>117859.25324000001</c:v>
                </c:pt>
                <c:pt idx="6">
                  <c:v>149709.24056000001</c:v>
                </c:pt>
                <c:pt idx="7">
                  <c:v>142730.79048</c:v>
                </c:pt>
                <c:pt idx="8">
                  <c:v>138493.28253</c:v>
                </c:pt>
                <c:pt idx="9">
                  <c:v>143037.51942</c:v>
                </c:pt>
                <c:pt idx="10">
                  <c:v>124377.05048000001</c:v>
                </c:pt>
                <c:pt idx="11">
                  <c:v>117034.26572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'2002_2018_AYLIK_IHR'!$A$29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'2002_2018_AYLIK_IHR'!$C$29:$N$29</c:f>
              <c:numCache>
                <c:formatCode>#,##0</c:formatCode>
                <c:ptCount val="12"/>
                <c:pt idx="0">
                  <c:v>90876.830560000002</c:v>
                </c:pt>
                <c:pt idx="1">
                  <c:v>115885.84125</c:v>
                </c:pt>
                <c:pt idx="2">
                  <c:v>158449.07969000001</c:v>
                </c:pt>
                <c:pt idx="3">
                  <c:v>120138.99434999999</c:v>
                </c:pt>
                <c:pt idx="4">
                  <c:v>130183.29373</c:v>
                </c:pt>
                <c:pt idx="5">
                  <c:v>116498.40233</c:v>
                </c:pt>
                <c:pt idx="6">
                  <c:v>125318.24486999999</c:v>
                </c:pt>
                <c:pt idx="7">
                  <c:v>177462.74841999999</c:v>
                </c:pt>
                <c:pt idx="8">
                  <c:v>110873.10408999999</c:v>
                </c:pt>
                <c:pt idx="9">
                  <c:v>134650.65182</c:v>
                </c:pt>
                <c:pt idx="10">
                  <c:v>119325.52981000001</c:v>
                </c:pt>
                <c:pt idx="11">
                  <c:v>123400.60343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404400"/>
        <c:axId val="-2070395696"/>
      </c:lineChart>
      <c:catAx>
        <c:axId val="-207040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70395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039569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7040440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'2002_2018_AYLIK_IHR'!$A$30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'2002_2018_AYLIK_IHR'!$C$30:$N$30</c:f>
              <c:numCache>
                <c:formatCode>#,##0</c:formatCode>
                <c:ptCount val="12"/>
                <c:pt idx="0">
                  <c:v>168765.86126999999</c:v>
                </c:pt>
                <c:pt idx="1">
                  <c:v>173337.79154999999</c:v>
                </c:pt>
                <c:pt idx="2">
                  <c:v>211790.01795000001</c:v>
                </c:pt>
                <c:pt idx="3">
                  <c:v>190638.38509</c:v>
                </c:pt>
                <c:pt idx="4">
                  <c:v>200048.17971</c:v>
                </c:pt>
                <c:pt idx="5">
                  <c:v>152699.56980999999</c:v>
                </c:pt>
                <c:pt idx="6">
                  <c:v>184959.29788</c:v>
                </c:pt>
                <c:pt idx="7">
                  <c:v>158522.32240999999</c:v>
                </c:pt>
                <c:pt idx="8">
                  <c:v>193708.73629</c:v>
                </c:pt>
                <c:pt idx="9">
                  <c:v>213498.53995000001</c:v>
                </c:pt>
                <c:pt idx="10">
                  <c:v>227931.80470000001</c:v>
                </c:pt>
                <c:pt idx="11">
                  <c:v>190400.57049000001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'2002_2018_AYLIK_IHR'!$A$31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'2002_2018_AYLIK_IHR'!$C$31:$N$31</c:f>
              <c:numCache>
                <c:formatCode>#,##0</c:formatCode>
                <c:ptCount val="12"/>
                <c:pt idx="0">
                  <c:v>145475.11775</c:v>
                </c:pt>
                <c:pt idx="1">
                  <c:v>155080.07592</c:v>
                </c:pt>
                <c:pt idx="2">
                  <c:v>188918.92254999999</c:v>
                </c:pt>
                <c:pt idx="3">
                  <c:v>176038.90289</c:v>
                </c:pt>
                <c:pt idx="4">
                  <c:v>183391.48592000001</c:v>
                </c:pt>
                <c:pt idx="5">
                  <c:v>163098.79897</c:v>
                </c:pt>
                <c:pt idx="6">
                  <c:v>158118.46898000001</c:v>
                </c:pt>
                <c:pt idx="7">
                  <c:v>201227.19539000001</c:v>
                </c:pt>
                <c:pt idx="8">
                  <c:v>169207.31385999999</c:v>
                </c:pt>
                <c:pt idx="9">
                  <c:v>210889.30992</c:v>
                </c:pt>
                <c:pt idx="10">
                  <c:v>212318.30843</c:v>
                </c:pt>
                <c:pt idx="11">
                  <c:v>200297.65317000001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402768"/>
        <c:axId val="-2070408208"/>
      </c:lineChart>
      <c:catAx>
        <c:axId val="-207040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70408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040820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704027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'2002_2018_AYLIK_IHR'!$A$59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'2002_2018_AYLIK_IHR'!$C$59:$N$59</c:f>
              <c:numCache>
                <c:formatCode>#,##0</c:formatCode>
                <c:ptCount val="12"/>
                <c:pt idx="0">
                  <c:v>328015.23112999997</c:v>
                </c:pt>
                <c:pt idx="1">
                  <c:v>308981.73379999999</c:v>
                </c:pt>
                <c:pt idx="2">
                  <c:v>382542.65993999998</c:v>
                </c:pt>
                <c:pt idx="3">
                  <c:v>448004.33481999999</c:v>
                </c:pt>
                <c:pt idx="4">
                  <c:v>445702.48784999998</c:v>
                </c:pt>
                <c:pt idx="5">
                  <c:v>366947.6202</c:v>
                </c:pt>
                <c:pt idx="6">
                  <c:v>385927.32467</c:v>
                </c:pt>
                <c:pt idx="7">
                  <c:v>445269.32912000001</c:v>
                </c:pt>
                <c:pt idx="8">
                  <c:v>379084.85233999998</c:v>
                </c:pt>
                <c:pt idx="9">
                  <c:v>404360.62326000002</c:v>
                </c:pt>
                <c:pt idx="10">
                  <c:v>382916.86651000002</c:v>
                </c:pt>
                <c:pt idx="11">
                  <c:v>411301.41665000003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'2002_2018_AYLIK_IHR'!$A$58</c:f>
              <c:strCache>
                <c:ptCount val="1"/>
                <c:pt idx="0">
                  <c:v>2018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'2002_2018_AYLIK_IHR'!$C$58:$N$58</c:f>
              <c:numCache>
                <c:formatCode>#,##0</c:formatCode>
                <c:ptCount val="12"/>
                <c:pt idx="0">
                  <c:v>391324.55086000002</c:v>
                </c:pt>
                <c:pt idx="1">
                  <c:v>334207.24878999998</c:v>
                </c:pt>
                <c:pt idx="2">
                  <c:v>376898.40801999997</c:v>
                </c:pt>
                <c:pt idx="3">
                  <c:v>369344.33247000002</c:v>
                </c:pt>
                <c:pt idx="4">
                  <c:v>430283.59836</c:v>
                </c:pt>
                <c:pt idx="5">
                  <c:v>379336.43225999997</c:v>
                </c:pt>
                <c:pt idx="6">
                  <c:v>403232.97045000002</c:v>
                </c:pt>
                <c:pt idx="7">
                  <c:v>325034.33490000002</c:v>
                </c:pt>
                <c:pt idx="8">
                  <c:v>364383.16522000002</c:v>
                </c:pt>
                <c:pt idx="9">
                  <c:v>415097.30468</c:v>
                </c:pt>
                <c:pt idx="10">
                  <c:v>398860.7193</c:v>
                </c:pt>
                <c:pt idx="11">
                  <c:v>373658.93504999997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8083824"/>
        <c:axId val="-2068083280"/>
      </c:lineChart>
      <c:catAx>
        <c:axId val="-2068083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68083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80832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6808382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'2002_2018_AYLIK_IHR'!$A$32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'2002_2018_AYLIK_IHR'!$C$32:$N$32</c:f>
              <c:numCache>
                <c:formatCode>#,##0</c:formatCode>
                <c:ptCount val="12"/>
                <c:pt idx="0">
                  <c:v>1349545.93374</c:v>
                </c:pt>
                <c:pt idx="1">
                  <c:v>1260258.85543</c:v>
                </c:pt>
                <c:pt idx="2">
                  <c:v>1560072.2971399999</c:v>
                </c:pt>
                <c:pt idx="3">
                  <c:v>1348083.6176799999</c:v>
                </c:pt>
                <c:pt idx="4">
                  <c:v>1461305.79681</c:v>
                </c:pt>
                <c:pt idx="5">
                  <c:v>1417700.6201800001</c:v>
                </c:pt>
                <c:pt idx="6">
                  <c:v>1473383.51724</c:v>
                </c:pt>
                <c:pt idx="7">
                  <c:v>1373648.48291</c:v>
                </c:pt>
                <c:pt idx="8">
                  <c:v>1527438.9046400001</c:v>
                </c:pt>
                <c:pt idx="9">
                  <c:v>1585985.94575</c:v>
                </c:pt>
                <c:pt idx="10">
                  <c:v>1501182.7472999999</c:v>
                </c:pt>
                <c:pt idx="11">
                  <c:v>1513510.47844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'2002_2018_AYLIK_IHR'!$A$33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'2002_2018_AYLIK_IHR'!$C$33:$N$33</c:f>
              <c:numCache>
                <c:formatCode>#,##0</c:formatCode>
                <c:ptCount val="12"/>
                <c:pt idx="0">
                  <c:v>1231388.7207200001</c:v>
                </c:pt>
                <c:pt idx="1">
                  <c:v>1344226.0219000001</c:v>
                </c:pt>
                <c:pt idx="2">
                  <c:v>1519751.42933</c:v>
                </c:pt>
                <c:pt idx="3">
                  <c:v>1215596.08448</c:v>
                </c:pt>
                <c:pt idx="4">
                  <c:v>1319978.4862299999</c:v>
                </c:pt>
                <c:pt idx="5">
                  <c:v>1264562.9056800001</c:v>
                </c:pt>
                <c:pt idx="6">
                  <c:v>1189186.92334</c:v>
                </c:pt>
                <c:pt idx="7">
                  <c:v>1462333.73875</c:v>
                </c:pt>
                <c:pt idx="8">
                  <c:v>1277014.87818</c:v>
                </c:pt>
                <c:pt idx="9">
                  <c:v>1467694.2573899999</c:v>
                </c:pt>
                <c:pt idx="10">
                  <c:v>1386116.4670200001</c:v>
                </c:pt>
                <c:pt idx="11">
                  <c:v>1367495.76192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404944"/>
        <c:axId val="-2070398416"/>
      </c:lineChart>
      <c:catAx>
        <c:axId val="-207040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70398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0398416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7040494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'2002_2018_AYLIK_IHR'!$A$42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'2002_2018_AYLIK_IHR'!$C$42:$N$42</c:f>
              <c:numCache>
                <c:formatCode>#,##0</c:formatCode>
                <c:ptCount val="12"/>
                <c:pt idx="0">
                  <c:v>511896.46207000001</c:v>
                </c:pt>
                <c:pt idx="1">
                  <c:v>547347.88956000004</c:v>
                </c:pt>
                <c:pt idx="2">
                  <c:v>635721.99323000002</c:v>
                </c:pt>
                <c:pt idx="3">
                  <c:v>602468.41044999997</c:v>
                </c:pt>
                <c:pt idx="4">
                  <c:v>622870.83970000001</c:v>
                </c:pt>
                <c:pt idx="5">
                  <c:v>551038.22926000005</c:v>
                </c:pt>
                <c:pt idx="6">
                  <c:v>611763.92408000003</c:v>
                </c:pt>
                <c:pt idx="7">
                  <c:v>550943.69750000001</c:v>
                </c:pt>
                <c:pt idx="8">
                  <c:v>612789.29945000005</c:v>
                </c:pt>
                <c:pt idx="9">
                  <c:v>702629.83077999996</c:v>
                </c:pt>
                <c:pt idx="10">
                  <c:v>703370.30356000003</c:v>
                </c:pt>
                <c:pt idx="11">
                  <c:v>664266.35941999999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'2002_2018_AYLIK_IHR'!$A$43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'2002_2018_AYLIK_IHR'!$C$43:$N$43</c:f>
              <c:numCache>
                <c:formatCode>#,##0</c:formatCode>
                <c:ptCount val="12"/>
                <c:pt idx="0">
                  <c:v>388710.50743</c:v>
                </c:pt>
                <c:pt idx="1">
                  <c:v>432230.30108</c:v>
                </c:pt>
                <c:pt idx="2">
                  <c:v>516939.84113000002</c:v>
                </c:pt>
                <c:pt idx="3">
                  <c:v>484507.63029</c:v>
                </c:pt>
                <c:pt idx="4">
                  <c:v>508707.00227</c:v>
                </c:pt>
                <c:pt idx="5">
                  <c:v>505991.59925999999</c:v>
                </c:pt>
                <c:pt idx="6">
                  <c:v>472926.82644999999</c:v>
                </c:pt>
                <c:pt idx="7">
                  <c:v>564409.01867000002</c:v>
                </c:pt>
                <c:pt idx="8">
                  <c:v>479730.97213000001</c:v>
                </c:pt>
                <c:pt idx="9">
                  <c:v>542054.69666000002</c:v>
                </c:pt>
                <c:pt idx="10">
                  <c:v>580685.43371999997</c:v>
                </c:pt>
                <c:pt idx="11">
                  <c:v>603670.95004000003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395152"/>
        <c:axId val="-2070394608"/>
      </c:lineChart>
      <c:catAx>
        <c:axId val="-207039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70394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0394608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70395152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'2002_2018_AYLIK_IHR'!$A$36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'2002_2018_AYLIK_IHR'!$C$36:$N$36</c:f>
              <c:numCache>
                <c:formatCode>#,##0</c:formatCode>
                <c:ptCount val="12"/>
                <c:pt idx="0">
                  <c:v>2285575.33629</c:v>
                </c:pt>
                <c:pt idx="1">
                  <c:v>2795909.4327799999</c:v>
                </c:pt>
                <c:pt idx="2">
                  <c:v>3144201.0205799998</c:v>
                </c:pt>
                <c:pt idx="3">
                  <c:v>2902144.5208100001</c:v>
                </c:pt>
                <c:pt idx="4">
                  <c:v>2764175.1799599999</c:v>
                </c:pt>
                <c:pt idx="5">
                  <c:v>2539981.59613</c:v>
                </c:pt>
                <c:pt idx="6">
                  <c:v>2762845.3178599998</c:v>
                </c:pt>
                <c:pt idx="7">
                  <c:v>1607708.77311</c:v>
                </c:pt>
                <c:pt idx="8">
                  <c:v>2605432.9654000001</c:v>
                </c:pt>
                <c:pt idx="9">
                  <c:v>2919511.3214199999</c:v>
                </c:pt>
                <c:pt idx="10">
                  <c:v>2767721.8962599998</c:v>
                </c:pt>
                <c:pt idx="11">
                  <c:v>2473261.54807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'2002_2018_AYLIK_IHR'!$A$37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'2002_2018_AYLIK_IHR'!$C$37:$N$37</c:f>
              <c:numCache>
                <c:formatCode>#,##0</c:formatCode>
                <c:ptCount val="12"/>
                <c:pt idx="0">
                  <c:v>2064101.66255</c:v>
                </c:pt>
                <c:pt idx="1">
                  <c:v>2227157.1272700001</c:v>
                </c:pt>
                <c:pt idx="2">
                  <c:v>2708819.4140400002</c:v>
                </c:pt>
                <c:pt idx="3">
                  <c:v>2293507.1869800002</c:v>
                </c:pt>
                <c:pt idx="4">
                  <c:v>2563698.7144599999</c:v>
                </c:pt>
                <c:pt idx="5">
                  <c:v>2494969.99186</c:v>
                </c:pt>
                <c:pt idx="6">
                  <c:v>2430926.1660699998</c:v>
                </c:pt>
                <c:pt idx="7">
                  <c:v>1833654.21964</c:v>
                </c:pt>
                <c:pt idx="8">
                  <c:v>2149764.9471800001</c:v>
                </c:pt>
                <c:pt idx="9">
                  <c:v>2630083.6725499998</c:v>
                </c:pt>
                <c:pt idx="10">
                  <c:v>2643947.9204000002</c:v>
                </c:pt>
                <c:pt idx="11">
                  <c:v>2487345.2995699998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406576"/>
        <c:axId val="-2070403856"/>
      </c:lineChart>
      <c:catAx>
        <c:axId val="-207040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70403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0403856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70406576"/>
        <c:crosses val="autoZero"/>
        <c:crossBetween val="between"/>
        <c:majorUnit val="5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'2002_2018_AYLIK_IHR'!$A$40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'2002_2018_AYLIK_IHR'!$C$40:$N$40</c:f>
              <c:numCache>
                <c:formatCode>#,##0</c:formatCode>
                <c:ptCount val="12"/>
                <c:pt idx="0">
                  <c:v>767149.65153999999</c:v>
                </c:pt>
                <c:pt idx="1">
                  <c:v>879691.20608000003</c:v>
                </c:pt>
                <c:pt idx="2">
                  <c:v>1028302.50552</c:v>
                </c:pt>
                <c:pt idx="3">
                  <c:v>948811.30611</c:v>
                </c:pt>
                <c:pt idx="4">
                  <c:v>985792.50477999996</c:v>
                </c:pt>
                <c:pt idx="5">
                  <c:v>861762.72511999996</c:v>
                </c:pt>
                <c:pt idx="6">
                  <c:v>871348.08085999999</c:v>
                </c:pt>
                <c:pt idx="7">
                  <c:v>800901.14263999998</c:v>
                </c:pt>
                <c:pt idx="8">
                  <c:v>999478.18529000005</c:v>
                </c:pt>
                <c:pt idx="9">
                  <c:v>1113216.7762500001</c:v>
                </c:pt>
                <c:pt idx="10">
                  <c:v>1092979.5093400001</c:v>
                </c:pt>
                <c:pt idx="11">
                  <c:v>960025.70226000005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'2002_2018_AYLIK_IHR'!$A$41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'2002_2018_AYLIK_IHR'!$C$41:$N$41</c:f>
              <c:numCache>
                <c:formatCode>#,##0</c:formatCode>
                <c:ptCount val="12"/>
                <c:pt idx="0">
                  <c:v>602346.70608000003</c:v>
                </c:pt>
                <c:pt idx="1">
                  <c:v>694395.14228999999</c:v>
                </c:pt>
                <c:pt idx="2">
                  <c:v>906554.98791999999</c:v>
                </c:pt>
                <c:pt idx="3">
                  <c:v>786596.42903999996</c:v>
                </c:pt>
                <c:pt idx="4">
                  <c:v>878328.83817999996</c:v>
                </c:pt>
                <c:pt idx="5">
                  <c:v>871689.41307999997</c:v>
                </c:pt>
                <c:pt idx="6">
                  <c:v>806249.63335000002</c:v>
                </c:pt>
                <c:pt idx="7">
                  <c:v>957747.96215000004</c:v>
                </c:pt>
                <c:pt idx="8">
                  <c:v>862427.64196000004</c:v>
                </c:pt>
                <c:pt idx="9">
                  <c:v>1012736.8567</c:v>
                </c:pt>
                <c:pt idx="10">
                  <c:v>1009048.25671</c:v>
                </c:pt>
                <c:pt idx="11">
                  <c:v>1090438.2777199999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394064"/>
        <c:axId val="-2070406032"/>
      </c:lineChart>
      <c:catAx>
        <c:axId val="-2070394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70406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0406032"/>
        <c:scaling>
          <c:orientation val="minMax"/>
          <c:max val="1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70394064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'2002_2018_AYLIK_IHR'!$A$34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'2002_2018_AYLIK_IHR'!$C$34:$N$34</c:f>
              <c:numCache>
                <c:formatCode>#,##0</c:formatCode>
                <c:ptCount val="12"/>
                <c:pt idx="0">
                  <c:v>1427587.84195</c:v>
                </c:pt>
                <c:pt idx="1">
                  <c:v>1405048.2374499999</c:v>
                </c:pt>
                <c:pt idx="2">
                  <c:v>1678479.00599</c:v>
                </c:pt>
                <c:pt idx="3">
                  <c:v>1464998.0880400001</c:v>
                </c:pt>
                <c:pt idx="4">
                  <c:v>1481022.1435</c:v>
                </c:pt>
                <c:pt idx="5">
                  <c:v>1354511.32495</c:v>
                </c:pt>
                <c:pt idx="6">
                  <c:v>1581259.2844700001</c:v>
                </c:pt>
                <c:pt idx="7">
                  <c:v>1385807.99532</c:v>
                </c:pt>
                <c:pt idx="8">
                  <c:v>1460826.4079799999</c:v>
                </c:pt>
                <c:pt idx="9">
                  <c:v>1564977.93047</c:v>
                </c:pt>
                <c:pt idx="10">
                  <c:v>1530640.9145500001</c:v>
                </c:pt>
                <c:pt idx="11">
                  <c:v>1306997.37087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'2002_2018_AYLIK_IHR'!$A$35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'2002_2018_AYLIK_IHR'!$C$35:$N$35</c:f>
              <c:numCache>
                <c:formatCode>#,##0</c:formatCode>
                <c:ptCount val="12"/>
                <c:pt idx="0">
                  <c:v>1245596.35259</c:v>
                </c:pt>
                <c:pt idx="1">
                  <c:v>1282246.5486900001</c:v>
                </c:pt>
                <c:pt idx="2">
                  <c:v>1529885.3268800001</c:v>
                </c:pt>
                <c:pt idx="3">
                  <c:v>1345753.29293</c:v>
                </c:pt>
                <c:pt idx="4">
                  <c:v>1399025.76609</c:v>
                </c:pt>
                <c:pt idx="5">
                  <c:v>1387348.1223500001</c:v>
                </c:pt>
                <c:pt idx="6">
                  <c:v>1476023.3599400001</c:v>
                </c:pt>
                <c:pt idx="7">
                  <c:v>1674098.9926799999</c:v>
                </c:pt>
                <c:pt idx="8">
                  <c:v>1288890.5790299999</c:v>
                </c:pt>
                <c:pt idx="9">
                  <c:v>1531449.8312200001</c:v>
                </c:pt>
                <c:pt idx="10">
                  <c:v>1435140.6647600001</c:v>
                </c:pt>
                <c:pt idx="11">
                  <c:v>1435809.88081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400592"/>
        <c:axId val="-2070405488"/>
      </c:lineChart>
      <c:catAx>
        <c:axId val="-207040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70405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0405488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7040059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'2002_2018_AYLIK_IHR'!$A$44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'2002_2018_AYLIK_IHR'!$C$44:$N$44</c:f>
              <c:numCache>
                <c:formatCode>#,##0</c:formatCode>
                <c:ptCount val="12"/>
                <c:pt idx="0">
                  <c:v>597090.94891000004</c:v>
                </c:pt>
                <c:pt idx="1">
                  <c:v>635664.85299000004</c:v>
                </c:pt>
                <c:pt idx="2">
                  <c:v>752666.95701000001</c:v>
                </c:pt>
                <c:pt idx="3">
                  <c:v>698004.58819000004</c:v>
                </c:pt>
                <c:pt idx="4">
                  <c:v>716099.60124999995</c:v>
                </c:pt>
                <c:pt idx="5">
                  <c:v>656961.71747000003</c:v>
                </c:pt>
                <c:pt idx="6">
                  <c:v>687025.76916000003</c:v>
                </c:pt>
                <c:pt idx="7">
                  <c:v>600615.20278000005</c:v>
                </c:pt>
                <c:pt idx="8">
                  <c:v>663982.59990000003</c:v>
                </c:pt>
                <c:pt idx="9">
                  <c:v>715591.26229999994</c:v>
                </c:pt>
                <c:pt idx="10">
                  <c:v>729729.28241999994</c:v>
                </c:pt>
                <c:pt idx="11">
                  <c:v>632952.75705999997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'2002_2018_AYLIK_IHR'!$A$45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'2002_2018_AYLIK_IHR'!$C$45:$N$45</c:f>
              <c:numCache>
                <c:formatCode>#,##0</c:formatCode>
                <c:ptCount val="12"/>
                <c:pt idx="0">
                  <c:v>464679.32507000002</c:v>
                </c:pt>
                <c:pt idx="1">
                  <c:v>500561.75339999999</c:v>
                </c:pt>
                <c:pt idx="2">
                  <c:v>611659.55969999998</c:v>
                </c:pt>
                <c:pt idx="3">
                  <c:v>546671.35161000001</c:v>
                </c:pt>
                <c:pt idx="4">
                  <c:v>570053.03044999996</c:v>
                </c:pt>
                <c:pt idx="5">
                  <c:v>560114.40871999995</c:v>
                </c:pt>
                <c:pt idx="6">
                  <c:v>532005.90115000005</c:v>
                </c:pt>
                <c:pt idx="7">
                  <c:v>607603.94368000003</c:v>
                </c:pt>
                <c:pt idx="8">
                  <c:v>521152.86184000003</c:v>
                </c:pt>
                <c:pt idx="9">
                  <c:v>624817.50066999998</c:v>
                </c:pt>
                <c:pt idx="10">
                  <c:v>644682.23548000003</c:v>
                </c:pt>
                <c:pt idx="11">
                  <c:v>625200.64228000003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402224"/>
        <c:axId val="-2070397872"/>
      </c:lineChart>
      <c:catAx>
        <c:axId val="-2070402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70397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039787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70402224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'2002_2018_AYLIK_IHR'!$A$48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'2002_2018_AYLIK_IHR'!$C$48:$N$48</c:f>
              <c:numCache>
                <c:formatCode>#,##0</c:formatCode>
                <c:ptCount val="12"/>
                <c:pt idx="0">
                  <c:v>208341.55322</c:v>
                </c:pt>
                <c:pt idx="1">
                  <c:v>239377.08450999999</c:v>
                </c:pt>
                <c:pt idx="2">
                  <c:v>267416.54732999997</c:v>
                </c:pt>
                <c:pt idx="3">
                  <c:v>258397.52884000001</c:v>
                </c:pt>
                <c:pt idx="4">
                  <c:v>273635.41087999998</c:v>
                </c:pt>
                <c:pt idx="5">
                  <c:v>254255.87093999999</c:v>
                </c:pt>
                <c:pt idx="6">
                  <c:v>256374.18286</c:v>
                </c:pt>
                <c:pt idx="7">
                  <c:v>220595.30570999999</c:v>
                </c:pt>
                <c:pt idx="8">
                  <c:v>243695.43057</c:v>
                </c:pt>
                <c:pt idx="9">
                  <c:v>261530.04316</c:v>
                </c:pt>
                <c:pt idx="10">
                  <c:v>261337.68121000001</c:v>
                </c:pt>
                <c:pt idx="11">
                  <c:v>242942.16636999999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'2002_2018_AYLIK_IHR'!$A$49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'2002_2018_AYLIK_IHR'!$C$49:$N$49</c:f>
              <c:numCache>
                <c:formatCode>#,##0</c:formatCode>
                <c:ptCount val="12"/>
                <c:pt idx="0">
                  <c:v>180942.39872</c:v>
                </c:pt>
                <c:pt idx="1">
                  <c:v>202271.86444</c:v>
                </c:pt>
                <c:pt idx="2">
                  <c:v>256830.35075000001</c:v>
                </c:pt>
                <c:pt idx="3">
                  <c:v>222371.25599000001</c:v>
                </c:pt>
                <c:pt idx="4">
                  <c:v>239963.52903000001</c:v>
                </c:pt>
                <c:pt idx="5">
                  <c:v>231400.9319</c:v>
                </c:pt>
                <c:pt idx="6">
                  <c:v>217437.45954000001</c:v>
                </c:pt>
                <c:pt idx="7">
                  <c:v>244812.48556</c:v>
                </c:pt>
                <c:pt idx="8">
                  <c:v>205829.61438000001</c:v>
                </c:pt>
                <c:pt idx="9">
                  <c:v>230035.07008</c:v>
                </c:pt>
                <c:pt idx="10">
                  <c:v>237808.23217999999</c:v>
                </c:pt>
                <c:pt idx="11">
                  <c:v>235846.60983999999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397328"/>
        <c:axId val="-2070409296"/>
      </c:lineChart>
      <c:catAx>
        <c:axId val="-207039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70409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040929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70397328"/>
        <c:crosses val="autoZero"/>
        <c:crossBetween val="between"/>
        <c:majorUnit val="4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'2002_2018_AYLIK_IHR'!$A$50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'2002_2018_AYLIK_IHR'!$C$50:$N$50</c:f>
              <c:numCache>
                <c:formatCode>#,##0</c:formatCode>
                <c:ptCount val="12"/>
                <c:pt idx="0">
                  <c:v>141692.58790000001</c:v>
                </c:pt>
                <c:pt idx="1">
                  <c:v>195479.57667000001</c:v>
                </c:pt>
                <c:pt idx="2">
                  <c:v>522694.85060000001</c:v>
                </c:pt>
                <c:pt idx="3">
                  <c:v>354849.10265999998</c:v>
                </c:pt>
                <c:pt idx="4">
                  <c:v>251183.09607999999</c:v>
                </c:pt>
                <c:pt idx="5">
                  <c:v>198940.97959</c:v>
                </c:pt>
                <c:pt idx="6">
                  <c:v>260011.25665</c:v>
                </c:pt>
                <c:pt idx="7">
                  <c:v>896156.59381999995</c:v>
                </c:pt>
                <c:pt idx="8">
                  <c:v>590873.94853000005</c:v>
                </c:pt>
                <c:pt idx="9">
                  <c:v>474413.22938999999</c:v>
                </c:pt>
                <c:pt idx="10">
                  <c:v>272280.95656999998</c:v>
                </c:pt>
                <c:pt idx="11">
                  <c:v>251863.10279999999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'2002_2018_AYLIK_IHR'!$A$51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'2002_2018_AYLIK_IHR'!$C$51:$N$51</c:f>
              <c:numCache>
                <c:formatCode>#,##0</c:formatCode>
                <c:ptCount val="12"/>
                <c:pt idx="0">
                  <c:v>198486.61814999999</c:v>
                </c:pt>
                <c:pt idx="1">
                  <c:v>251788.18276</c:v>
                </c:pt>
                <c:pt idx="2">
                  <c:v>338911.83844000002</c:v>
                </c:pt>
                <c:pt idx="3">
                  <c:v>345064.09792999999</c:v>
                </c:pt>
                <c:pt idx="4">
                  <c:v>302669.66272000002</c:v>
                </c:pt>
                <c:pt idx="5">
                  <c:v>252020.96518</c:v>
                </c:pt>
                <c:pt idx="6">
                  <c:v>265027.53391</c:v>
                </c:pt>
                <c:pt idx="7">
                  <c:v>323546.41239000001</c:v>
                </c:pt>
                <c:pt idx="8">
                  <c:v>232554.26246</c:v>
                </c:pt>
                <c:pt idx="9">
                  <c:v>220880.33470000001</c:v>
                </c:pt>
                <c:pt idx="10">
                  <c:v>266195.85187999997</c:v>
                </c:pt>
                <c:pt idx="11">
                  <c:v>281485.85862999997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408752"/>
        <c:axId val="-2070396784"/>
      </c:lineChart>
      <c:catAx>
        <c:axId val="-2070408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70396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039678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704087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'2002_2018_AYLIK_IHR'!$A$56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'2002_2018_AYLIK_IHR'!$C$46:$N$46</c:f>
              <c:numCache>
                <c:formatCode>#,##0</c:formatCode>
                <c:ptCount val="12"/>
                <c:pt idx="0">
                  <c:v>1117501.03688</c:v>
                </c:pt>
                <c:pt idx="1">
                  <c:v>1147472.13476</c:v>
                </c:pt>
                <c:pt idx="2">
                  <c:v>1287275.1336600001</c:v>
                </c:pt>
                <c:pt idx="3">
                  <c:v>1122432.77419</c:v>
                </c:pt>
                <c:pt idx="4">
                  <c:v>1204113.1528400001</c:v>
                </c:pt>
                <c:pt idx="5">
                  <c:v>1197087.3539799999</c:v>
                </c:pt>
                <c:pt idx="6">
                  <c:v>1263952.7570400001</c:v>
                </c:pt>
                <c:pt idx="7">
                  <c:v>1187188.7341499999</c:v>
                </c:pt>
                <c:pt idx="8">
                  <c:v>1410550.09604</c:v>
                </c:pt>
                <c:pt idx="9">
                  <c:v>1495047.8300399999</c:v>
                </c:pt>
                <c:pt idx="10">
                  <c:v>1659913.53877</c:v>
                </c:pt>
                <c:pt idx="11">
                  <c:v>1462326.74798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'2002_2018_AYLIK_IHR'!$A$47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'2002_2018_AYLIK_IHR'!$C$47:$N$47</c:f>
              <c:numCache>
                <c:formatCode>#,##0</c:formatCode>
                <c:ptCount val="12"/>
                <c:pt idx="0">
                  <c:v>850631.40171999997</c:v>
                </c:pt>
                <c:pt idx="1">
                  <c:v>928852.77034000005</c:v>
                </c:pt>
                <c:pt idx="2">
                  <c:v>1169206.0498299999</c:v>
                </c:pt>
                <c:pt idx="3">
                  <c:v>995610.36797999998</c:v>
                </c:pt>
                <c:pt idx="4">
                  <c:v>965129.35251</c:v>
                </c:pt>
                <c:pt idx="5">
                  <c:v>897059.50500999996</c:v>
                </c:pt>
                <c:pt idx="6">
                  <c:v>789361.78491000005</c:v>
                </c:pt>
                <c:pt idx="7">
                  <c:v>846235.76344999997</c:v>
                </c:pt>
                <c:pt idx="8">
                  <c:v>739616.71323999995</c:v>
                </c:pt>
                <c:pt idx="9">
                  <c:v>1016087.50205</c:v>
                </c:pt>
                <c:pt idx="10">
                  <c:v>1073414.37613</c:v>
                </c:pt>
                <c:pt idx="11">
                  <c:v>1159659.1131599999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400048"/>
        <c:axId val="-2070401680"/>
      </c:lineChart>
      <c:catAx>
        <c:axId val="-207040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70401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0401680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70400048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'2002_2018_AYLIK_IHR'!$A$60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'2002_2018_AYLIK_IHR'!$C$60:$N$60</c:f>
              <c:numCache>
                <c:formatCode>#,##0</c:formatCode>
                <c:ptCount val="12"/>
                <c:pt idx="0">
                  <c:v>391324.55086000002</c:v>
                </c:pt>
                <c:pt idx="1">
                  <c:v>334207.24878999998</c:v>
                </c:pt>
                <c:pt idx="2">
                  <c:v>376898.40801999997</c:v>
                </c:pt>
                <c:pt idx="3">
                  <c:v>369344.33247000002</c:v>
                </c:pt>
                <c:pt idx="4">
                  <c:v>430283.59836</c:v>
                </c:pt>
                <c:pt idx="5">
                  <c:v>379336.43225999997</c:v>
                </c:pt>
                <c:pt idx="6">
                  <c:v>403232.97045000002</c:v>
                </c:pt>
                <c:pt idx="7">
                  <c:v>325034.33490000002</c:v>
                </c:pt>
                <c:pt idx="8">
                  <c:v>364383.16522000002</c:v>
                </c:pt>
                <c:pt idx="9">
                  <c:v>415097.30468</c:v>
                </c:pt>
                <c:pt idx="10">
                  <c:v>398860.7193</c:v>
                </c:pt>
                <c:pt idx="11">
                  <c:v>373658.93504999997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'2002_2018_AYLIK_IHR'!$A$61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'2002_2018_AYLIK_IHR'!$C$61:$N$61</c:f>
              <c:numCache>
                <c:formatCode>#,##0</c:formatCode>
                <c:ptCount val="12"/>
                <c:pt idx="0">
                  <c:v>328015.23112999997</c:v>
                </c:pt>
                <c:pt idx="1">
                  <c:v>308981.73379999999</c:v>
                </c:pt>
                <c:pt idx="2">
                  <c:v>382542.65993999998</c:v>
                </c:pt>
                <c:pt idx="3">
                  <c:v>448004.33481999999</c:v>
                </c:pt>
                <c:pt idx="4">
                  <c:v>445702.48784999998</c:v>
                </c:pt>
                <c:pt idx="5">
                  <c:v>366947.6202</c:v>
                </c:pt>
                <c:pt idx="6">
                  <c:v>385927.32467</c:v>
                </c:pt>
                <c:pt idx="7">
                  <c:v>445269.32912000001</c:v>
                </c:pt>
                <c:pt idx="8">
                  <c:v>379084.85233999998</c:v>
                </c:pt>
                <c:pt idx="9">
                  <c:v>404360.62326000002</c:v>
                </c:pt>
                <c:pt idx="10">
                  <c:v>382916.86651000002</c:v>
                </c:pt>
                <c:pt idx="11">
                  <c:v>411301.41665000003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401136"/>
        <c:axId val="-2070403312"/>
      </c:lineChart>
      <c:catAx>
        <c:axId val="-207040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70403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0403312"/>
        <c:scaling>
          <c:orientation val="minMax"/>
          <c:max val="5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70401136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1"/>
          <c:order val="1"/>
          <c:tx>
            <c:strRef>
              <c:f>'2002_2018_AYLIK_IHR'!$A$77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'2002_2018_AYLIK_IHR'!$C$77:$N$77</c:f>
              <c:numCache>
                <c:formatCode>#,##0</c:formatCode>
                <c:ptCount val="12"/>
                <c:pt idx="0">
                  <c:v>11247585.677000133</c:v>
                </c:pt>
                <c:pt idx="1">
                  <c:v>12089908.933999483</c:v>
                </c:pt>
                <c:pt idx="2">
                  <c:v>14470814.05899963</c:v>
                </c:pt>
                <c:pt idx="3">
                  <c:v>12859938.790999187</c:v>
                </c:pt>
                <c:pt idx="4">
                  <c:v>13582079.73099998</c:v>
                </c:pt>
                <c:pt idx="5">
                  <c:v>13125306.943999315</c:v>
                </c:pt>
                <c:pt idx="6">
                  <c:v>12612074.05599888</c:v>
                </c:pt>
                <c:pt idx="7">
                  <c:v>13248462.990000026</c:v>
                </c:pt>
                <c:pt idx="8">
                  <c:v>11810080.804999635</c:v>
                </c:pt>
                <c:pt idx="9">
                  <c:v>13912699.49399944</c:v>
                </c:pt>
                <c:pt idx="10">
                  <c:v>14188323.115998682</c:v>
                </c:pt>
                <c:pt idx="11">
                  <c:v>13845665.816998869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'2002_2018_AYLIK_IHR'!$A$78</c:f>
              <c:strCache>
                <c:ptCount val="1"/>
                <c:pt idx="0">
                  <c:v>2018</c:v>
                </c:pt>
              </c:strCache>
            </c:strRef>
          </c:tx>
          <c:marker>
            <c:symbol val="none"/>
          </c:marker>
          <c:val>
            <c:numRef>
              <c:f>'2002_2018_AYLIK_IHR'!$C$78:$N$78</c:f>
              <c:numCache>
                <c:formatCode>#,##0</c:formatCode>
                <c:ptCount val="12"/>
                <c:pt idx="0">
                  <c:v>12434415.58899856</c:v>
                </c:pt>
                <c:pt idx="1">
                  <c:v>13148699.173998738</c:v>
                </c:pt>
                <c:pt idx="2">
                  <c:v>15554312.070999414</c:v>
                </c:pt>
                <c:pt idx="3">
                  <c:v>13847621.729999162</c:v>
                </c:pt>
                <c:pt idx="4">
                  <c:v>14258671.81899938</c:v>
                </c:pt>
                <c:pt idx="5">
                  <c:v>12926040.041999621</c:v>
                </c:pt>
                <c:pt idx="6">
                  <c:v>14051020.025999693</c:v>
                </c:pt>
                <c:pt idx="7">
                  <c:v>12339775.799000038</c:v>
                </c:pt>
                <c:pt idx="8">
                  <c:v>14404704.120999623</c:v>
                </c:pt>
                <c:pt idx="9">
                  <c:v>15691717.069999341</c:v>
                </c:pt>
                <c:pt idx="10">
                  <c:v>15528896.389998434</c:v>
                </c:pt>
                <c:pt idx="11">
                  <c:v>13901762.821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081104"/>
        <c:axId val="-2068082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'2002_2018_AYLIK_IHR'!$A$76</c15:sqref>
                        </c15:formulaRef>
                      </c:ext>
                    </c:extLst>
                    <c:strCache>
                      <c:ptCount val="1"/>
                      <c:pt idx="0">
                        <c:v>2016</c:v>
                      </c:pt>
                    </c:strCache>
                  </c:strRef>
                </c:tx>
                <c:spPr>
                  <a:ln w="38100">
                    <a:solidFill>
                      <a:srgbClr val="000080"/>
                    </a:solidFill>
                    <a:prstDash val="solid"/>
                  </a:ln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'2002_2018_AYLIK_IHR'!$C$1:$N$1</c15:sqref>
                        </c15:formulaRef>
                      </c:ext>
                    </c:extLst>
                    <c:strCache>
                      <c:ptCount val="12"/>
                      <c:pt idx="0">
                        <c:v>OCAK</c:v>
                      </c:pt>
                      <c:pt idx="1">
                        <c:v>ŞUBAT</c:v>
                      </c:pt>
                      <c:pt idx="2">
                        <c:v>MART</c:v>
                      </c:pt>
                      <c:pt idx="3">
                        <c:v>NİSAN</c:v>
                      </c:pt>
                      <c:pt idx="4">
                        <c:v>MAYIS</c:v>
                      </c:pt>
                      <c:pt idx="5">
                        <c:v>HAZİRAN</c:v>
                      </c:pt>
                      <c:pt idx="6">
                        <c:v>TEMMUZ</c:v>
                      </c:pt>
                      <c:pt idx="7">
                        <c:v>AGUSTOS</c:v>
                      </c:pt>
                      <c:pt idx="8">
                        <c:v>EYLÜL</c:v>
                      </c:pt>
                      <c:pt idx="9">
                        <c:v>EKİM</c:v>
                      </c:pt>
                      <c:pt idx="10">
                        <c:v>KASIM</c:v>
                      </c:pt>
                      <c:pt idx="11">
                        <c:v>ARALIK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'2002_2018_AYLIK_IHR'!$C$76:$N$76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9546115.4000000004</c:v>
                      </c:pt>
                      <c:pt idx="1">
                        <c:v>12366388.057</c:v>
                      </c:pt>
                      <c:pt idx="2">
                        <c:v>12757672.093</c:v>
                      </c:pt>
                      <c:pt idx="3">
                        <c:v>11950497.685000001</c:v>
                      </c:pt>
                      <c:pt idx="4">
                        <c:v>12098611.067</c:v>
                      </c:pt>
                      <c:pt idx="5">
                        <c:v>12864154.060000001</c:v>
                      </c:pt>
                      <c:pt idx="6">
                        <c:v>9850124.8719999995</c:v>
                      </c:pt>
                      <c:pt idx="7">
                        <c:v>11830762.82</c:v>
                      </c:pt>
                      <c:pt idx="8">
                        <c:v>10901638.452</c:v>
                      </c:pt>
                      <c:pt idx="9">
                        <c:v>12796159.91</c:v>
                      </c:pt>
                      <c:pt idx="10">
                        <c:v>12786936.247</c:v>
                      </c:pt>
                      <c:pt idx="11">
                        <c:v>12780523.145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206808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68082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808273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680811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'2002_2018_AYLIK_IHR'!$A$38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'2002_2018_AYLIK_IHR'!$C$38:$N$38</c:f>
              <c:numCache>
                <c:formatCode>#,##0</c:formatCode>
                <c:ptCount val="12"/>
                <c:pt idx="0">
                  <c:v>42524.265619999998</c:v>
                </c:pt>
                <c:pt idx="1">
                  <c:v>56242.339760000003</c:v>
                </c:pt>
                <c:pt idx="2">
                  <c:v>79226.622390000004</c:v>
                </c:pt>
                <c:pt idx="3">
                  <c:v>42637.633880000001</c:v>
                </c:pt>
                <c:pt idx="4">
                  <c:v>133538.68554000001</c:v>
                </c:pt>
                <c:pt idx="5">
                  <c:v>139721.95924</c:v>
                </c:pt>
                <c:pt idx="6">
                  <c:v>148742.76595999999</c:v>
                </c:pt>
                <c:pt idx="7">
                  <c:v>95641.843789999999</c:v>
                </c:pt>
                <c:pt idx="8">
                  <c:v>53268.904289999999</c:v>
                </c:pt>
                <c:pt idx="9">
                  <c:v>130754.85827</c:v>
                </c:pt>
                <c:pt idx="10">
                  <c:v>29652.930079999998</c:v>
                </c:pt>
                <c:pt idx="11">
                  <c:v>38576.353869999999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'2002_2018_AYLIK_IHR'!$A$39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'2002_2018_AYLIK_IHR'!$C$39:$N$39</c:f>
              <c:numCache>
                <c:formatCode>#,##0</c:formatCode>
                <c:ptCount val="12"/>
                <c:pt idx="0">
                  <c:v>65125.639880000002</c:v>
                </c:pt>
                <c:pt idx="1">
                  <c:v>84700.491330000004</c:v>
                </c:pt>
                <c:pt idx="2">
                  <c:v>148505.58248000001</c:v>
                </c:pt>
                <c:pt idx="3">
                  <c:v>72460.498909999995</c:v>
                </c:pt>
                <c:pt idx="4">
                  <c:v>114131.60739</c:v>
                </c:pt>
                <c:pt idx="5">
                  <c:v>158069.96716999999</c:v>
                </c:pt>
                <c:pt idx="6">
                  <c:v>90677.540630000003</c:v>
                </c:pt>
                <c:pt idx="7">
                  <c:v>166168.74025</c:v>
                </c:pt>
                <c:pt idx="8">
                  <c:v>103600.68257999999</c:v>
                </c:pt>
                <c:pt idx="9">
                  <c:v>87976.727379999997</c:v>
                </c:pt>
                <c:pt idx="10">
                  <c:v>125763.03137</c:v>
                </c:pt>
                <c:pt idx="11">
                  <c:v>120779.26479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399504"/>
        <c:axId val="-2070398960"/>
      </c:lineChart>
      <c:catAx>
        <c:axId val="-207039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70398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0398960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70399504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'2002_2018_AYLIK_IHR'!$A$52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'2002_2018_AYLIK_IHR'!$C$52:$N$52</c:f>
              <c:numCache>
                <c:formatCode>#,##0</c:formatCode>
                <c:ptCount val="12"/>
                <c:pt idx="0">
                  <c:v>106506.34802</c:v>
                </c:pt>
                <c:pt idx="1">
                  <c:v>149655.0753</c:v>
                </c:pt>
                <c:pt idx="2">
                  <c:v>147926.57779000001</c:v>
                </c:pt>
                <c:pt idx="3">
                  <c:v>189961.07772999999</c:v>
                </c:pt>
                <c:pt idx="4">
                  <c:v>190016.05770999999</c:v>
                </c:pt>
                <c:pt idx="5">
                  <c:v>123013.28576</c:v>
                </c:pt>
                <c:pt idx="6">
                  <c:v>197255.41209</c:v>
                </c:pt>
                <c:pt idx="7">
                  <c:v>119749.85591</c:v>
                </c:pt>
                <c:pt idx="8">
                  <c:v>122785.72756</c:v>
                </c:pt>
                <c:pt idx="9">
                  <c:v>206729.93174</c:v>
                </c:pt>
                <c:pt idx="10">
                  <c:v>228238.16792000001</c:v>
                </c:pt>
                <c:pt idx="11">
                  <c:v>253496.13832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'2002_2018_AYLIK_IHR'!$A$53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'2002_2018_AYLIK_IHR'!$C$53:$N$53</c:f>
              <c:numCache>
                <c:formatCode>#,##0</c:formatCode>
                <c:ptCount val="12"/>
                <c:pt idx="0">
                  <c:v>99964.754350000003</c:v>
                </c:pt>
                <c:pt idx="1">
                  <c:v>122114.31127000001</c:v>
                </c:pt>
                <c:pt idx="2">
                  <c:v>147396.47138</c:v>
                </c:pt>
                <c:pt idx="3">
                  <c:v>137727.17058999999</c:v>
                </c:pt>
                <c:pt idx="4">
                  <c:v>131955.44761999999</c:v>
                </c:pt>
                <c:pt idx="5">
                  <c:v>156546.92847000001</c:v>
                </c:pt>
                <c:pt idx="6">
                  <c:v>111487.75456</c:v>
                </c:pt>
                <c:pt idx="7">
                  <c:v>159009.36577</c:v>
                </c:pt>
                <c:pt idx="8">
                  <c:v>151239.85154</c:v>
                </c:pt>
                <c:pt idx="9">
                  <c:v>145058.47693999999</c:v>
                </c:pt>
                <c:pt idx="10">
                  <c:v>173029.13488999999</c:v>
                </c:pt>
                <c:pt idx="11">
                  <c:v>202981.92694999999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652720"/>
        <c:axId val="-2064660336"/>
      </c:lineChart>
      <c:catAx>
        <c:axId val="-206465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64660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466033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6465272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'2002_2018_AYLIK_IHR'!$A$54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'2002_2018_AYLIK_IHR'!$C$54:$N$54</c:f>
              <c:numCache>
                <c:formatCode>#,##0</c:formatCode>
                <c:ptCount val="12"/>
                <c:pt idx="0">
                  <c:v>331308.77552999998</c:v>
                </c:pt>
                <c:pt idx="1">
                  <c:v>350922.10019000003</c:v>
                </c:pt>
                <c:pt idx="2">
                  <c:v>417498.91473000002</c:v>
                </c:pt>
                <c:pt idx="3">
                  <c:v>365936.32127000001</c:v>
                </c:pt>
                <c:pt idx="4">
                  <c:v>406284.34727999999</c:v>
                </c:pt>
                <c:pt idx="5">
                  <c:v>357654.24008999998</c:v>
                </c:pt>
                <c:pt idx="6">
                  <c:v>401517.57698000001</c:v>
                </c:pt>
                <c:pt idx="7">
                  <c:v>342751.87886</c:v>
                </c:pt>
                <c:pt idx="8">
                  <c:v>374336.04875000002</c:v>
                </c:pt>
                <c:pt idx="9">
                  <c:v>422536.86537999997</c:v>
                </c:pt>
                <c:pt idx="10">
                  <c:v>410024.76835000003</c:v>
                </c:pt>
                <c:pt idx="11">
                  <c:v>352948.75865999999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'2002_2018_AYLIK_IHR'!$A$55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'2002_2018_AYLIK_IHR'!$C$55:$N$55</c:f>
              <c:numCache>
                <c:formatCode>#,##0</c:formatCode>
                <c:ptCount val="12"/>
                <c:pt idx="0">
                  <c:v>257694.12286999999</c:v>
                </c:pt>
                <c:pt idx="1">
                  <c:v>269330.11041999998</c:v>
                </c:pt>
                <c:pt idx="2">
                  <c:v>329519.41336000001</c:v>
                </c:pt>
                <c:pt idx="3">
                  <c:v>309734.94533000002</c:v>
                </c:pt>
                <c:pt idx="4">
                  <c:v>327785.21713</c:v>
                </c:pt>
                <c:pt idx="5">
                  <c:v>324148.23567000002</c:v>
                </c:pt>
                <c:pt idx="6">
                  <c:v>304112.89749</c:v>
                </c:pt>
                <c:pt idx="7">
                  <c:v>360308.32639</c:v>
                </c:pt>
                <c:pt idx="8">
                  <c:v>310390.50487</c:v>
                </c:pt>
                <c:pt idx="9">
                  <c:v>382331.83331999998</c:v>
                </c:pt>
                <c:pt idx="10">
                  <c:v>384804.53149999998</c:v>
                </c:pt>
                <c:pt idx="11">
                  <c:v>356649.66707000002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4665776"/>
        <c:axId val="-2064665232"/>
      </c:lineChart>
      <c:catAx>
        <c:axId val="-206466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64665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4665232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64665776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'2002_2018_AYLIK_IHR'!$A$3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'2002_2018_AYLIK_IHR'!$C$3:$N$3</c:f>
              <c:numCache>
                <c:formatCode>#,##0</c:formatCode>
                <c:ptCount val="12"/>
                <c:pt idx="0">
                  <c:v>1652047.3710699999</c:v>
                </c:pt>
                <c:pt idx="1">
                  <c:v>1662663.9702999999</c:v>
                </c:pt>
                <c:pt idx="2">
                  <c:v>1866050.1518600001</c:v>
                </c:pt>
                <c:pt idx="3">
                  <c:v>1609068.3746199999</c:v>
                </c:pt>
                <c:pt idx="4">
                  <c:v>1675476.3680999998</c:v>
                </c:pt>
                <c:pt idx="5">
                  <c:v>1595970.92032</c:v>
                </c:pt>
                <c:pt idx="6">
                  <c:v>1469298.9334</c:v>
                </c:pt>
                <c:pt idx="7">
                  <c:v>1665277.4039799999</c:v>
                </c:pt>
                <c:pt idx="8">
                  <c:v>1644613.6158</c:v>
                </c:pt>
                <c:pt idx="9">
                  <c:v>2082399.9439300001</c:v>
                </c:pt>
                <c:pt idx="10">
                  <c:v>2162596.4141299999</c:v>
                </c:pt>
                <c:pt idx="11">
                  <c:v>2131548.1677099997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'2002_2018_AYLIK_IHR'!$A$2</c:f>
              <c:strCache>
                <c:ptCount val="1"/>
                <c:pt idx="0">
                  <c:v>2018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'2002_2018_AYLIK_IHR'!$C$2:$N$2</c:f>
              <c:numCache>
                <c:formatCode>#,##0</c:formatCode>
                <c:ptCount val="12"/>
                <c:pt idx="0">
                  <c:v>1893989.7210399997</c:v>
                </c:pt>
                <c:pt idx="1">
                  <c:v>1835873.2701099997</c:v>
                </c:pt>
                <c:pt idx="2">
                  <c:v>1994477.9986899998</c:v>
                </c:pt>
                <c:pt idx="3">
                  <c:v>1783183.20206</c:v>
                </c:pt>
                <c:pt idx="4">
                  <c:v>1896616.6065299998</c:v>
                </c:pt>
                <c:pt idx="5">
                  <c:v>1589714.63298</c:v>
                </c:pt>
                <c:pt idx="6">
                  <c:v>1678743.4124800002</c:v>
                </c:pt>
                <c:pt idx="7">
                  <c:v>1516461.4146499997</c:v>
                </c:pt>
                <c:pt idx="8">
                  <c:v>1897179.06476</c:v>
                </c:pt>
                <c:pt idx="9">
                  <c:v>2163556.7444699998</c:v>
                </c:pt>
                <c:pt idx="10">
                  <c:v>2309394.5607200004</c:v>
                </c:pt>
                <c:pt idx="11">
                  <c:v>2086418.5064400001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8080560"/>
        <c:axId val="-2068086544"/>
      </c:lineChart>
      <c:catAx>
        <c:axId val="-2068080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68086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808654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6808056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2009-2018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'2002_2018_AYLIK_IHR'!$C$69:$N$69</c:f>
              <c:numCache>
                <c:formatCode>#,##0</c:formatCode>
                <c:ptCount val="12"/>
                <c:pt idx="0">
                  <c:v>7884493.5240000002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7561696.2829999998</c:v>
                </c:pt>
                <c:pt idx="4">
                  <c:v>7346407.5279999999</c:v>
                </c:pt>
                <c:pt idx="5">
                  <c:v>8329692.7829999998</c:v>
                </c:pt>
                <c:pt idx="6">
                  <c:v>9055733.6710000001</c:v>
                </c:pt>
                <c:pt idx="7">
                  <c:v>7839908.8420000002</c:v>
                </c:pt>
                <c:pt idx="8">
                  <c:v>8480708.3870000001</c:v>
                </c:pt>
                <c:pt idx="9">
                  <c:v>10095768.029999999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'2002_2018_AYLIK_IHR'!$A$70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'2002_2018_AYLIK_IHR'!$C$70:$N$70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'2002_2018_AYLIK_IHR'!$A$71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'2002_2018_AYLIK_IHR'!$C$71:$N$71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'2002_2018_AYLIK_IHR'!$A$72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'2002_2018_AYLIK_IHR'!$C$72:$N$72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'2002_2018_AYLIK_IHR'!$A$73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'2002_2018_AYLIK_IHR'!$C$73:$N$73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'2002_2018_AYLIK_IHR'!$A$74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'2002_2018_AYLIK_IHR'!$C$74:$N$74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</c:ser>
        <c:ser>
          <c:idx val="1"/>
          <c:order val="6"/>
          <c:tx>
            <c:strRef>
              <c:f>'2002_2018_AYLIK_IHR'!$A$75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'2002_2018_AYLIK_IHR'!$C$75:$N$75</c:f>
              <c:numCache>
                <c:formatCode>#,##0</c:formatCode>
                <c:ptCount val="12"/>
                <c:pt idx="0">
                  <c:v>12301766.75</c:v>
                </c:pt>
                <c:pt idx="1">
                  <c:v>12231860.140000001</c:v>
                </c:pt>
                <c:pt idx="2">
                  <c:v>12519910.437999999</c:v>
                </c:pt>
                <c:pt idx="3">
                  <c:v>13349346.866</c:v>
                </c:pt>
                <c:pt idx="4">
                  <c:v>11080385.127</c:v>
                </c:pt>
                <c:pt idx="5">
                  <c:v>11949647.085999999</c:v>
                </c:pt>
                <c:pt idx="6">
                  <c:v>11129358.973999999</c:v>
                </c:pt>
                <c:pt idx="7">
                  <c:v>11022045.344000001</c:v>
                </c:pt>
                <c:pt idx="8">
                  <c:v>11581703.842</c:v>
                </c:pt>
                <c:pt idx="9">
                  <c:v>13240039.088</c:v>
                </c:pt>
                <c:pt idx="10">
                  <c:v>11681989.013</c:v>
                </c:pt>
                <c:pt idx="11">
                  <c:v>11750818.76</c:v>
                </c:pt>
              </c:numCache>
            </c:numRef>
          </c:val>
          <c:smooth val="0"/>
        </c:ser>
        <c:ser>
          <c:idx val="2"/>
          <c:order val="7"/>
          <c:tx>
            <c:strRef>
              <c:f>'2002_2018_AYLIK_IHR'!$A$76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val>
            <c:numRef>
              <c:f>'2002_2018_AYLIK_IHR'!$C$76:$N$76</c:f>
              <c:numCache>
                <c:formatCode>#,##0</c:formatCode>
                <c:ptCount val="12"/>
                <c:pt idx="0">
                  <c:v>9546115.4000000004</c:v>
                </c:pt>
                <c:pt idx="1">
                  <c:v>12366388.057</c:v>
                </c:pt>
                <c:pt idx="2">
                  <c:v>12757672.093</c:v>
                </c:pt>
                <c:pt idx="3">
                  <c:v>11950497.685000001</c:v>
                </c:pt>
                <c:pt idx="4">
                  <c:v>12098611.067</c:v>
                </c:pt>
                <c:pt idx="5">
                  <c:v>12864154.060000001</c:v>
                </c:pt>
                <c:pt idx="6">
                  <c:v>9850124.8719999995</c:v>
                </c:pt>
                <c:pt idx="7">
                  <c:v>11830762.82</c:v>
                </c:pt>
                <c:pt idx="8">
                  <c:v>10901638.452</c:v>
                </c:pt>
                <c:pt idx="9">
                  <c:v>12796159.91</c:v>
                </c:pt>
                <c:pt idx="10">
                  <c:v>12786936.247</c:v>
                </c:pt>
                <c:pt idx="11">
                  <c:v>12780523.145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'2002_2018_AYLIK_IHR'!$A$77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val>
            <c:numRef>
              <c:f>'2002_2018_AYLIK_IHR'!$C$77:$N$77</c:f>
              <c:numCache>
                <c:formatCode>#,##0</c:formatCode>
                <c:ptCount val="12"/>
                <c:pt idx="0">
                  <c:v>11247585.677000133</c:v>
                </c:pt>
                <c:pt idx="1">
                  <c:v>12089908.933999483</c:v>
                </c:pt>
                <c:pt idx="2">
                  <c:v>14470814.05899963</c:v>
                </c:pt>
                <c:pt idx="3">
                  <c:v>12859938.790999187</c:v>
                </c:pt>
                <c:pt idx="4">
                  <c:v>13582079.73099998</c:v>
                </c:pt>
                <c:pt idx="5">
                  <c:v>13125306.943999315</c:v>
                </c:pt>
                <c:pt idx="6">
                  <c:v>12612074.05599888</c:v>
                </c:pt>
                <c:pt idx="7">
                  <c:v>13248462.990000026</c:v>
                </c:pt>
                <c:pt idx="8">
                  <c:v>11810080.804999635</c:v>
                </c:pt>
                <c:pt idx="9">
                  <c:v>13912699.49399944</c:v>
                </c:pt>
                <c:pt idx="10">
                  <c:v>14188323.115998682</c:v>
                </c:pt>
                <c:pt idx="11">
                  <c:v>13845665.816998869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'2002_2018_AYLIK_IHR'!$A$78</c:f>
              <c:strCache>
                <c:ptCount val="1"/>
                <c:pt idx="0">
                  <c:v>2018</c:v>
                </c:pt>
              </c:strCache>
            </c:strRef>
          </c:tx>
          <c:marker>
            <c:symbol val="none"/>
          </c:marker>
          <c:val>
            <c:numRef>
              <c:f>'2002_2018_AYLIK_IHR'!$C$78:$N$78</c:f>
              <c:numCache>
                <c:formatCode>#,##0</c:formatCode>
                <c:ptCount val="12"/>
                <c:pt idx="0">
                  <c:v>12434415.58899856</c:v>
                </c:pt>
                <c:pt idx="1">
                  <c:v>13148699.173998738</c:v>
                </c:pt>
                <c:pt idx="2">
                  <c:v>15554312.070999414</c:v>
                </c:pt>
                <c:pt idx="3">
                  <c:v>13847621.729999162</c:v>
                </c:pt>
                <c:pt idx="4">
                  <c:v>14258671.81899938</c:v>
                </c:pt>
                <c:pt idx="5">
                  <c:v>12926040.041999621</c:v>
                </c:pt>
                <c:pt idx="6">
                  <c:v>14051020.025999693</c:v>
                </c:pt>
                <c:pt idx="7">
                  <c:v>12339775.799000038</c:v>
                </c:pt>
                <c:pt idx="8">
                  <c:v>14404704.120999623</c:v>
                </c:pt>
                <c:pt idx="9">
                  <c:v>15691717.069999341</c:v>
                </c:pt>
                <c:pt idx="10">
                  <c:v>15528896.389998434</c:v>
                </c:pt>
                <c:pt idx="11">
                  <c:v>13901762.821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8080016"/>
        <c:axId val="-2068086000"/>
      </c:lineChart>
      <c:catAx>
        <c:axId val="-206808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68086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8086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68080016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666666666666667E-2"/>
          <c:h val="0.5730195657361012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2002-2018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0.11729957805907174"/>
          <c:w val="0.83355580161074405"/>
          <c:h val="0.76877637130801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'2002_2018_AYLIK_IHR'!$A$62:$A$78</c:f>
              <c:strCach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0"/>
              <c:layout>
                <c:manualLayout>
                  <c:x val="-4.0404172963228083E-2"/>
                  <c:y val="1.68773713412405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6.7337416156313798E-3"/>
                  <c:y val="1.35021097046413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'2002_2018_AYLIK_IHR'!$A$62:$A$78</c:f>
              <c:numCache>
                <c:formatCode>General</c:formatCode>
                <c:ptCount val="17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</c:numCache>
            </c:numRef>
          </c:cat>
          <c:val>
            <c:numRef>
              <c:f>'2002_2018_AYLIK_IHR'!$O$62:$O$78</c:f>
              <c:numCache>
                <c:formatCode>#,##0</c:formatCode>
                <c:ptCount val="17"/>
                <c:pt idx="0">
                  <c:v>36059089.028999999</c:v>
                </c:pt>
                <c:pt idx="1">
                  <c:v>47252836.302000001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85534675.517999992</c:v>
                </c:pt>
                <c:pt idx="5">
                  <c:v>107271749.90399998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143838871.428</c:v>
                </c:pt>
                <c:pt idx="14">
                  <c:v>142529583.80799997</c:v>
                </c:pt>
                <c:pt idx="15">
                  <c:v>156992940.41399324</c:v>
                </c:pt>
                <c:pt idx="16">
                  <c:v>168087636.65199202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8078928"/>
        <c:axId val="-2068085456"/>
      </c:barChart>
      <c:catAx>
        <c:axId val="-206807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68085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8085456"/>
        <c:scaling>
          <c:orientation val="minMax"/>
          <c:max val="180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68078928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'2002_2018_AYLIK_IHR'!$A$4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'2002_2018_AYLIK_IHR'!$C$4:$N$4</c:f>
              <c:numCache>
                <c:formatCode>#,##0</c:formatCode>
                <c:ptCount val="12"/>
                <c:pt idx="0">
                  <c:v>547282.77662999998</c:v>
                </c:pt>
                <c:pt idx="1">
                  <c:v>534707.37503999996</c:v>
                </c:pt>
                <c:pt idx="2">
                  <c:v>599959.42050000001</c:v>
                </c:pt>
                <c:pt idx="3">
                  <c:v>534080.27081000002</c:v>
                </c:pt>
                <c:pt idx="4">
                  <c:v>559519.07158999995</c:v>
                </c:pt>
                <c:pt idx="5">
                  <c:v>447489.81228999997</c:v>
                </c:pt>
                <c:pt idx="6">
                  <c:v>533503.87652000005</c:v>
                </c:pt>
                <c:pt idx="7">
                  <c:v>493360.05553999997</c:v>
                </c:pt>
                <c:pt idx="8">
                  <c:v>546299.05015000002</c:v>
                </c:pt>
                <c:pt idx="9">
                  <c:v>646284.85578999994</c:v>
                </c:pt>
                <c:pt idx="10">
                  <c:v>648488.32481999998</c:v>
                </c:pt>
                <c:pt idx="11">
                  <c:v>597888.50298999995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'2002_2018_AYLIK_IHR'!$A$5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'2002_2018_AYLIK_IHR'!$C$5:$N$5</c:f>
              <c:numCache>
                <c:formatCode>#,##0</c:formatCode>
                <c:ptCount val="12"/>
                <c:pt idx="0">
                  <c:v>523301.51370000001</c:v>
                </c:pt>
                <c:pt idx="1">
                  <c:v>556349.95571000001</c:v>
                </c:pt>
                <c:pt idx="2">
                  <c:v>622260.37211</c:v>
                </c:pt>
                <c:pt idx="3">
                  <c:v>523468.58825999999</c:v>
                </c:pt>
                <c:pt idx="4">
                  <c:v>528447.99014000001</c:v>
                </c:pt>
                <c:pt idx="5">
                  <c:v>466088.37203000003</c:v>
                </c:pt>
                <c:pt idx="6">
                  <c:v>429421.15441999998</c:v>
                </c:pt>
                <c:pt idx="7">
                  <c:v>541679.69484999997</c:v>
                </c:pt>
                <c:pt idx="8">
                  <c:v>472874.20572000003</c:v>
                </c:pt>
                <c:pt idx="9">
                  <c:v>576909.77853000001</c:v>
                </c:pt>
                <c:pt idx="10">
                  <c:v>566189.52205000003</c:v>
                </c:pt>
                <c:pt idx="11">
                  <c:v>562187.32629999996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082192"/>
        <c:axId val="-2068079472"/>
      </c:lineChart>
      <c:catAx>
        <c:axId val="-2068082192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68079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8079472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68082192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'2002_2018_AYLIK_IHR'!$A$6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'2002_2018_AYLIK_IHR'!$C$6:$N$6</c:f>
              <c:numCache>
                <c:formatCode>#,##0</c:formatCode>
                <c:ptCount val="12"/>
                <c:pt idx="0">
                  <c:v>225383.31456999999</c:v>
                </c:pt>
                <c:pt idx="1">
                  <c:v>211800.01613999999</c:v>
                </c:pt>
                <c:pt idx="2">
                  <c:v>207215.23246999999</c:v>
                </c:pt>
                <c:pt idx="3">
                  <c:v>149359.97605999999</c:v>
                </c:pt>
                <c:pt idx="4">
                  <c:v>213056.61506000001</c:v>
                </c:pt>
                <c:pt idx="5">
                  <c:v>167647.67535999999</c:v>
                </c:pt>
                <c:pt idx="6">
                  <c:v>104399.39216</c:v>
                </c:pt>
                <c:pt idx="7">
                  <c:v>111086.59939</c:v>
                </c:pt>
                <c:pt idx="8">
                  <c:v>152281.88858</c:v>
                </c:pt>
                <c:pt idx="9">
                  <c:v>201927.42162000001</c:v>
                </c:pt>
                <c:pt idx="10">
                  <c:v>299996.40187</c:v>
                </c:pt>
                <c:pt idx="11">
                  <c:v>282516.08851999999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'2002_2018_AYLIK_IHR'!$A$7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'2002_2018_AYLIK_IHR'!$C$7:$N$7</c:f>
              <c:numCache>
                <c:formatCode>#,##0</c:formatCode>
                <c:ptCount val="12"/>
                <c:pt idx="0">
                  <c:v>193141.91093000001</c:v>
                </c:pt>
                <c:pt idx="1">
                  <c:v>168162.27752</c:v>
                </c:pt>
                <c:pt idx="2">
                  <c:v>154358.60445000001</c:v>
                </c:pt>
                <c:pt idx="3">
                  <c:v>119338.0952</c:v>
                </c:pt>
                <c:pt idx="4">
                  <c:v>128812.80855</c:v>
                </c:pt>
                <c:pt idx="5">
                  <c:v>190392.67696000001</c:v>
                </c:pt>
                <c:pt idx="6">
                  <c:v>120607.99527</c:v>
                </c:pt>
                <c:pt idx="7">
                  <c:v>100994.30774</c:v>
                </c:pt>
                <c:pt idx="8">
                  <c:v>142896.14631000001</c:v>
                </c:pt>
                <c:pt idx="9">
                  <c:v>232093.07686</c:v>
                </c:pt>
                <c:pt idx="10">
                  <c:v>320663.91563</c:v>
                </c:pt>
                <c:pt idx="11">
                  <c:v>359363.73366999999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078384"/>
        <c:axId val="-2068084912"/>
      </c:lineChart>
      <c:catAx>
        <c:axId val="-206807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68084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808491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6807838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'2002_2018_AYLIK_IHR'!$A$8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'2002_2018_AYLIK_IHR'!$C$1:$N$1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'2002_2018_AYLIK_IHR'!$C$8:$N$8</c:f>
              <c:numCache>
                <c:formatCode>#,##0</c:formatCode>
                <c:ptCount val="12"/>
                <c:pt idx="0">
                  <c:v>119846.29929</c:v>
                </c:pt>
                <c:pt idx="1">
                  <c:v>117642.80637000001</c:v>
                </c:pt>
                <c:pt idx="2">
                  <c:v>141260.95399000001</c:v>
                </c:pt>
                <c:pt idx="3">
                  <c:v>128538.27614</c:v>
                </c:pt>
                <c:pt idx="4">
                  <c:v>137415.0583</c:v>
                </c:pt>
                <c:pt idx="5">
                  <c:v>118811.43697</c:v>
                </c:pt>
                <c:pt idx="6">
                  <c:v>125990.45646</c:v>
                </c:pt>
                <c:pt idx="7">
                  <c:v>111637.65152</c:v>
                </c:pt>
                <c:pt idx="8">
                  <c:v>143645.04882</c:v>
                </c:pt>
                <c:pt idx="9">
                  <c:v>141557.73032999999</c:v>
                </c:pt>
                <c:pt idx="10">
                  <c:v>150333.71085</c:v>
                </c:pt>
                <c:pt idx="11">
                  <c:v>128241.20415000001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'2002_2018_AYLIK_IHR'!$A$9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'2002_2018_AYLIK_IHR'!$C$9:$N$9</c:f>
              <c:numCache>
                <c:formatCode>#,##0</c:formatCode>
                <c:ptCount val="12"/>
                <c:pt idx="0">
                  <c:v>98588.702839999998</c:v>
                </c:pt>
                <c:pt idx="1">
                  <c:v>100801.50216</c:v>
                </c:pt>
                <c:pt idx="2">
                  <c:v>123925.27827</c:v>
                </c:pt>
                <c:pt idx="3">
                  <c:v>106737.59759999999</c:v>
                </c:pt>
                <c:pt idx="4">
                  <c:v>113793.92883999999</c:v>
                </c:pt>
                <c:pt idx="5">
                  <c:v>110904.22930000001</c:v>
                </c:pt>
                <c:pt idx="6">
                  <c:v>113949.22528</c:v>
                </c:pt>
                <c:pt idx="7">
                  <c:v>130550.48045</c:v>
                </c:pt>
                <c:pt idx="8">
                  <c:v>121419.57322999999</c:v>
                </c:pt>
                <c:pt idx="9">
                  <c:v>142803.85561</c:v>
                </c:pt>
                <c:pt idx="10">
                  <c:v>134831.49648</c:v>
                </c:pt>
                <c:pt idx="11">
                  <c:v>117563.22825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077840"/>
        <c:axId val="-2068088176"/>
      </c:lineChart>
      <c:catAx>
        <c:axId val="-206807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68088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808817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680778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19050</xdr:rowOff>
    </xdr:from>
    <xdr:to>
      <xdr:col>9</xdr:col>
      <xdr:colOff>123825</xdr:colOff>
      <xdr:row>50</xdr:row>
      <xdr:rowOff>38100</xdr:rowOff>
    </xdr:to>
    <xdr:graphicFrame macro="">
      <xdr:nvGraphicFramePr>
        <xdr:cNvPr id="2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51</xdr:row>
      <xdr:rowOff>9525</xdr:rowOff>
    </xdr:from>
    <xdr:to>
      <xdr:col>9</xdr:col>
      <xdr:colOff>123824</xdr:colOff>
      <xdr:row>66</xdr:row>
      <xdr:rowOff>85725</xdr:rowOff>
    </xdr:to>
    <xdr:graphicFrame macro="">
      <xdr:nvGraphicFramePr>
        <xdr:cNvPr id="3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20</xdr:row>
      <xdr:rowOff>95250</xdr:rowOff>
    </xdr:from>
    <xdr:to>
      <xdr:col>9</xdr:col>
      <xdr:colOff>114300</xdr:colOff>
      <xdr:row>35</xdr:row>
      <xdr:rowOff>114300</xdr:rowOff>
    </xdr:to>
    <xdr:graphicFrame macro="">
      <xdr:nvGraphicFramePr>
        <xdr:cNvPr id="5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0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23</xdr:row>
      <xdr:rowOff>28575</xdr:rowOff>
    </xdr:from>
    <xdr:to>
      <xdr:col>12</xdr:col>
      <xdr:colOff>266700</xdr:colOff>
      <xdr:row>46</xdr:row>
      <xdr:rowOff>66675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9"/>
  <sheetViews>
    <sheetView showGridLines="0" tabSelected="1" zoomScale="70" zoomScaleNormal="70" workbookViewId="0">
      <pane xSplit="1" ySplit="7" topLeftCell="B8" activePane="bottomRight" state="frozen"/>
      <selection activeCell="B16" sqref="B16"/>
      <selection pane="topRight" activeCell="B16" sqref="B16"/>
      <selection pane="bottomLeft" activeCell="B16" sqref="B16"/>
      <selection pane="bottomRight"/>
    </sheetView>
  </sheetViews>
  <sheetFormatPr defaultColWidth="9.109375" defaultRowHeight="13.2" x14ac:dyDescent="0.25"/>
  <cols>
    <col min="1" max="1" width="52.33203125" style="1" customWidth="1"/>
    <col min="2" max="2" width="17.88671875" style="1" customWidth="1"/>
    <col min="3" max="3" width="17" style="1" bestFit="1" customWidth="1"/>
    <col min="4" max="4" width="10.5546875" style="1" bestFit="1" customWidth="1"/>
    <col min="5" max="5" width="13.5546875" style="1" bestFit="1" customWidth="1"/>
    <col min="6" max="7" width="18.88671875" style="1" bestFit="1" customWidth="1"/>
    <col min="8" max="8" width="10.33203125" style="1" bestFit="1" customWidth="1"/>
    <col min="9" max="9" width="13.5546875" style="1" bestFit="1" customWidth="1"/>
    <col min="10" max="11" width="18.6640625" style="1" bestFit="1" customWidth="1"/>
    <col min="12" max="13" width="9.44140625" style="1" bestFit="1" customWidth="1"/>
    <col min="14" max="16384" width="9.109375" style="1"/>
  </cols>
  <sheetData>
    <row r="1" spans="1:13" ht="24.6" x14ac:dyDescent="0.4">
      <c r="B1" s="150" t="s">
        <v>119</v>
      </c>
      <c r="C1" s="150"/>
      <c r="D1" s="150"/>
      <c r="E1" s="150"/>
      <c r="F1" s="150"/>
      <c r="G1" s="150"/>
      <c r="H1" s="150"/>
      <c r="I1" s="150"/>
      <c r="J1" s="150"/>
      <c r="K1" s="110"/>
      <c r="L1" s="110"/>
      <c r="M1" s="110"/>
    </row>
    <row r="2" spans="1:13" x14ac:dyDescent="0.25">
      <c r="D2" s="2"/>
    </row>
    <row r="3" spans="1:13" x14ac:dyDescent="0.25">
      <c r="D3" s="2"/>
    </row>
    <row r="4" spans="1:13" x14ac:dyDescent="0.25">
      <c r="B4" s="2"/>
      <c r="C4" s="2"/>
      <c r="D4" s="2"/>
      <c r="E4" s="2"/>
      <c r="F4" s="2"/>
      <c r="G4" s="2"/>
      <c r="H4" s="2"/>
      <c r="I4" s="2"/>
    </row>
    <row r="5" spans="1:13" ht="24.6" x14ac:dyDescent="0.25">
      <c r="A5" s="147" t="s">
        <v>120</v>
      </c>
      <c r="B5" s="148"/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49"/>
    </row>
    <row r="6" spans="1:13" ht="17.399999999999999" x14ac:dyDescent="0.25">
      <c r="A6" s="3"/>
      <c r="B6" s="146" t="s">
        <v>121</v>
      </c>
      <c r="C6" s="146"/>
      <c r="D6" s="146"/>
      <c r="E6" s="146"/>
      <c r="F6" s="146" t="s">
        <v>122</v>
      </c>
      <c r="G6" s="146"/>
      <c r="H6" s="146"/>
      <c r="I6" s="146"/>
      <c r="J6" s="146" t="s">
        <v>105</v>
      </c>
      <c r="K6" s="146"/>
      <c r="L6" s="146"/>
      <c r="M6" s="146"/>
    </row>
    <row r="7" spans="1:13" ht="28.2" x14ac:dyDescent="0.3">
      <c r="A7" s="4" t="s">
        <v>1</v>
      </c>
      <c r="B7" s="5">
        <v>2017</v>
      </c>
      <c r="C7" s="6">
        <v>2018</v>
      </c>
      <c r="D7" s="7" t="s">
        <v>116</v>
      </c>
      <c r="E7" s="7" t="s">
        <v>117</v>
      </c>
      <c r="F7" s="5">
        <v>2017</v>
      </c>
      <c r="G7" s="6">
        <v>2018</v>
      </c>
      <c r="H7" s="7" t="s">
        <v>116</v>
      </c>
      <c r="I7" s="7" t="s">
        <v>117</v>
      </c>
      <c r="J7" s="5" t="s">
        <v>123</v>
      </c>
      <c r="K7" s="5" t="s">
        <v>124</v>
      </c>
      <c r="L7" s="7" t="s">
        <v>116</v>
      </c>
      <c r="M7" s="7" t="s">
        <v>117</v>
      </c>
    </row>
    <row r="8" spans="1:13" ht="16.8" x14ac:dyDescent="0.3">
      <c r="A8" s="49" t="s">
        <v>2</v>
      </c>
      <c r="B8" s="50">
        <f>B9+B18+B20</f>
        <v>2131548.1677099997</v>
      </c>
      <c r="C8" s="50">
        <f>C9+C18+C20</f>
        <v>2086418.5064400001</v>
      </c>
      <c r="D8" s="48">
        <f t="shared" ref="D8:D45" si="0">(C8-B8)/B8*100</f>
        <v>-2.1172245578894904</v>
      </c>
      <c r="E8" s="48">
        <f>C8/C$44*100</f>
        <v>15.389533883008694</v>
      </c>
      <c r="F8" s="50">
        <f>F9+F18+F20</f>
        <v>21217011.635219999</v>
      </c>
      <c r="G8" s="50">
        <f>G9+G18+G20</f>
        <v>22645609.13493</v>
      </c>
      <c r="H8" s="48">
        <f t="shared" ref="H8:H46" si="1">(G8-F8)/F8*100</f>
        <v>6.7332644402124258</v>
      </c>
      <c r="I8" s="48">
        <f t="shared" ref="I8:I25" si="2">G8/G$44*100</f>
        <v>13.847767044263232</v>
      </c>
      <c r="J8" s="50">
        <f>J9+J18+J20</f>
        <v>21217011.635219999</v>
      </c>
      <c r="K8" s="50">
        <f>K9+K18+K20</f>
        <v>22645609.13493</v>
      </c>
      <c r="L8" s="48">
        <f t="shared" ref="L8:L46" si="3">(K8-J8)/J8*100</f>
        <v>6.7332644402124258</v>
      </c>
      <c r="M8" s="48">
        <f t="shared" ref="M8:M25" si="4">K8/K$44*100</f>
        <v>13.847767044263232</v>
      </c>
    </row>
    <row r="9" spans="1:13" ht="15.6" x14ac:dyDescent="0.3">
      <c r="A9" s="9" t="s">
        <v>3</v>
      </c>
      <c r="B9" s="50">
        <f>B10+B11+B12+B13+B14+B15+B16+B17</f>
        <v>1461821.5790299997</v>
      </c>
      <c r="C9" s="50">
        <f>C10+C11+C12+C13+C14+C15+C16+C17</f>
        <v>1413440.0017200001</v>
      </c>
      <c r="D9" s="48">
        <f t="shared" si="0"/>
        <v>-3.3096773234188741</v>
      </c>
      <c r="E9" s="48">
        <f t="shared" ref="E9:E25" si="5">C9/C$44*100</f>
        <v>10.425608635529681</v>
      </c>
      <c r="F9" s="50">
        <f>F10+F11+F12+F13+F14+F15+F16+F17</f>
        <v>14511892.481719999</v>
      </c>
      <c r="G9" s="50">
        <f>G10+G11+G12+G13+G14+G15+G16+G17</f>
        <v>15117103.347159998</v>
      </c>
      <c r="H9" s="48">
        <f t="shared" si="1"/>
        <v>4.1704475567356756</v>
      </c>
      <c r="I9" s="48">
        <f t="shared" si="2"/>
        <v>9.2440933819981659</v>
      </c>
      <c r="J9" s="50">
        <f>J10+J11+J12+J13+J14+J15+J16+J17</f>
        <v>14511892.481719999</v>
      </c>
      <c r="K9" s="50">
        <f>K10+K11+K12+K13+K14+K15+K16+K17</f>
        <v>15117103.347159998</v>
      </c>
      <c r="L9" s="48">
        <f t="shared" si="3"/>
        <v>4.1704475567356756</v>
      </c>
      <c r="M9" s="48">
        <f t="shared" si="4"/>
        <v>9.2440933819981659</v>
      </c>
    </row>
    <row r="10" spans="1:13" ht="13.8" x14ac:dyDescent="0.25">
      <c r="A10" s="11" t="s">
        <v>125</v>
      </c>
      <c r="B10" s="12">
        <v>562187.32629999996</v>
      </c>
      <c r="C10" s="12">
        <v>597888.50298999995</v>
      </c>
      <c r="D10" s="13">
        <f t="shared" si="0"/>
        <v>6.350405820238783</v>
      </c>
      <c r="E10" s="13">
        <f t="shared" si="5"/>
        <v>4.4100574005767195</v>
      </c>
      <c r="F10" s="12">
        <v>6369178.47382</v>
      </c>
      <c r="G10" s="12">
        <v>6688863.39267</v>
      </c>
      <c r="H10" s="13">
        <f t="shared" si="1"/>
        <v>5.0192488743099188</v>
      </c>
      <c r="I10" s="13">
        <f t="shared" si="2"/>
        <v>4.0902331882838396</v>
      </c>
      <c r="J10" s="12">
        <v>6369178.47382</v>
      </c>
      <c r="K10" s="12">
        <v>6688863.39267</v>
      </c>
      <c r="L10" s="13">
        <f t="shared" si="3"/>
        <v>5.0192488743099188</v>
      </c>
      <c r="M10" s="13">
        <f t="shared" si="4"/>
        <v>4.0902331882838396</v>
      </c>
    </row>
    <row r="11" spans="1:13" ht="13.8" x14ac:dyDescent="0.25">
      <c r="A11" s="11" t="s">
        <v>126</v>
      </c>
      <c r="B11" s="12">
        <v>359363.73366999999</v>
      </c>
      <c r="C11" s="12">
        <v>282516.08851999999</v>
      </c>
      <c r="D11" s="13">
        <f t="shared" si="0"/>
        <v>-21.384362958719812</v>
      </c>
      <c r="E11" s="13">
        <f t="shared" si="5"/>
        <v>2.0838536963478829</v>
      </c>
      <c r="F11" s="12">
        <v>2230825.5490899999</v>
      </c>
      <c r="G11" s="12">
        <v>2326670.6217999998</v>
      </c>
      <c r="H11" s="13">
        <f t="shared" si="1"/>
        <v>4.2963947920130812</v>
      </c>
      <c r="I11" s="13">
        <f t="shared" si="2"/>
        <v>1.4227567281341347</v>
      </c>
      <c r="J11" s="12">
        <v>2230825.5490899999</v>
      </c>
      <c r="K11" s="12">
        <v>2326670.6217999998</v>
      </c>
      <c r="L11" s="13">
        <f t="shared" si="3"/>
        <v>4.2963947920130812</v>
      </c>
      <c r="M11" s="13">
        <f t="shared" si="4"/>
        <v>1.4227567281341347</v>
      </c>
    </row>
    <row r="12" spans="1:13" ht="13.8" x14ac:dyDescent="0.25">
      <c r="A12" s="11" t="s">
        <v>127</v>
      </c>
      <c r="B12" s="12">
        <v>117563.22825</v>
      </c>
      <c r="C12" s="12">
        <v>128241.20415000001</v>
      </c>
      <c r="D12" s="13">
        <f t="shared" si="0"/>
        <v>9.0827515192872443</v>
      </c>
      <c r="E12" s="13">
        <f t="shared" si="5"/>
        <v>0.94591394313872035</v>
      </c>
      <c r="F12" s="12">
        <v>1415869.09831</v>
      </c>
      <c r="G12" s="12">
        <v>1564920.63319</v>
      </c>
      <c r="H12" s="13">
        <f t="shared" si="1"/>
        <v>10.527211523855547</v>
      </c>
      <c r="I12" s="13">
        <f t="shared" si="2"/>
        <v>0.95694738181053651</v>
      </c>
      <c r="J12" s="12">
        <v>1415869.09831</v>
      </c>
      <c r="K12" s="12">
        <v>1564920.63319</v>
      </c>
      <c r="L12" s="13">
        <f t="shared" si="3"/>
        <v>10.527211523855547</v>
      </c>
      <c r="M12" s="13">
        <f t="shared" si="4"/>
        <v>0.95694738181053651</v>
      </c>
    </row>
    <row r="13" spans="1:13" ht="13.8" x14ac:dyDescent="0.25">
      <c r="A13" s="11" t="s">
        <v>128</v>
      </c>
      <c r="B13" s="12">
        <v>131136.94415</v>
      </c>
      <c r="C13" s="12">
        <v>126714.26317000001</v>
      </c>
      <c r="D13" s="13">
        <f t="shared" si="0"/>
        <v>-3.3725667535314385</v>
      </c>
      <c r="E13" s="13">
        <f t="shared" si="5"/>
        <v>0.93465114525012227</v>
      </c>
      <c r="F13" s="12">
        <v>1279736.0474</v>
      </c>
      <c r="G13" s="12">
        <v>1388912.3311900001</v>
      </c>
      <c r="H13" s="13">
        <f t="shared" si="1"/>
        <v>8.5311564061831415</v>
      </c>
      <c r="I13" s="13">
        <f t="shared" si="2"/>
        <v>0.84931848344750449</v>
      </c>
      <c r="J13" s="12">
        <v>1279736.0474</v>
      </c>
      <c r="K13" s="12">
        <v>1388912.3311900001</v>
      </c>
      <c r="L13" s="13">
        <f t="shared" si="3"/>
        <v>8.5311564061831415</v>
      </c>
      <c r="M13" s="13">
        <f t="shared" si="4"/>
        <v>0.84931848344750449</v>
      </c>
    </row>
    <row r="14" spans="1:13" ht="13.8" x14ac:dyDescent="0.25">
      <c r="A14" s="11" t="s">
        <v>129</v>
      </c>
      <c r="B14" s="12">
        <v>159069.47925999999</v>
      </c>
      <c r="C14" s="12">
        <v>165321.24562</v>
      </c>
      <c r="D14" s="13">
        <f t="shared" si="0"/>
        <v>3.9302111184895878</v>
      </c>
      <c r="E14" s="13">
        <f t="shared" si="5"/>
        <v>1.2194183013605078</v>
      </c>
      <c r="F14" s="12">
        <v>1862761.2148</v>
      </c>
      <c r="G14" s="12">
        <v>1636941.49951</v>
      </c>
      <c r="H14" s="13">
        <f t="shared" si="1"/>
        <v>-12.122848247849397</v>
      </c>
      <c r="I14" s="13">
        <f t="shared" si="2"/>
        <v>1.0009880686025312</v>
      </c>
      <c r="J14" s="12">
        <v>1862761.2148</v>
      </c>
      <c r="K14" s="12">
        <v>1636941.49951</v>
      </c>
      <c r="L14" s="13">
        <f t="shared" si="3"/>
        <v>-12.122848247849397</v>
      </c>
      <c r="M14" s="13">
        <f t="shared" si="4"/>
        <v>1.0009880686025312</v>
      </c>
    </row>
    <row r="15" spans="1:13" ht="13.8" x14ac:dyDescent="0.25">
      <c r="A15" s="11" t="s">
        <v>130</v>
      </c>
      <c r="B15" s="12">
        <v>43622.536079999998</v>
      </c>
      <c r="C15" s="12">
        <v>33082.40698</v>
      </c>
      <c r="D15" s="13">
        <f t="shared" si="0"/>
        <v>-24.162119049360868</v>
      </c>
      <c r="E15" s="13">
        <f t="shared" si="5"/>
        <v>0.24401759358379918</v>
      </c>
      <c r="F15" s="12">
        <v>322917.45932999998</v>
      </c>
      <c r="G15" s="12">
        <v>399598.08743000001</v>
      </c>
      <c r="H15" s="13">
        <f t="shared" si="1"/>
        <v>23.746200734732518</v>
      </c>
      <c r="I15" s="13">
        <f t="shared" si="2"/>
        <v>0.24435382563980107</v>
      </c>
      <c r="J15" s="12">
        <v>322917.45932999998</v>
      </c>
      <c r="K15" s="12">
        <v>399598.08743000001</v>
      </c>
      <c r="L15" s="13">
        <f t="shared" si="3"/>
        <v>23.746200734732518</v>
      </c>
      <c r="M15" s="13">
        <f t="shared" si="4"/>
        <v>0.24435382563980107</v>
      </c>
    </row>
    <row r="16" spans="1:13" ht="13.8" x14ac:dyDescent="0.25">
      <c r="A16" s="11" t="s">
        <v>131</v>
      </c>
      <c r="B16" s="12">
        <v>78543.740479999993</v>
      </c>
      <c r="C16" s="12">
        <v>72344.965209999995</v>
      </c>
      <c r="D16" s="13">
        <f t="shared" si="0"/>
        <v>-7.8921314825570663</v>
      </c>
      <c r="E16" s="13">
        <f t="shared" si="5"/>
        <v>0.53362031151845379</v>
      </c>
      <c r="F16" s="12">
        <v>945811.84392000001</v>
      </c>
      <c r="G16" s="12">
        <v>1011897.0736</v>
      </c>
      <c r="H16" s="13">
        <f t="shared" si="1"/>
        <v>6.987143384259598</v>
      </c>
      <c r="I16" s="13">
        <f t="shared" si="2"/>
        <v>0.61877403537671727</v>
      </c>
      <c r="J16" s="12">
        <v>945811.84392000001</v>
      </c>
      <c r="K16" s="12">
        <v>1011897.0736</v>
      </c>
      <c r="L16" s="13">
        <f t="shared" si="3"/>
        <v>6.987143384259598</v>
      </c>
      <c r="M16" s="13">
        <f t="shared" si="4"/>
        <v>0.61877403537671727</v>
      </c>
    </row>
    <row r="17" spans="1:13" ht="13.8" x14ac:dyDescent="0.25">
      <c r="A17" s="11" t="s">
        <v>132</v>
      </c>
      <c r="B17" s="12">
        <v>10334.590840000001</v>
      </c>
      <c r="C17" s="12">
        <v>7331.3250799999996</v>
      </c>
      <c r="D17" s="13">
        <f t="shared" si="0"/>
        <v>-29.060325720645569</v>
      </c>
      <c r="E17" s="13">
        <f t="shared" si="5"/>
        <v>5.4076243753475341E-2</v>
      </c>
      <c r="F17" s="12">
        <v>84792.795050000001</v>
      </c>
      <c r="G17" s="12">
        <v>99299.707769999994</v>
      </c>
      <c r="H17" s="13">
        <f t="shared" si="1"/>
        <v>17.108662017150941</v>
      </c>
      <c r="I17" s="13">
        <f t="shared" si="2"/>
        <v>6.0721670703101895E-2</v>
      </c>
      <c r="J17" s="12">
        <v>84792.795050000001</v>
      </c>
      <c r="K17" s="12">
        <v>99299.707769999994</v>
      </c>
      <c r="L17" s="13">
        <f t="shared" si="3"/>
        <v>17.108662017150941</v>
      </c>
      <c r="M17" s="13">
        <f t="shared" si="4"/>
        <v>6.0721670703101895E-2</v>
      </c>
    </row>
    <row r="18" spans="1:13" ht="15.6" x14ac:dyDescent="0.3">
      <c r="A18" s="9" t="s">
        <v>12</v>
      </c>
      <c r="B18" s="50">
        <f>B19</f>
        <v>221901.7855</v>
      </c>
      <c r="C18" s="50">
        <f>C19</f>
        <v>214189.34976000001</v>
      </c>
      <c r="D18" s="48">
        <f t="shared" si="0"/>
        <v>-3.4756077886538623</v>
      </c>
      <c r="E18" s="48">
        <f t="shared" si="5"/>
        <v>1.5798720368596924</v>
      </c>
      <c r="F18" s="50">
        <f>F19</f>
        <v>2260285.29886</v>
      </c>
      <c r="G18" s="50">
        <f>G19</f>
        <v>2513892.80406</v>
      </c>
      <c r="H18" s="48">
        <f t="shared" si="1"/>
        <v>11.220154611805411</v>
      </c>
      <c r="I18" s="48">
        <f t="shared" si="2"/>
        <v>1.5372429029156323</v>
      </c>
      <c r="J18" s="50">
        <f>J19</f>
        <v>2260285.29886</v>
      </c>
      <c r="K18" s="50">
        <f>K19</f>
        <v>2513892.80406</v>
      </c>
      <c r="L18" s="48">
        <f t="shared" si="3"/>
        <v>11.220154611805411</v>
      </c>
      <c r="M18" s="48">
        <f t="shared" si="4"/>
        <v>1.5372429029156323</v>
      </c>
    </row>
    <row r="19" spans="1:13" ht="13.8" x14ac:dyDescent="0.25">
      <c r="A19" s="11" t="s">
        <v>133</v>
      </c>
      <c r="B19" s="12">
        <v>221901.7855</v>
      </c>
      <c r="C19" s="12">
        <v>214189.34976000001</v>
      </c>
      <c r="D19" s="13">
        <f t="shared" si="0"/>
        <v>-3.4756077886538623</v>
      </c>
      <c r="E19" s="13">
        <f t="shared" si="5"/>
        <v>1.5798720368596924</v>
      </c>
      <c r="F19" s="12">
        <v>2260285.29886</v>
      </c>
      <c r="G19" s="12">
        <v>2513892.80406</v>
      </c>
      <c r="H19" s="13">
        <f t="shared" si="1"/>
        <v>11.220154611805411</v>
      </c>
      <c r="I19" s="13">
        <f t="shared" si="2"/>
        <v>1.5372429029156323</v>
      </c>
      <c r="J19" s="12">
        <v>2260285.29886</v>
      </c>
      <c r="K19" s="12">
        <v>2513892.80406</v>
      </c>
      <c r="L19" s="13">
        <f t="shared" si="3"/>
        <v>11.220154611805411</v>
      </c>
      <c r="M19" s="13">
        <f t="shared" si="4"/>
        <v>1.5372429029156323</v>
      </c>
    </row>
    <row r="20" spans="1:13" ht="15.6" x14ac:dyDescent="0.3">
      <c r="A20" s="9" t="s">
        <v>110</v>
      </c>
      <c r="B20" s="50">
        <f>B21</f>
        <v>447824.80317999999</v>
      </c>
      <c r="C20" s="50">
        <f>C21</f>
        <v>458789.15496000001</v>
      </c>
      <c r="D20" s="10">
        <f t="shared" si="0"/>
        <v>2.4483574161462833</v>
      </c>
      <c r="E20" s="10">
        <f t="shared" si="5"/>
        <v>3.3840532106193186</v>
      </c>
      <c r="F20" s="50">
        <f>F21</f>
        <v>4444833.8546399996</v>
      </c>
      <c r="G20" s="50">
        <f>G21</f>
        <v>5014612.9837100003</v>
      </c>
      <c r="H20" s="10">
        <f t="shared" si="1"/>
        <v>12.818907246110076</v>
      </c>
      <c r="I20" s="10">
        <f t="shared" si="2"/>
        <v>3.0664307593494331</v>
      </c>
      <c r="J20" s="50">
        <f>J21</f>
        <v>4444833.8546399996</v>
      </c>
      <c r="K20" s="50">
        <f>K21</f>
        <v>5014612.9837100003</v>
      </c>
      <c r="L20" s="10">
        <f t="shared" si="3"/>
        <v>12.818907246110076</v>
      </c>
      <c r="M20" s="10">
        <f t="shared" si="4"/>
        <v>3.0664307593494331</v>
      </c>
    </row>
    <row r="21" spans="1:13" ht="13.8" x14ac:dyDescent="0.25">
      <c r="A21" s="11" t="s">
        <v>134</v>
      </c>
      <c r="B21" s="12">
        <v>447824.80317999999</v>
      </c>
      <c r="C21" s="12">
        <v>458789.15496000001</v>
      </c>
      <c r="D21" s="13">
        <f t="shared" si="0"/>
        <v>2.4483574161462833</v>
      </c>
      <c r="E21" s="13">
        <f t="shared" si="5"/>
        <v>3.3840532106193186</v>
      </c>
      <c r="F21" s="12">
        <v>4444833.8546399996</v>
      </c>
      <c r="G21" s="12">
        <v>5014612.9837100003</v>
      </c>
      <c r="H21" s="13">
        <f t="shared" si="1"/>
        <v>12.818907246110076</v>
      </c>
      <c r="I21" s="13">
        <f t="shared" si="2"/>
        <v>3.0664307593494331</v>
      </c>
      <c r="J21" s="12">
        <v>4444833.8546399996</v>
      </c>
      <c r="K21" s="12">
        <v>5014612.9837100003</v>
      </c>
      <c r="L21" s="13">
        <f t="shared" si="3"/>
        <v>12.818907246110076</v>
      </c>
      <c r="M21" s="13">
        <f t="shared" si="4"/>
        <v>3.0664307593494331</v>
      </c>
    </row>
    <row r="22" spans="1:13" ht="16.8" x14ac:dyDescent="0.3">
      <c r="A22" s="49" t="s">
        <v>14</v>
      </c>
      <c r="B22" s="50">
        <f>B23+B27+B29</f>
        <v>10998114.9005</v>
      </c>
      <c r="C22" s="50">
        <f>C23+C27+C29</f>
        <v>11097308.521600001</v>
      </c>
      <c r="D22" s="48">
        <f t="shared" si="0"/>
        <v>0.90191475536859023</v>
      </c>
      <c r="E22" s="48">
        <f t="shared" si="5"/>
        <v>81.854337936623153</v>
      </c>
      <c r="F22" s="50">
        <f>F23+F27+F29</f>
        <v>121278546.84551001</v>
      </c>
      <c r="G22" s="50">
        <f>G23+G27+G29</f>
        <v>136325297.41922998</v>
      </c>
      <c r="H22" s="48">
        <f t="shared" si="1"/>
        <v>12.406770170891969</v>
      </c>
      <c r="I22" s="48">
        <f t="shared" si="2"/>
        <v>83.362781263831607</v>
      </c>
      <c r="J22" s="50">
        <f>J23+J27+J29</f>
        <v>121278546.84551001</v>
      </c>
      <c r="K22" s="50">
        <f>K23+K27+K29</f>
        <v>136325297.41922998</v>
      </c>
      <c r="L22" s="48">
        <f t="shared" si="3"/>
        <v>12.406770170891969</v>
      </c>
      <c r="M22" s="48">
        <f t="shared" si="4"/>
        <v>83.362781263831607</v>
      </c>
    </row>
    <row r="23" spans="1:13" ht="15.6" x14ac:dyDescent="0.3">
      <c r="A23" s="9" t="s">
        <v>15</v>
      </c>
      <c r="B23" s="50">
        <f>B24+B25+B26</f>
        <v>1015899.2893700001</v>
      </c>
      <c r="C23" s="50">
        <f>C24+C25+C26</f>
        <v>930732.67616000003</v>
      </c>
      <c r="D23" s="48">
        <f>(C23-B23)/B23*100</f>
        <v>-8.383371668939283</v>
      </c>
      <c r="E23" s="48">
        <f t="shared" si="5"/>
        <v>6.8651337263239451</v>
      </c>
      <c r="F23" s="50">
        <f>F24+F25+F26</f>
        <v>11785115.875319999</v>
      </c>
      <c r="G23" s="50">
        <f>G24+G25+G26</f>
        <v>12395159.60093</v>
      </c>
      <c r="H23" s="48">
        <f t="shared" si="1"/>
        <v>5.1763914081450357</v>
      </c>
      <c r="I23" s="48">
        <f t="shared" si="2"/>
        <v>7.5796275387172098</v>
      </c>
      <c r="J23" s="50">
        <f>J24+J25+J26</f>
        <v>11785115.875319999</v>
      </c>
      <c r="K23" s="50">
        <f>K24+K25+K26</f>
        <v>12395159.60093</v>
      </c>
      <c r="L23" s="48">
        <f t="shared" si="3"/>
        <v>5.1763914081450357</v>
      </c>
      <c r="M23" s="48">
        <f t="shared" si="4"/>
        <v>7.5796275387172098</v>
      </c>
    </row>
    <row r="24" spans="1:13" ht="13.8" x14ac:dyDescent="0.25">
      <c r="A24" s="11" t="s">
        <v>135</v>
      </c>
      <c r="B24" s="12">
        <v>692201.03277000005</v>
      </c>
      <c r="C24" s="12">
        <v>623297.83995000005</v>
      </c>
      <c r="D24" s="13">
        <f t="shared" si="0"/>
        <v>-9.9542169915968177</v>
      </c>
      <c r="E24" s="13">
        <f t="shared" si="5"/>
        <v>4.5974780215517148</v>
      </c>
      <c r="F24" s="12">
        <v>8097990.9972200003</v>
      </c>
      <c r="G24" s="12">
        <v>8461483.3670400009</v>
      </c>
      <c r="H24" s="13">
        <f t="shared" si="1"/>
        <v>4.4886734246158797</v>
      </c>
      <c r="I24" s="13">
        <f t="shared" si="2"/>
        <v>5.1741885068105145</v>
      </c>
      <c r="J24" s="12">
        <v>8097990.9972200003</v>
      </c>
      <c r="K24" s="12">
        <v>8461483.3670400009</v>
      </c>
      <c r="L24" s="13">
        <f t="shared" si="3"/>
        <v>4.4886734246158797</v>
      </c>
      <c r="M24" s="13">
        <f t="shared" si="4"/>
        <v>5.1741885068105145</v>
      </c>
    </row>
    <row r="25" spans="1:13" ht="13.8" x14ac:dyDescent="0.25">
      <c r="A25" s="11" t="s">
        <v>136</v>
      </c>
      <c r="B25" s="12">
        <v>123400.60343</v>
      </c>
      <c r="C25" s="12">
        <v>117034.26572</v>
      </c>
      <c r="D25" s="13">
        <f t="shared" si="0"/>
        <v>-5.1590815061219404</v>
      </c>
      <c r="E25" s="13">
        <f t="shared" si="5"/>
        <v>0.86325096916637123</v>
      </c>
      <c r="F25" s="12">
        <v>1523063.3243499999</v>
      </c>
      <c r="G25" s="12">
        <v>1667375.1567899999</v>
      </c>
      <c r="H25" s="13">
        <f t="shared" si="1"/>
        <v>9.475103899674572</v>
      </c>
      <c r="I25" s="13">
        <f t="shared" si="2"/>
        <v>1.0195982191976121</v>
      </c>
      <c r="J25" s="12">
        <v>1523063.3243499999</v>
      </c>
      <c r="K25" s="12">
        <v>1667375.1567899999</v>
      </c>
      <c r="L25" s="13">
        <f t="shared" si="3"/>
        <v>9.475103899674572</v>
      </c>
      <c r="M25" s="13">
        <f t="shared" si="4"/>
        <v>1.0195982191976121</v>
      </c>
    </row>
    <row r="26" spans="1:13" ht="13.8" x14ac:dyDescent="0.25">
      <c r="A26" s="11" t="s">
        <v>137</v>
      </c>
      <c r="B26" s="12">
        <v>200297.65317000001</v>
      </c>
      <c r="C26" s="12">
        <v>190400.57049000001</v>
      </c>
      <c r="D26" s="13">
        <f t="shared" si="0"/>
        <v>-4.9411875393267701</v>
      </c>
      <c r="E26" s="13">
        <f>C26/C$46*100</f>
        <v>1.3696145801191555</v>
      </c>
      <c r="F26" s="12">
        <v>2164061.55375</v>
      </c>
      <c r="G26" s="12">
        <v>2266301.0770999999</v>
      </c>
      <c r="H26" s="13">
        <f t="shared" si="1"/>
        <v>4.7244276935114842</v>
      </c>
      <c r="I26" s="13">
        <f>G26/G$46*100</f>
        <v>1.3482854076841075</v>
      </c>
      <c r="J26" s="12">
        <v>2164061.55375</v>
      </c>
      <c r="K26" s="12">
        <v>2266301.0770999999</v>
      </c>
      <c r="L26" s="13">
        <f t="shared" si="3"/>
        <v>4.7244276935114842</v>
      </c>
      <c r="M26" s="13">
        <f>K26/K$46*100</f>
        <v>1.3482854076841075</v>
      </c>
    </row>
    <row r="27" spans="1:13" ht="15.6" x14ac:dyDescent="0.3">
      <c r="A27" s="9" t="s">
        <v>19</v>
      </c>
      <c r="B27" s="50">
        <f>B28</f>
        <v>1367495.76192</v>
      </c>
      <c r="C27" s="50">
        <f>C28</f>
        <v>1513510.47844</v>
      </c>
      <c r="D27" s="48">
        <f t="shared" si="0"/>
        <v>10.677526072548227</v>
      </c>
      <c r="E27" s="48">
        <f>C27/C$46*100</f>
        <v>10.887183862421328</v>
      </c>
      <c r="F27" s="50">
        <f>F28</f>
        <v>16045345.674939999</v>
      </c>
      <c r="G27" s="50">
        <f>G28</f>
        <v>17372117.19726</v>
      </c>
      <c r="H27" s="48">
        <f t="shared" si="1"/>
        <v>8.2688871227759435</v>
      </c>
      <c r="I27" s="48">
        <f>G27/G$46*100</f>
        <v>10.335154651038575</v>
      </c>
      <c r="J27" s="50">
        <f>J28</f>
        <v>16045345.674939999</v>
      </c>
      <c r="K27" s="50">
        <f>K28</f>
        <v>17372117.19726</v>
      </c>
      <c r="L27" s="48">
        <f t="shared" si="3"/>
        <v>8.2688871227759435</v>
      </c>
      <c r="M27" s="48">
        <f>K27/K$46*100</f>
        <v>10.335154651038575</v>
      </c>
    </row>
    <row r="28" spans="1:13" ht="13.8" x14ac:dyDescent="0.25">
      <c r="A28" s="11" t="s">
        <v>138</v>
      </c>
      <c r="B28" s="12">
        <v>1367495.76192</v>
      </c>
      <c r="C28" s="12">
        <v>1513510.47844</v>
      </c>
      <c r="D28" s="13">
        <f t="shared" si="0"/>
        <v>10.677526072548227</v>
      </c>
      <c r="E28" s="13">
        <f>C28/C$46*100</f>
        <v>10.887183862421328</v>
      </c>
      <c r="F28" s="12">
        <v>16045345.674939999</v>
      </c>
      <c r="G28" s="12">
        <v>17372117.19726</v>
      </c>
      <c r="H28" s="13">
        <f t="shared" si="1"/>
        <v>8.2688871227759435</v>
      </c>
      <c r="I28" s="13">
        <f>G28/G$46*100</f>
        <v>10.335154651038575</v>
      </c>
      <c r="J28" s="12">
        <v>16045345.674939999</v>
      </c>
      <c r="K28" s="12">
        <v>17372117.19726</v>
      </c>
      <c r="L28" s="13">
        <f t="shared" si="3"/>
        <v>8.2688871227759435</v>
      </c>
      <c r="M28" s="13">
        <f>K28/K$46*100</f>
        <v>10.335154651038575</v>
      </c>
    </row>
    <row r="29" spans="1:13" ht="15.6" x14ac:dyDescent="0.3">
      <c r="A29" s="9" t="s">
        <v>21</v>
      </c>
      <c r="B29" s="50">
        <f>B30+B31+B32+B33+B34+B35+B36+B37+B38+B39+B40+B41</f>
        <v>8614719.8492099997</v>
      </c>
      <c r="C29" s="50">
        <f>C30+C31+C32+C33+C34+C35+C36+C37+C38+C39+C40+C41</f>
        <v>8653065.3670000006</v>
      </c>
      <c r="D29" s="48">
        <f t="shared" si="0"/>
        <v>0.44511624824941121</v>
      </c>
      <c r="E29" s="48">
        <f>C29/C$46*100</f>
        <v>62.244374892719947</v>
      </c>
      <c r="F29" s="50">
        <f>F30+F31+F32+F33+F34+F35+F36+F37+F38+F39+F40+F41</f>
        <v>93448085.295249999</v>
      </c>
      <c r="G29" s="50">
        <f>G30+G31+G32+G33+G34+G35+G36+G37+G38+G39+G40+G41</f>
        <v>106558020.62104</v>
      </c>
      <c r="H29" s="48">
        <f t="shared" si="1"/>
        <v>14.02911069217636</v>
      </c>
      <c r="I29" s="48">
        <f>G29/G$46*100</f>
        <v>63.394323784593531</v>
      </c>
      <c r="J29" s="50">
        <f>J30+J31+J32+J33+J34+J35+J36+J37+J38+J39+J40+J41</f>
        <v>93448085.295249999</v>
      </c>
      <c r="K29" s="50">
        <f>K30+K31+K32+K33+K34+K35+K36+K37+K38+K39+K40+K41</f>
        <v>106558020.62104</v>
      </c>
      <c r="L29" s="48">
        <f t="shared" si="3"/>
        <v>14.02911069217636</v>
      </c>
      <c r="M29" s="48">
        <f>K29/K$46*100</f>
        <v>63.394323784593531</v>
      </c>
    </row>
    <row r="30" spans="1:13" ht="13.8" x14ac:dyDescent="0.25">
      <c r="A30" s="11" t="s">
        <v>139</v>
      </c>
      <c r="B30" s="12">
        <v>1435809.88081</v>
      </c>
      <c r="C30" s="12">
        <v>1306997.37087</v>
      </c>
      <c r="D30" s="13">
        <f t="shared" si="0"/>
        <v>-8.9714182679486463</v>
      </c>
      <c r="E30" s="13">
        <f>C30/C$46*100</f>
        <v>9.4016664483417163</v>
      </c>
      <c r="F30" s="12">
        <v>17031268.717969999</v>
      </c>
      <c r="G30" s="12">
        <v>17642156.545540001</v>
      </c>
      <c r="H30" s="13">
        <f t="shared" si="1"/>
        <v>3.5868603665764711</v>
      </c>
      <c r="I30" s="13">
        <f>G30/G$46*100</f>
        <v>10.495808553763782</v>
      </c>
      <c r="J30" s="12">
        <v>17031268.717969999</v>
      </c>
      <c r="K30" s="12">
        <v>17642156.545540001</v>
      </c>
      <c r="L30" s="13">
        <f t="shared" si="3"/>
        <v>3.5868603665764711</v>
      </c>
      <c r="M30" s="13">
        <f>K30/K$46*100</f>
        <v>10.495808553763782</v>
      </c>
    </row>
    <row r="31" spans="1:13" ht="13.8" x14ac:dyDescent="0.25">
      <c r="A31" s="11" t="s">
        <v>140</v>
      </c>
      <c r="B31" s="12">
        <v>2487345.2995699998</v>
      </c>
      <c r="C31" s="12">
        <v>2473261.54807</v>
      </c>
      <c r="D31" s="13">
        <f t="shared" si="0"/>
        <v>-0.56621617844673644</v>
      </c>
      <c r="E31" s="13">
        <f t="shared" ref="E31:E43" si="6">C31/C$46*100</f>
        <v>17.790992264188908</v>
      </c>
      <c r="F31" s="12">
        <v>28527976.32257</v>
      </c>
      <c r="G31" s="12">
        <v>31568468.908670001</v>
      </c>
      <c r="H31" s="13">
        <f t="shared" si="1"/>
        <v>10.657932941757615</v>
      </c>
      <c r="I31" s="13">
        <f t="shared" ref="I31:I43" si="7">G31/G$46*100</f>
        <v>18.780958277156181</v>
      </c>
      <c r="J31" s="12">
        <v>28527976.32257</v>
      </c>
      <c r="K31" s="12">
        <v>31568468.908670001</v>
      </c>
      <c r="L31" s="13">
        <f t="shared" si="3"/>
        <v>10.657932941757615</v>
      </c>
      <c r="M31" s="13">
        <f t="shared" ref="M31:M41" si="8">K31/K$46*100</f>
        <v>18.780958277156181</v>
      </c>
    </row>
    <row r="32" spans="1:13" ht="13.8" x14ac:dyDescent="0.25">
      <c r="A32" s="11" t="s">
        <v>141</v>
      </c>
      <c r="B32" s="12">
        <v>120779.26479</v>
      </c>
      <c r="C32" s="12">
        <v>38576.353869999999</v>
      </c>
      <c r="D32" s="13">
        <f t="shared" si="0"/>
        <v>-68.060449832118891</v>
      </c>
      <c r="E32" s="13">
        <f t="shared" si="6"/>
        <v>0.27749253362117909</v>
      </c>
      <c r="F32" s="12">
        <v>1337959.77416</v>
      </c>
      <c r="G32" s="12">
        <v>990529.16269000003</v>
      </c>
      <c r="H32" s="13">
        <f t="shared" si="1"/>
        <v>-25.967194095063466</v>
      </c>
      <c r="I32" s="13">
        <f t="shared" si="7"/>
        <v>0.58929328915531165</v>
      </c>
      <c r="J32" s="12">
        <v>1337959.77416</v>
      </c>
      <c r="K32" s="12">
        <v>990529.16269000003</v>
      </c>
      <c r="L32" s="13">
        <f t="shared" si="3"/>
        <v>-25.967194095063466</v>
      </c>
      <c r="M32" s="13">
        <f t="shared" si="8"/>
        <v>0.58929328915531165</v>
      </c>
    </row>
    <row r="33" spans="1:13" ht="13.8" x14ac:dyDescent="0.25">
      <c r="A33" s="11" t="s">
        <v>142</v>
      </c>
      <c r="B33" s="12">
        <v>1090438.2777199999</v>
      </c>
      <c r="C33" s="12">
        <v>960025.70226000005</v>
      </c>
      <c r="D33" s="13">
        <f t="shared" si="0"/>
        <v>-11.959647613680605</v>
      </c>
      <c r="E33" s="13">
        <f t="shared" si="6"/>
        <v>6.9057839255449336</v>
      </c>
      <c r="F33" s="12">
        <v>10478560.14518</v>
      </c>
      <c r="G33" s="12">
        <v>11309459.29579</v>
      </c>
      <c r="H33" s="13">
        <f t="shared" si="1"/>
        <v>7.9295164516682437</v>
      </c>
      <c r="I33" s="13">
        <f t="shared" si="7"/>
        <v>6.728311207804369</v>
      </c>
      <c r="J33" s="12">
        <v>10478560.14518</v>
      </c>
      <c r="K33" s="12">
        <v>11309459.29579</v>
      </c>
      <c r="L33" s="13">
        <f t="shared" si="3"/>
        <v>7.9295164516682437</v>
      </c>
      <c r="M33" s="13">
        <f t="shared" si="8"/>
        <v>6.728311207804369</v>
      </c>
    </row>
    <row r="34" spans="1:13" ht="13.8" x14ac:dyDescent="0.25">
      <c r="A34" s="11" t="s">
        <v>143</v>
      </c>
      <c r="B34" s="12">
        <v>603670.95004000003</v>
      </c>
      <c r="C34" s="12">
        <v>664266.35941999999</v>
      </c>
      <c r="D34" s="13">
        <f t="shared" si="0"/>
        <v>10.037820997678427</v>
      </c>
      <c r="E34" s="13">
        <f t="shared" si="6"/>
        <v>4.7782886816092081</v>
      </c>
      <c r="F34" s="12">
        <v>6080564.7791299997</v>
      </c>
      <c r="G34" s="12">
        <v>7317107.2390599996</v>
      </c>
      <c r="H34" s="13">
        <f t="shared" si="1"/>
        <v>20.335980371003021</v>
      </c>
      <c r="I34" s="13">
        <f t="shared" si="7"/>
        <v>4.3531501690448309</v>
      </c>
      <c r="J34" s="12">
        <v>6080564.7791299997</v>
      </c>
      <c r="K34" s="12">
        <v>7317107.2390599996</v>
      </c>
      <c r="L34" s="13">
        <f t="shared" si="3"/>
        <v>20.335980371003021</v>
      </c>
      <c r="M34" s="13">
        <f t="shared" si="8"/>
        <v>4.3531501690448309</v>
      </c>
    </row>
    <row r="35" spans="1:13" ht="13.8" x14ac:dyDescent="0.25">
      <c r="A35" s="11" t="s">
        <v>144</v>
      </c>
      <c r="B35" s="12">
        <v>625200.64228000003</v>
      </c>
      <c r="C35" s="12">
        <v>632952.75705999997</v>
      </c>
      <c r="D35" s="13">
        <f t="shared" si="0"/>
        <v>1.2399403096787145</v>
      </c>
      <c r="E35" s="13">
        <f t="shared" si="6"/>
        <v>4.5530395332587723</v>
      </c>
      <c r="F35" s="12">
        <v>6809202.5140500003</v>
      </c>
      <c r="G35" s="12">
        <v>8086385.5394400004</v>
      </c>
      <c r="H35" s="13">
        <f t="shared" si="1"/>
        <v>18.756719641612669</v>
      </c>
      <c r="I35" s="13">
        <f t="shared" si="7"/>
        <v>4.8108151798110157</v>
      </c>
      <c r="J35" s="12">
        <v>6809202.5140500003</v>
      </c>
      <c r="K35" s="12">
        <v>8086385.5394400004</v>
      </c>
      <c r="L35" s="13">
        <f t="shared" si="3"/>
        <v>18.756719641612669</v>
      </c>
      <c r="M35" s="13">
        <f t="shared" si="8"/>
        <v>4.8108151798110157</v>
      </c>
    </row>
    <row r="36" spans="1:13" ht="13.8" x14ac:dyDescent="0.25">
      <c r="A36" s="11" t="s">
        <v>145</v>
      </c>
      <c r="B36" s="12">
        <v>1159659.1131599999</v>
      </c>
      <c r="C36" s="12">
        <v>1462326.74798</v>
      </c>
      <c r="D36" s="13">
        <f t="shared" si="0"/>
        <v>26.099707352383</v>
      </c>
      <c r="E36" s="13">
        <f t="shared" si="6"/>
        <v>10.519002279128294</v>
      </c>
      <c r="F36" s="12">
        <v>11430864.70033</v>
      </c>
      <c r="G36" s="12">
        <v>15554861.29033</v>
      </c>
      <c r="H36" s="13">
        <f t="shared" si="1"/>
        <v>36.077730758907009</v>
      </c>
      <c r="I36" s="13">
        <f t="shared" si="7"/>
        <v>9.2540186774914233</v>
      </c>
      <c r="J36" s="12">
        <v>11430864.70033</v>
      </c>
      <c r="K36" s="12">
        <v>15554861.29033</v>
      </c>
      <c r="L36" s="13">
        <f t="shared" si="3"/>
        <v>36.077730758907009</v>
      </c>
      <c r="M36" s="13">
        <f t="shared" si="8"/>
        <v>9.2540186774914233</v>
      </c>
    </row>
    <row r="37" spans="1:13" ht="13.8" x14ac:dyDescent="0.25">
      <c r="A37" s="14" t="s">
        <v>146</v>
      </c>
      <c r="B37" s="12">
        <v>235846.60983999999</v>
      </c>
      <c r="C37" s="12">
        <v>242942.16636999999</v>
      </c>
      <c r="D37" s="13">
        <f t="shared" si="0"/>
        <v>3.008547180226028</v>
      </c>
      <c r="E37" s="13">
        <f t="shared" si="6"/>
        <v>1.7475637406431048</v>
      </c>
      <c r="F37" s="12">
        <v>2705549.80241</v>
      </c>
      <c r="G37" s="12">
        <v>2987898.8056000001</v>
      </c>
      <c r="H37" s="13">
        <f t="shared" si="1"/>
        <v>10.435919639641984</v>
      </c>
      <c r="I37" s="13">
        <f t="shared" si="7"/>
        <v>1.7775839229544239</v>
      </c>
      <c r="J37" s="12">
        <v>2705549.80241</v>
      </c>
      <c r="K37" s="12">
        <v>2987898.8056000001</v>
      </c>
      <c r="L37" s="13">
        <f t="shared" si="3"/>
        <v>10.435919639641984</v>
      </c>
      <c r="M37" s="13">
        <f t="shared" si="8"/>
        <v>1.7775839229544239</v>
      </c>
    </row>
    <row r="38" spans="1:13" ht="13.8" x14ac:dyDescent="0.25">
      <c r="A38" s="11" t="s">
        <v>147</v>
      </c>
      <c r="B38" s="12">
        <v>281485.85862999997</v>
      </c>
      <c r="C38" s="12">
        <v>251863.10279999999</v>
      </c>
      <c r="D38" s="13">
        <f t="shared" si="0"/>
        <v>-10.523710133849997</v>
      </c>
      <c r="E38" s="13">
        <f t="shared" si="6"/>
        <v>1.8117350011146474</v>
      </c>
      <c r="F38" s="12">
        <v>3278631.6191500002</v>
      </c>
      <c r="G38" s="12">
        <v>4410439.2812599996</v>
      </c>
      <c r="H38" s="13">
        <f t="shared" si="1"/>
        <v>34.520732841691611</v>
      </c>
      <c r="I38" s="13">
        <f t="shared" si="7"/>
        <v>2.6238927318557916</v>
      </c>
      <c r="J38" s="12">
        <v>3278631.6191500002</v>
      </c>
      <c r="K38" s="12">
        <v>4410439.2812599996</v>
      </c>
      <c r="L38" s="13">
        <f t="shared" si="3"/>
        <v>34.520732841691611</v>
      </c>
      <c r="M38" s="13">
        <f t="shared" si="8"/>
        <v>2.6238927318557916</v>
      </c>
    </row>
    <row r="39" spans="1:13" ht="13.8" x14ac:dyDescent="0.25">
      <c r="A39" s="11" t="s">
        <v>148</v>
      </c>
      <c r="B39" s="12">
        <v>202981.92694999999</v>
      </c>
      <c r="C39" s="12">
        <v>253496.13832</v>
      </c>
      <c r="D39" s="13">
        <f>(C39-B39)/B39*100</f>
        <v>24.886063566852943</v>
      </c>
      <c r="E39" s="13">
        <f t="shared" si="6"/>
        <v>1.8234819683232459</v>
      </c>
      <c r="F39" s="12">
        <v>1738511.59433</v>
      </c>
      <c r="G39" s="12">
        <v>2035333.65585</v>
      </c>
      <c r="H39" s="13">
        <f t="shared" si="1"/>
        <v>17.073343800988074</v>
      </c>
      <c r="I39" s="13">
        <f t="shared" si="7"/>
        <v>1.2108764787167838</v>
      </c>
      <c r="J39" s="12">
        <v>1738511.59433</v>
      </c>
      <c r="K39" s="12">
        <v>2035333.65585</v>
      </c>
      <c r="L39" s="13">
        <f t="shared" si="3"/>
        <v>17.073343800988074</v>
      </c>
      <c r="M39" s="13">
        <f t="shared" si="8"/>
        <v>1.2108764787167838</v>
      </c>
    </row>
    <row r="40" spans="1:13" ht="13.8" x14ac:dyDescent="0.25">
      <c r="A40" s="11" t="s">
        <v>149</v>
      </c>
      <c r="B40" s="12">
        <v>356649.66707000002</v>
      </c>
      <c r="C40" s="12">
        <v>352948.75865999999</v>
      </c>
      <c r="D40" s="13">
        <f>(C40-B40)/B40*100</f>
        <v>-1.03768733065259</v>
      </c>
      <c r="E40" s="13">
        <f t="shared" si="6"/>
        <v>2.538877717916721</v>
      </c>
      <c r="F40" s="12">
        <v>3916809.8054200001</v>
      </c>
      <c r="G40" s="12">
        <v>4533720.59607</v>
      </c>
      <c r="H40" s="13">
        <f t="shared" si="1"/>
        <v>15.750338190951513</v>
      </c>
      <c r="I40" s="13">
        <f t="shared" si="7"/>
        <v>2.6972362074769256</v>
      </c>
      <c r="J40" s="12">
        <v>3916809.8054200001</v>
      </c>
      <c r="K40" s="12">
        <v>4533720.59607</v>
      </c>
      <c r="L40" s="13">
        <f t="shared" si="3"/>
        <v>15.750338190951513</v>
      </c>
      <c r="M40" s="13">
        <f t="shared" si="8"/>
        <v>2.6972362074769256</v>
      </c>
    </row>
    <row r="41" spans="1:13" ht="13.8" x14ac:dyDescent="0.25">
      <c r="A41" s="11" t="s">
        <v>150</v>
      </c>
      <c r="B41" s="12">
        <v>14852.35835</v>
      </c>
      <c r="C41" s="12">
        <v>13408.36132</v>
      </c>
      <c r="D41" s="13">
        <f t="shared" si="0"/>
        <v>-9.7223417047434779</v>
      </c>
      <c r="E41" s="13">
        <f t="shared" si="6"/>
        <v>9.6450799029208945E-2</v>
      </c>
      <c r="F41" s="12">
        <v>112185.52055</v>
      </c>
      <c r="G41" s="12">
        <v>121660.30074000001</v>
      </c>
      <c r="H41" s="13">
        <f t="shared" si="1"/>
        <v>8.4456355361627864</v>
      </c>
      <c r="I41" s="13">
        <f t="shared" si="7"/>
        <v>7.2379089362699073E-2</v>
      </c>
      <c r="J41" s="12">
        <v>112185.52055</v>
      </c>
      <c r="K41" s="12">
        <v>121660.30074000001</v>
      </c>
      <c r="L41" s="13">
        <f t="shared" si="3"/>
        <v>8.4456355361627864</v>
      </c>
      <c r="M41" s="13">
        <f t="shared" si="8"/>
        <v>7.2379089362699073E-2</v>
      </c>
    </row>
    <row r="42" spans="1:13" ht="15.6" x14ac:dyDescent="0.3">
      <c r="A42" s="51" t="s">
        <v>31</v>
      </c>
      <c r="B42" s="50">
        <f>B43</f>
        <v>411301.41665000003</v>
      </c>
      <c r="C42" s="50">
        <f>C43</f>
        <v>373658.93504999997</v>
      </c>
      <c r="D42" s="48">
        <f t="shared" si="0"/>
        <v>-9.1520427784065248</v>
      </c>
      <c r="E42" s="48">
        <f>C42/C$46*100</f>
        <v>2.687852899385903</v>
      </c>
      <c r="F42" s="50">
        <f>F43</f>
        <v>4689054.4802900003</v>
      </c>
      <c r="G42" s="50">
        <f>G43</f>
        <v>4561662.0003599999</v>
      </c>
      <c r="H42" s="48">
        <f t="shared" si="1"/>
        <v>-2.7168052848497002</v>
      </c>
      <c r="I42" s="48">
        <f>G42/G$46*100</f>
        <v>2.7138593243500888</v>
      </c>
      <c r="J42" s="50">
        <f>J43</f>
        <v>4689054.4802900003</v>
      </c>
      <c r="K42" s="50">
        <f>K43</f>
        <v>4561662.0003599999</v>
      </c>
      <c r="L42" s="48">
        <f t="shared" si="3"/>
        <v>-2.7168052848497002</v>
      </c>
      <c r="M42" s="48">
        <f>K42/K$46*100</f>
        <v>2.7138593243500888</v>
      </c>
    </row>
    <row r="43" spans="1:13" ht="13.8" x14ac:dyDescent="0.25">
      <c r="A43" s="11" t="s">
        <v>151</v>
      </c>
      <c r="B43" s="12">
        <v>411301.41665000003</v>
      </c>
      <c r="C43" s="12">
        <v>373658.93504999997</v>
      </c>
      <c r="D43" s="13">
        <f t="shared" si="0"/>
        <v>-9.1520427784065248</v>
      </c>
      <c r="E43" s="13">
        <f t="shared" si="6"/>
        <v>2.687852899385903</v>
      </c>
      <c r="F43" s="12">
        <v>4689054.4802900003</v>
      </c>
      <c r="G43" s="12">
        <v>4561662.0003599999</v>
      </c>
      <c r="H43" s="13">
        <f t="shared" si="1"/>
        <v>-2.7168052848497002</v>
      </c>
      <c r="I43" s="13">
        <f t="shared" si="7"/>
        <v>2.7138593243500888</v>
      </c>
      <c r="J43" s="12">
        <v>4689054.4802900003</v>
      </c>
      <c r="K43" s="12">
        <v>4561662.0003599999</v>
      </c>
      <c r="L43" s="13">
        <f t="shared" si="3"/>
        <v>-2.7168052848497002</v>
      </c>
      <c r="M43" s="13">
        <f t="shared" ref="M43" si="9">K43/K$46*100</f>
        <v>2.7138593243500888</v>
      </c>
    </row>
    <row r="44" spans="1:13" ht="15.6" x14ac:dyDescent="0.3">
      <c r="A44" s="9" t="s">
        <v>33</v>
      </c>
      <c r="B44" s="8">
        <f>B8+B22+B42</f>
        <v>13540964.484859999</v>
      </c>
      <c r="C44" s="8">
        <f>C8+C22+C42</f>
        <v>13557385.963090001</v>
      </c>
      <c r="D44" s="10">
        <f t="shared" si="0"/>
        <v>0.12127258917459</v>
      </c>
      <c r="E44" s="48">
        <f>C44/C$46*100</f>
        <v>97.522782812912155</v>
      </c>
      <c r="F44" s="15">
        <f>F8+F22+F42</f>
        <v>147184612.96101999</v>
      </c>
      <c r="G44" s="15">
        <f>G8+G22+G42</f>
        <v>163532568.55452001</v>
      </c>
      <c r="H44" s="16">
        <f t="shared" si="1"/>
        <v>11.10710913635352</v>
      </c>
      <c r="I44" s="48">
        <f>G44/G$46*100</f>
        <v>97.290063571474576</v>
      </c>
      <c r="J44" s="15">
        <f>J8+J22+J42</f>
        <v>147184612.96101999</v>
      </c>
      <c r="K44" s="15">
        <f>K8+K22+K42</f>
        <v>163532568.55452001</v>
      </c>
      <c r="L44" s="16">
        <f t="shared" si="3"/>
        <v>11.10710913635352</v>
      </c>
      <c r="M44" s="48">
        <f>K44/K$46*100</f>
        <v>97.290063571474576</v>
      </c>
    </row>
    <row r="45" spans="1:13" ht="15.6" x14ac:dyDescent="0.3">
      <c r="A45" s="52" t="s">
        <v>34</v>
      </c>
      <c r="B45" s="53">
        <f>B46-B44</f>
        <v>303468.51514000073</v>
      </c>
      <c r="C45" s="53">
        <f>C46-C44</f>
        <v>344376.85790999979</v>
      </c>
      <c r="D45" s="48">
        <f t="shared" si="0"/>
        <v>13.480259311621371</v>
      </c>
      <c r="E45" s="48">
        <f>C45/C$46*100</f>
        <v>2.477217187087843</v>
      </c>
      <c r="F45" s="54">
        <f>F46-F44</f>
        <v>9807094.0389800072</v>
      </c>
      <c r="G45" s="54">
        <f>G46-G44</f>
        <v>4555068.0974799991</v>
      </c>
      <c r="H45" s="48">
        <f t="shared" si="1"/>
        <v>-53.553335173751925</v>
      </c>
      <c r="I45" s="48">
        <f>G45/G$46*100</f>
        <v>2.709936428525423</v>
      </c>
      <c r="J45" s="54">
        <f>J46-J44</f>
        <v>9807094.0389800072</v>
      </c>
      <c r="K45" s="54">
        <f>K46-K44</f>
        <v>4555068.0974799991</v>
      </c>
      <c r="L45" s="48">
        <f t="shared" si="3"/>
        <v>-53.553335173751925</v>
      </c>
      <c r="M45" s="48">
        <f>K45/K$46*100</f>
        <v>2.709936428525423</v>
      </c>
    </row>
    <row r="46" spans="1:13" s="18" customFormat="1" ht="22.5" customHeight="1" x14ac:dyDescent="0.4">
      <c r="A46" s="17" t="s">
        <v>40</v>
      </c>
      <c r="B46" s="55">
        <v>13844433</v>
      </c>
      <c r="C46" s="55">
        <v>13901762.821</v>
      </c>
      <c r="D46" s="56">
        <f t="shared" ref="D46" si="10">(C46-B46)/B46*100</f>
        <v>0.41410017297205642</v>
      </c>
      <c r="E46" s="56">
        <f>C46/C$46*100</f>
        <v>100</v>
      </c>
      <c r="F46" s="104">
        <v>156991707</v>
      </c>
      <c r="G46" s="104">
        <v>168087636.65200001</v>
      </c>
      <c r="H46" s="56">
        <f t="shared" si="1"/>
        <v>7.0678444511721947</v>
      </c>
      <c r="I46" s="56">
        <f>G46/G$46*100</f>
        <v>100</v>
      </c>
      <c r="J46" s="104">
        <v>156991707</v>
      </c>
      <c r="K46" s="104">
        <v>168087636.65200001</v>
      </c>
      <c r="L46" s="56">
        <f t="shared" si="3"/>
        <v>7.0678444511721947</v>
      </c>
      <c r="M46" s="56">
        <f>K46/K$46*100</f>
        <v>100</v>
      </c>
    </row>
    <row r="47" spans="1:13" ht="20.25" customHeight="1" x14ac:dyDescent="0.25"/>
    <row r="48" spans="1:13" ht="14.4" x14ac:dyDescent="0.25">
      <c r="C48" s="112"/>
    </row>
    <row r="49" spans="1:1" x14ac:dyDescent="0.25">
      <c r="A49" s="1" t="s">
        <v>221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A76"/>
  <sheetViews>
    <sheetView showGridLines="0" workbookViewId="0">
      <selection activeCell="I55" sqref="I55"/>
    </sheetView>
  </sheetViews>
  <sheetFormatPr defaultColWidth="9.109375" defaultRowHeight="13.2" x14ac:dyDescent="0.25"/>
  <cols>
    <col min="4" max="4" width="18.5546875" customWidth="1"/>
    <col min="7" max="7" width="8" customWidth="1"/>
    <col min="8" max="8" width="10.44140625" bestFit="1" customWidth="1"/>
    <col min="11" max="11" width="9" customWidth="1"/>
    <col min="12" max="12" width="9.44140625" customWidth="1"/>
  </cols>
  <sheetData>
    <row r="12" ht="12.75" customHeight="1" x14ac:dyDescent="0.25"/>
    <row r="14" ht="12.75" customHeight="1" x14ac:dyDescent="0.25"/>
    <row r="25" ht="12.75" customHeight="1" x14ac:dyDescent="0.25"/>
    <row r="29" ht="12.75" customHeight="1" x14ac:dyDescent="0.25"/>
    <row r="43" ht="12.75" customHeight="1" x14ac:dyDescent="0.25"/>
    <row r="45" ht="12.75" customHeight="1" x14ac:dyDescent="0.25"/>
    <row r="59" spans="1:1" ht="12.75" customHeight="1" x14ac:dyDescent="0.25"/>
    <row r="61" spans="1:1" ht="12.75" customHeight="1" x14ac:dyDescent="0.25">
      <c r="A61" s="32"/>
    </row>
    <row r="76" ht="12.75" customHeight="1" x14ac:dyDescent="0.25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6"/>
  <sheetViews>
    <sheetView showGridLines="0" workbookViewId="0">
      <selection activeCell="I6" sqref="I6"/>
    </sheetView>
  </sheetViews>
  <sheetFormatPr defaultColWidth="9.109375" defaultRowHeight="13.2" x14ac:dyDescent="0.25"/>
  <cols>
    <col min="1" max="1" width="2.44140625" customWidth="1"/>
    <col min="5" max="5" width="20.5546875" customWidth="1"/>
    <col min="7" max="7" width="6.5546875" customWidth="1"/>
    <col min="8" max="8" width="8.5546875" customWidth="1"/>
    <col min="10" max="10" width="9" customWidth="1"/>
    <col min="11" max="11" width="9.44140625" customWidth="1"/>
  </cols>
  <sheetData>
    <row r="2" spans="3:3" ht="13.8" x14ac:dyDescent="0.25">
      <c r="C2" s="33" t="s">
        <v>55</v>
      </c>
    </row>
    <row r="14" spans="3:3" ht="12.75" customHeight="1" x14ac:dyDescent="0.25"/>
    <row r="16" spans="3:3" ht="12.75" customHeight="1" x14ac:dyDescent="0.25"/>
    <row r="21" spans="3:3" ht="13.8" x14ac:dyDescent="0.25">
      <c r="C21" s="33" t="s">
        <v>56</v>
      </c>
    </row>
    <row r="34" ht="12.75" customHeight="1" x14ac:dyDescent="0.25"/>
    <row r="50" spans="2:2" ht="12.75" customHeight="1" x14ac:dyDescent="0.25"/>
    <row r="51" spans="2:2" x14ac:dyDescent="0.25">
      <c r="B51" s="32"/>
    </row>
    <row r="66" ht="12.75" customHeight="1" x14ac:dyDescent="0.25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showGridLines="0" workbookViewId="0">
      <selection activeCell="J14" sqref="J14"/>
    </sheetView>
  </sheetViews>
  <sheetFormatPr defaultColWidth="9.109375" defaultRowHeight="13.2" x14ac:dyDescent="0.25"/>
  <cols>
    <col min="4" max="4" width="17.44140625" customWidth="1"/>
  </cols>
  <sheetData>
    <row r="1" spans="2:2" ht="13.8" x14ac:dyDescent="0.25">
      <c r="B1" s="33" t="s">
        <v>14</v>
      </c>
    </row>
    <row r="2" spans="2:2" ht="13.8" x14ac:dyDescent="0.25">
      <c r="B2" s="33" t="s">
        <v>57</v>
      </c>
    </row>
    <row r="11" spans="2:2" ht="12.75" customHeight="1" x14ac:dyDescent="0.25"/>
    <row r="14" spans="2:2" ht="12.75" customHeight="1" x14ac:dyDescent="0.25"/>
    <row r="25" ht="12.75" customHeight="1" x14ac:dyDescent="0.25"/>
    <row r="31" ht="12.75" customHeight="1" x14ac:dyDescent="0.25"/>
    <row r="40" spans="1:1" ht="12.75" customHeight="1" x14ac:dyDescent="0.25"/>
    <row r="45" spans="1:1" x14ac:dyDescent="0.25">
      <c r="A45" s="32"/>
    </row>
    <row r="47" spans="1:1" ht="12.75" customHeight="1" x14ac:dyDescent="0.25"/>
    <row r="54" ht="12.75" customHeight="1" x14ac:dyDescent="0.25"/>
    <row r="69" ht="12.75" customHeight="1" x14ac:dyDescent="0.25"/>
    <row r="71" ht="12.75" customHeight="1" x14ac:dyDescent="0.25"/>
    <row r="82" ht="12.75" customHeight="1" x14ac:dyDescent="0.25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"/>
  <sheetViews>
    <sheetView showGridLines="0" workbookViewId="0">
      <selection activeCell="H94" sqref="H94"/>
    </sheetView>
  </sheetViews>
  <sheetFormatPr defaultColWidth="9.109375" defaultRowHeight="13.2" x14ac:dyDescent="0.25"/>
  <cols>
    <col min="4" max="4" width="22.33203125" customWidth="1"/>
    <col min="9" max="9" width="17.88671875" customWidth="1"/>
  </cols>
  <sheetData>
    <row r="1" spans="2:2" ht="13.8" x14ac:dyDescent="0.25">
      <c r="B1" s="33" t="s">
        <v>58</v>
      </c>
    </row>
    <row r="10" spans="2:2" ht="12.75" customHeight="1" x14ac:dyDescent="0.25"/>
    <row r="13" spans="2:2" ht="12.75" customHeight="1" x14ac:dyDescent="0.25"/>
    <row r="18" spans="2:2" ht="13.8" x14ac:dyDescent="0.25">
      <c r="B18" s="33" t="s">
        <v>59</v>
      </c>
    </row>
    <row r="19" spans="2:2" ht="13.8" x14ac:dyDescent="0.25">
      <c r="B19" s="33"/>
    </row>
    <row r="20" spans="2:2" ht="13.8" x14ac:dyDescent="0.25">
      <c r="B20" s="33"/>
    </row>
    <row r="21" spans="2:2" ht="13.8" x14ac:dyDescent="0.25">
      <c r="B21" s="33"/>
    </row>
    <row r="26" spans="2:2" ht="12.75" customHeight="1" x14ac:dyDescent="0.25"/>
    <row r="29" spans="2:2" ht="12.75" customHeight="1" x14ac:dyDescent="0.25"/>
    <row r="40" ht="12.75" customHeight="1" x14ac:dyDescent="0.25"/>
    <row r="42" ht="12.75" customHeight="1" x14ac:dyDescent="0.25"/>
    <row r="44" ht="12.75" customHeight="1" x14ac:dyDescent="0.25"/>
    <row r="51" spans="1:1" x14ac:dyDescent="0.25">
      <c r="A51" s="32"/>
    </row>
    <row r="53" spans="1:1" ht="12.75" customHeight="1" x14ac:dyDescent="0.25"/>
    <row r="54" spans="1:1" ht="12.75" customHeight="1" x14ac:dyDescent="0.25"/>
    <row r="57" spans="1:1" ht="12.75" customHeight="1" x14ac:dyDescent="0.25"/>
    <row r="64" spans="1:1" ht="12.75" customHeight="1" x14ac:dyDescent="0.25"/>
    <row r="67" ht="12.75" customHeight="1" x14ac:dyDescent="0.25"/>
    <row r="69" ht="12.75" customHeight="1" x14ac:dyDescent="0.25"/>
    <row r="77" ht="12.75" customHeight="1" x14ac:dyDescent="0.25"/>
    <row r="96" ht="12.75" customHeight="1" x14ac:dyDescent="0.25"/>
    <row r="114" ht="12.75" customHeight="1" x14ac:dyDescent="0.25"/>
    <row r="127" ht="12.75" customHeight="1" x14ac:dyDescent="0.25"/>
    <row r="147" ht="12.75" customHeight="1" x14ac:dyDescent="0.25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"/>
  <sheetViews>
    <sheetView showGridLines="0" zoomScale="90" zoomScaleNormal="90" workbookViewId="0"/>
  </sheetViews>
  <sheetFormatPr defaultColWidth="9.109375" defaultRowHeight="13.2" x14ac:dyDescent="0.25"/>
  <cols>
    <col min="1" max="1" width="7" customWidth="1"/>
    <col min="2" max="2" width="40.33203125" customWidth="1"/>
    <col min="3" max="4" width="11" style="45" bestFit="1" customWidth="1"/>
    <col min="5" max="5" width="12.33203125" style="46" bestFit="1" customWidth="1"/>
    <col min="6" max="6" width="11" style="46" bestFit="1" customWidth="1"/>
    <col min="7" max="7" width="12.33203125" style="46" bestFit="1" customWidth="1"/>
    <col min="8" max="8" width="11.44140625" style="46" bestFit="1" customWidth="1"/>
    <col min="9" max="9" width="12.33203125" style="46" bestFit="1" customWidth="1"/>
    <col min="10" max="10" width="12.6640625" style="46" bestFit="1" customWidth="1"/>
    <col min="11" max="11" width="12.33203125" style="46" bestFit="1" customWidth="1"/>
    <col min="12" max="12" width="11" style="46" customWidth="1"/>
    <col min="13" max="13" width="12.33203125" style="46" bestFit="1" customWidth="1"/>
    <col min="14" max="14" width="11" style="46" bestFit="1" customWidth="1"/>
    <col min="15" max="15" width="13.5546875" style="45" bestFit="1" customWidth="1"/>
  </cols>
  <sheetData>
    <row r="1" spans="1:15" ht="16.2" thickBot="1" x14ac:dyDescent="0.35">
      <c r="B1" s="34" t="s">
        <v>60</v>
      </c>
      <c r="C1" s="35" t="s">
        <v>44</v>
      </c>
      <c r="D1" s="35" t="s">
        <v>45</v>
      </c>
      <c r="E1" s="35" t="s">
        <v>46</v>
      </c>
      <c r="F1" s="35" t="s">
        <v>47</v>
      </c>
      <c r="G1" s="35" t="s">
        <v>48</v>
      </c>
      <c r="H1" s="35" t="s">
        <v>49</v>
      </c>
      <c r="I1" s="35" t="s">
        <v>0</v>
      </c>
      <c r="J1" s="35" t="s">
        <v>61</v>
      </c>
      <c r="K1" s="35" t="s">
        <v>50</v>
      </c>
      <c r="L1" s="35" t="s">
        <v>51</v>
      </c>
      <c r="M1" s="35" t="s">
        <v>52</v>
      </c>
      <c r="N1" s="35" t="s">
        <v>53</v>
      </c>
      <c r="O1" s="36" t="s">
        <v>42</v>
      </c>
    </row>
    <row r="2" spans="1:15" s="65" customFormat="1" ht="15" thickTop="1" thickBot="1" x14ac:dyDescent="0.3">
      <c r="A2" s="37">
        <v>2018</v>
      </c>
      <c r="B2" s="38" t="s">
        <v>2</v>
      </c>
      <c r="C2" s="124">
        <f>C4+C6+C8+C10+C12+C14+C16+C18+C20+C22</f>
        <v>1893989.7210399997</v>
      </c>
      <c r="D2" s="124">
        <f t="shared" ref="D2:O2" si="0">D4+D6+D8+D10+D12+D14+D16+D18+D20+D22</f>
        <v>1835873.2701099997</v>
      </c>
      <c r="E2" s="124">
        <f t="shared" si="0"/>
        <v>1994477.9986899998</v>
      </c>
      <c r="F2" s="124">
        <f t="shared" si="0"/>
        <v>1783183.20206</v>
      </c>
      <c r="G2" s="124">
        <f t="shared" si="0"/>
        <v>1896616.6065299998</v>
      </c>
      <c r="H2" s="124">
        <f t="shared" si="0"/>
        <v>1589714.63298</v>
      </c>
      <c r="I2" s="124">
        <f t="shared" si="0"/>
        <v>1678743.4124800002</v>
      </c>
      <c r="J2" s="124">
        <f t="shared" si="0"/>
        <v>1516461.4146499997</v>
      </c>
      <c r="K2" s="124">
        <f t="shared" si="0"/>
        <v>1897179.06476</v>
      </c>
      <c r="L2" s="124">
        <f t="shared" si="0"/>
        <v>2163556.7444699998</v>
      </c>
      <c r="M2" s="124">
        <f t="shared" si="0"/>
        <v>2309394.5607200004</v>
      </c>
      <c r="N2" s="124">
        <f t="shared" si="0"/>
        <v>2086418.5064400001</v>
      </c>
      <c r="O2" s="124">
        <f t="shared" si="0"/>
        <v>22645609.13493</v>
      </c>
    </row>
    <row r="3" spans="1:15" ht="14.4" thickTop="1" x14ac:dyDescent="0.25">
      <c r="A3" s="39">
        <v>2017</v>
      </c>
      <c r="B3" s="38" t="s">
        <v>2</v>
      </c>
      <c r="C3" s="124">
        <f>C5+C7+C9+C11+C13+C15+C17+C19+C21+C23</f>
        <v>1652047.3710699999</v>
      </c>
      <c r="D3" s="124">
        <f t="shared" ref="D3:O3" si="1">D5+D7+D9+D11+D13+D15+D17+D19+D21+D23</f>
        <v>1662663.9702999999</v>
      </c>
      <c r="E3" s="124">
        <f t="shared" si="1"/>
        <v>1866050.1518600001</v>
      </c>
      <c r="F3" s="124">
        <f t="shared" si="1"/>
        <v>1609068.3746199999</v>
      </c>
      <c r="G3" s="124">
        <f t="shared" si="1"/>
        <v>1675476.3680999998</v>
      </c>
      <c r="H3" s="124">
        <f t="shared" si="1"/>
        <v>1595970.92032</v>
      </c>
      <c r="I3" s="124">
        <f t="shared" si="1"/>
        <v>1469298.9334</v>
      </c>
      <c r="J3" s="124">
        <f t="shared" si="1"/>
        <v>1665277.4039799999</v>
      </c>
      <c r="K3" s="124">
        <f t="shared" si="1"/>
        <v>1644613.6158</v>
      </c>
      <c r="L3" s="124">
        <f t="shared" si="1"/>
        <v>2082399.9439300001</v>
      </c>
      <c r="M3" s="124">
        <f t="shared" si="1"/>
        <v>2162596.4141299999</v>
      </c>
      <c r="N3" s="124">
        <f t="shared" si="1"/>
        <v>2131548.1677099997</v>
      </c>
      <c r="O3" s="124">
        <f t="shared" si="1"/>
        <v>21217011.635219999</v>
      </c>
    </row>
    <row r="4" spans="1:15" s="65" customFormat="1" ht="13.8" x14ac:dyDescent="0.25">
      <c r="A4" s="37">
        <v>2018</v>
      </c>
      <c r="B4" s="40" t="s">
        <v>125</v>
      </c>
      <c r="C4" s="125">
        <v>547282.77662999998</v>
      </c>
      <c r="D4" s="125">
        <v>534707.37503999996</v>
      </c>
      <c r="E4" s="125">
        <v>599959.42050000001</v>
      </c>
      <c r="F4" s="125">
        <v>534080.27081000002</v>
      </c>
      <c r="G4" s="125">
        <v>559519.07158999995</v>
      </c>
      <c r="H4" s="125">
        <v>447489.81228999997</v>
      </c>
      <c r="I4" s="125">
        <v>533503.87652000005</v>
      </c>
      <c r="J4" s="125">
        <v>493360.05553999997</v>
      </c>
      <c r="K4" s="125">
        <v>546299.05015000002</v>
      </c>
      <c r="L4" s="125">
        <v>646284.85578999994</v>
      </c>
      <c r="M4" s="125">
        <v>648488.32481999998</v>
      </c>
      <c r="N4" s="125">
        <v>597888.50298999995</v>
      </c>
      <c r="O4" s="126">
        <v>6688863.39267</v>
      </c>
    </row>
    <row r="5" spans="1:15" ht="13.8" x14ac:dyDescent="0.25">
      <c r="A5" s="39">
        <v>2017</v>
      </c>
      <c r="B5" s="40" t="s">
        <v>125</v>
      </c>
      <c r="C5" s="125">
        <v>523301.51370000001</v>
      </c>
      <c r="D5" s="125">
        <v>556349.95571000001</v>
      </c>
      <c r="E5" s="125">
        <v>622260.37211</v>
      </c>
      <c r="F5" s="125">
        <v>523468.58825999999</v>
      </c>
      <c r="G5" s="125">
        <v>528447.99014000001</v>
      </c>
      <c r="H5" s="125">
        <v>466088.37203000003</v>
      </c>
      <c r="I5" s="125">
        <v>429421.15441999998</v>
      </c>
      <c r="J5" s="125">
        <v>541679.69484999997</v>
      </c>
      <c r="K5" s="125">
        <v>472874.20572000003</v>
      </c>
      <c r="L5" s="125">
        <v>576909.77853000001</v>
      </c>
      <c r="M5" s="125">
        <v>566189.52205000003</v>
      </c>
      <c r="N5" s="125">
        <v>562187.32629999996</v>
      </c>
      <c r="O5" s="126">
        <v>6369178.47382</v>
      </c>
    </row>
    <row r="6" spans="1:15" s="65" customFormat="1" ht="13.8" x14ac:dyDescent="0.25">
      <c r="A6" s="37">
        <v>2018</v>
      </c>
      <c r="B6" s="40" t="s">
        <v>126</v>
      </c>
      <c r="C6" s="125">
        <v>225383.31456999999</v>
      </c>
      <c r="D6" s="125">
        <v>211800.01613999999</v>
      </c>
      <c r="E6" s="125">
        <v>207215.23246999999</v>
      </c>
      <c r="F6" s="125">
        <v>149359.97605999999</v>
      </c>
      <c r="G6" s="125">
        <v>213056.61506000001</v>
      </c>
      <c r="H6" s="125">
        <v>167647.67535999999</v>
      </c>
      <c r="I6" s="125">
        <v>104399.39216</v>
      </c>
      <c r="J6" s="125">
        <v>111086.59939</v>
      </c>
      <c r="K6" s="125">
        <v>152281.88858</v>
      </c>
      <c r="L6" s="125">
        <v>201927.42162000001</v>
      </c>
      <c r="M6" s="125">
        <v>299996.40187</v>
      </c>
      <c r="N6" s="125">
        <v>282516.08851999999</v>
      </c>
      <c r="O6" s="126">
        <v>2326670.6217999998</v>
      </c>
    </row>
    <row r="7" spans="1:15" ht="13.8" x14ac:dyDescent="0.25">
      <c r="A7" s="39">
        <v>2017</v>
      </c>
      <c r="B7" s="40" t="s">
        <v>126</v>
      </c>
      <c r="C7" s="125">
        <v>193141.91093000001</v>
      </c>
      <c r="D7" s="125">
        <v>168162.27752</v>
      </c>
      <c r="E7" s="125">
        <v>154358.60445000001</v>
      </c>
      <c r="F7" s="125">
        <v>119338.0952</v>
      </c>
      <c r="G7" s="125">
        <v>128812.80855</v>
      </c>
      <c r="H7" s="125">
        <v>190392.67696000001</v>
      </c>
      <c r="I7" s="125">
        <v>120607.99527</v>
      </c>
      <c r="J7" s="125">
        <v>100994.30774</v>
      </c>
      <c r="K7" s="125">
        <v>142896.14631000001</v>
      </c>
      <c r="L7" s="125">
        <v>232093.07686</v>
      </c>
      <c r="M7" s="125">
        <v>320663.91563</v>
      </c>
      <c r="N7" s="125">
        <v>359363.73366999999</v>
      </c>
      <c r="O7" s="126">
        <v>2230825.5490899999</v>
      </c>
    </row>
    <row r="8" spans="1:15" s="65" customFormat="1" ht="13.8" x14ac:dyDescent="0.25">
      <c r="A8" s="37">
        <v>2018</v>
      </c>
      <c r="B8" s="40" t="s">
        <v>127</v>
      </c>
      <c r="C8" s="125">
        <v>119846.29929</v>
      </c>
      <c r="D8" s="125">
        <v>117642.80637000001</v>
      </c>
      <c r="E8" s="125">
        <v>141260.95399000001</v>
      </c>
      <c r="F8" s="125">
        <v>128538.27614</v>
      </c>
      <c r="G8" s="125">
        <v>137415.0583</v>
      </c>
      <c r="H8" s="125">
        <v>118811.43697</v>
      </c>
      <c r="I8" s="125">
        <v>125990.45646</v>
      </c>
      <c r="J8" s="125">
        <v>111637.65152</v>
      </c>
      <c r="K8" s="125">
        <v>143645.04882</v>
      </c>
      <c r="L8" s="125">
        <v>141557.73032999999</v>
      </c>
      <c r="M8" s="125">
        <v>150333.71085</v>
      </c>
      <c r="N8" s="125">
        <v>128241.20415000001</v>
      </c>
      <c r="O8" s="126">
        <v>1564920.63319</v>
      </c>
    </row>
    <row r="9" spans="1:15" ht="13.8" x14ac:dyDescent="0.25">
      <c r="A9" s="39">
        <v>2017</v>
      </c>
      <c r="B9" s="40" t="s">
        <v>127</v>
      </c>
      <c r="C9" s="125">
        <v>98588.702839999998</v>
      </c>
      <c r="D9" s="125">
        <v>100801.50216</v>
      </c>
      <c r="E9" s="125">
        <v>123925.27827</v>
      </c>
      <c r="F9" s="125">
        <v>106737.59759999999</v>
      </c>
      <c r="G9" s="125">
        <v>113793.92883999999</v>
      </c>
      <c r="H9" s="125">
        <v>110904.22930000001</v>
      </c>
      <c r="I9" s="125">
        <v>113949.22528</v>
      </c>
      <c r="J9" s="125">
        <v>130550.48045</v>
      </c>
      <c r="K9" s="125">
        <v>121419.57322999999</v>
      </c>
      <c r="L9" s="125">
        <v>142803.85561</v>
      </c>
      <c r="M9" s="125">
        <v>134831.49648</v>
      </c>
      <c r="N9" s="125">
        <v>117563.22825</v>
      </c>
      <c r="O9" s="126">
        <v>1415869.09831</v>
      </c>
    </row>
    <row r="10" spans="1:15" s="65" customFormat="1" ht="13.8" x14ac:dyDescent="0.25">
      <c r="A10" s="37">
        <v>2018</v>
      </c>
      <c r="B10" s="40" t="s">
        <v>128</v>
      </c>
      <c r="C10" s="125">
        <v>108480.37629</v>
      </c>
      <c r="D10" s="125">
        <v>107631.09927999999</v>
      </c>
      <c r="E10" s="125">
        <v>114743.12595</v>
      </c>
      <c r="F10" s="125">
        <v>103051.37514</v>
      </c>
      <c r="G10" s="125">
        <v>98804.532489999998</v>
      </c>
      <c r="H10" s="125">
        <v>72157.401920000004</v>
      </c>
      <c r="I10" s="125">
        <v>76565.920929999993</v>
      </c>
      <c r="J10" s="125">
        <v>91061.191059999997</v>
      </c>
      <c r="K10" s="125">
        <v>154152.75336</v>
      </c>
      <c r="L10" s="125">
        <v>177142.05095999999</v>
      </c>
      <c r="M10" s="125">
        <v>158408.24064</v>
      </c>
      <c r="N10" s="125">
        <v>126714.26317000001</v>
      </c>
      <c r="O10" s="126">
        <v>1388912.3311900001</v>
      </c>
    </row>
    <row r="11" spans="1:15" ht="13.8" x14ac:dyDescent="0.25">
      <c r="A11" s="39">
        <v>2017</v>
      </c>
      <c r="B11" s="40" t="s">
        <v>128</v>
      </c>
      <c r="C11" s="125">
        <v>96308.269539999994</v>
      </c>
      <c r="D11" s="125">
        <v>90329.652660000007</v>
      </c>
      <c r="E11" s="125">
        <v>114439.77606</v>
      </c>
      <c r="F11" s="125">
        <v>97130.478149999995</v>
      </c>
      <c r="G11" s="125">
        <v>96648.830149999994</v>
      </c>
      <c r="H11" s="125">
        <v>75691.72696</v>
      </c>
      <c r="I11" s="125">
        <v>62661.457069999997</v>
      </c>
      <c r="J11" s="125">
        <v>83044.944489999994</v>
      </c>
      <c r="K11" s="125">
        <v>93820.252040000007</v>
      </c>
      <c r="L11" s="125">
        <v>176140.10607000001</v>
      </c>
      <c r="M11" s="125">
        <v>162383.61006000001</v>
      </c>
      <c r="N11" s="125">
        <v>131136.94415</v>
      </c>
      <c r="O11" s="126">
        <v>1279736.0474</v>
      </c>
    </row>
    <row r="12" spans="1:15" s="65" customFormat="1" ht="13.8" x14ac:dyDescent="0.25">
      <c r="A12" s="37">
        <v>2018</v>
      </c>
      <c r="B12" s="40" t="s">
        <v>129</v>
      </c>
      <c r="C12" s="125">
        <v>153621.37202000001</v>
      </c>
      <c r="D12" s="125">
        <v>132753.50149</v>
      </c>
      <c r="E12" s="125">
        <v>124563.13004</v>
      </c>
      <c r="F12" s="125">
        <v>147757.61514000001</v>
      </c>
      <c r="G12" s="125">
        <v>140152.84507000001</v>
      </c>
      <c r="H12" s="125">
        <v>100407.55009</v>
      </c>
      <c r="I12" s="125">
        <v>118157.47586000001</v>
      </c>
      <c r="J12" s="125">
        <v>64145.920039999997</v>
      </c>
      <c r="K12" s="125">
        <v>131002.98348</v>
      </c>
      <c r="L12" s="125">
        <v>178521.16826000001</v>
      </c>
      <c r="M12" s="125">
        <v>180536.6924</v>
      </c>
      <c r="N12" s="125">
        <v>165321.24562</v>
      </c>
      <c r="O12" s="126">
        <v>1636941.49951</v>
      </c>
    </row>
    <row r="13" spans="1:15" ht="13.8" x14ac:dyDescent="0.25">
      <c r="A13" s="39">
        <v>2017</v>
      </c>
      <c r="B13" s="40" t="s">
        <v>129</v>
      </c>
      <c r="C13" s="125">
        <v>153847.91657</v>
      </c>
      <c r="D13" s="125">
        <v>151901.18035000001</v>
      </c>
      <c r="E13" s="125">
        <v>166205.42861</v>
      </c>
      <c r="F13" s="125">
        <v>136966.56799000001</v>
      </c>
      <c r="G13" s="125">
        <v>122369.90646</v>
      </c>
      <c r="H13" s="125">
        <v>112166.45758</v>
      </c>
      <c r="I13" s="125">
        <v>125186.78969999999</v>
      </c>
      <c r="J13" s="125">
        <v>96913.546650000004</v>
      </c>
      <c r="K13" s="125">
        <v>180510.32892999999</v>
      </c>
      <c r="L13" s="125">
        <v>241707.40296000001</v>
      </c>
      <c r="M13" s="125">
        <v>215916.20973999999</v>
      </c>
      <c r="N13" s="125">
        <v>159069.47925999999</v>
      </c>
      <c r="O13" s="126">
        <v>1862761.2148</v>
      </c>
    </row>
    <row r="14" spans="1:15" s="65" customFormat="1" ht="13.8" x14ac:dyDescent="0.25">
      <c r="A14" s="37">
        <v>2018</v>
      </c>
      <c r="B14" s="40" t="s">
        <v>130</v>
      </c>
      <c r="C14" s="125">
        <v>63470.139309999999</v>
      </c>
      <c r="D14" s="125">
        <v>57999.799489999998</v>
      </c>
      <c r="E14" s="125">
        <v>47264.551149999999</v>
      </c>
      <c r="F14" s="125">
        <v>28798.931809999998</v>
      </c>
      <c r="G14" s="125">
        <v>27552.43924</v>
      </c>
      <c r="H14" s="125">
        <v>17097.2582</v>
      </c>
      <c r="I14" s="125">
        <v>17987.946319999999</v>
      </c>
      <c r="J14" s="125">
        <v>16805.825659999999</v>
      </c>
      <c r="K14" s="125">
        <v>26288.061740000001</v>
      </c>
      <c r="L14" s="125">
        <v>28407.48532</v>
      </c>
      <c r="M14" s="125">
        <v>34843.242209999997</v>
      </c>
      <c r="N14" s="125">
        <v>33082.40698</v>
      </c>
      <c r="O14" s="126">
        <v>399598.08743000001</v>
      </c>
    </row>
    <row r="15" spans="1:15" ht="13.8" x14ac:dyDescent="0.25">
      <c r="A15" s="39">
        <v>2017</v>
      </c>
      <c r="B15" s="40" t="s">
        <v>130</v>
      </c>
      <c r="C15" s="125">
        <v>25053.806250000001</v>
      </c>
      <c r="D15" s="125">
        <v>28959.574209999999</v>
      </c>
      <c r="E15" s="125">
        <v>31758.512920000001</v>
      </c>
      <c r="F15" s="125">
        <v>27550.555660000002</v>
      </c>
      <c r="G15" s="125">
        <v>25553.172859999999</v>
      </c>
      <c r="H15" s="125">
        <v>25930.344700000001</v>
      </c>
      <c r="I15" s="125">
        <v>17993.175630000002</v>
      </c>
      <c r="J15" s="125">
        <v>24031.04003</v>
      </c>
      <c r="K15" s="125">
        <v>16366.567499999999</v>
      </c>
      <c r="L15" s="125">
        <v>23613.366549999999</v>
      </c>
      <c r="M15" s="125">
        <v>32484.806939999999</v>
      </c>
      <c r="N15" s="125">
        <v>43622.536079999998</v>
      </c>
      <c r="O15" s="126">
        <v>322917.45932999998</v>
      </c>
    </row>
    <row r="16" spans="1:15" ht="13.8" x14ac:dyDescent="0.25">
      <c r="A16" s="37">
        <v>2018</v>
      </c>
      <c r="B16" s="40" t="s">
        <v>131</v>
      </c>
      <c r="C16" s="125">
        <v>77553.726509999993</v>
      </c>
      <c r="D16" s="125">
        <v>83548.081090000007</v>
      </c>
      <c r="E16" s="125">
        <v>65103.239679999999</v>
      </c>
      <c r="F16" s="125">
        <v>53878.586889999999</v>
      </c>
      <c r="G16" s="125">
        <v>72477.135729999995</v>
      </c>
      <c r="H16" s="125">
        <v>86879.483730000007</v>
      </c>
      <c r="I16" s="125">
        <v>90149.987599999993</v>
      </c>
      <c r="J16" s="125">
        <v>66542.850229999996</v>
      </c>
      <c r="K16" s="125">
        <v>119426.97013</v>
      </c>
      <c r="L16" s="125">
        <v>122858.87014</v>
      </c>
      <c r="M16" s="125">
        <v>101133.17666</v>
      </c>
      <c r="N16" s="125">
        <v>72344.965209999995</v>
      </c>
      <c r="O16" s="126">
        <v>1011897.0736</v>
      </c>
    </row>
    <row r="17" spans="1:15" ht="13.8" x14ac:dyDescent="0.25">
      <c r="A17" s="39">
        <v>2017</v>
      </c>
      <c r="B17" s="40" t="s">
        <v>131</v>
      </c>
      <c r="C17" s="125">
        <v>72553.879400000005</v>
      </c>
      <c r="D17" s="125">
        <v>56698.544040000001</v>
      </c>
      <c r="E17" s="125">
        <v>62550.802020000003</v>
      </c>
      <c r="F17" s="125">
        <v>54475.132640000003</v>
      </c>
      <c r="G17" s="125">
        <v>98506.515249999997</v>
      </c>
      <c r="H17" s="125">
        <v>72979.066900000005</v>
      </c>
      <c r="I17" s="125">
        <v>63649.258909999997</v>
      </c>
      <c r="J17" s="125">
        <v>83484.789269999994</v>
      </c>
      <c r="K17" s="125">
        <v>118488.16482000001</v>
      </c>
      <c r="L17" s="125">
        <v>92727.963319999995</v>
      </c>
      <c r="M17" s="125">
        <v>91153.986869999993</v>
      </c>
      <c r="N17" s="125">
        <v>78543.740479999993</v>
      </c>
      <c r="O17" s="126">
        <v>945811.84392000001</v>
      </c>
    </row>
    <row r="18" spans="1:15" ht="13.8" x14ac:dyDescent="0.25">
      <c r="A18" s="37">
        <v>2018</v>
      </c>
      <c r="B18" s="40" t="s">
        <v>132</v>
      </c>
      <c r="C18" s="125">
        <v>8699.7593300000008</v>
      </c>
      <c r="D18" s="125">
        <v>14888.55919</v>
      </c>
      <c r="E18" s="125">
        <v>18298.714830000001</v>
      </c>
      <c r="F18" s="125">
        <v>11630.61274</v>
      </c>
      <c r="G18" s="125">
        <v>6780.4105499999996</v>
      </c>
      <c r="H18" s="125">
        <v>4806.9034300000003</v>
      </c>
      <c r="I18" s="125">
        <v>4293.7941899999996</v>
      </c>
      <c r="J18" s="125">
        <v>4651.7716099999998</v>
      </c>
      <c r="K18" s="125">
        <v>5349.45957</v>
      </c>
      <c r="L18" s="125">
        <v>5137.6928900000003</v>
      </c>
      <c r="M18" s="125">
        <v>7430.7043599999997</v>
      </c>
      <c r="N18" s="125">
        <v>7331.3250799999996</v>
      </c>
      <c r="O18" s="126">
        <v>99299.707769999994</v>
      </c>
    </row>
    <row r="19" spans="1:15" ht="13.8" x14ac:dyDescent="0.25">
      <c r="A19" s="39">
        <v>2017</v>
      </c>
      <c r="B19" s="40" t="s">
        <v>132</v>
      </c>
      <c r="C19" s="125">
        <v>7065.8872499999998</v>
      </c>
      <c r="D19" s="125">
        <v>8665.6867299999994</v>
      </c>
      <c r="E19" s="125">
        <v>14861.44375</v>
      </c>
      <c r="F19" s="125">
        <v>10094.820299999999</v>
      </c>
      <c r="G19" s="125">
        <v>6492.5089099999996</v>
      </c>
      <c r="H19" s="125">
        <v>3619.6122599999999</v>
      </c>
      <c r="I19" s="125">
        <v>3592.52639</v>
      </c>
      <c r="J19" s="125">
        <v>4815.2303599999996</v>
      </c>
      <c r="K19" s="125">
        <v>3969.2169800000001</v>
      </c>
      <c r="L19" s="125">
        <v>4347.4588299999996</v>
      </c>
      <c r="M19" s="125">
        <v>6933.8124500000004</v>
      </c>
      <c r="N19" s="125">
        <v>10334.590840000001</v>
      </c>
      <c r="O19" s="126">
        <v>84792.795050000001</v>
      </c>
    </row>
    <row r="20" spans="1:15" ht="13.8" x14ac:dyDescent="0.25">
      <c r="A20" s="37">
        <v>2018</v>
      </c>
      <c r="B20" s="40" t="s">
        <v>133</v>
      </c>
      <c r="C20" s="127">
        <v>218255.13686</v>
      </c>
      <c r="D20" s="127">
        <v>177217.98282</v>
      </c>
      <c r="E20" s="127">
        <v>219741.03091</v>
      </c>
      <c r="F20" s="127">
        <v>213739.28440999999</v>
      </c>
      <c r="G20" s="127">
        <v>211958.95905999999</v>
      </c>
      <c r="H20" s="125">
        <v>189600.86120000001</v>
      </c>
      <c r="I20" s="125">
        <v>202239.31344</v>
      </c>
      <c r="J20" s="125">
        <v>192357.29986</v>
      </c>
      <c r="K20" s="125">
        <v>208921.23465</v>
      </c>
      <c r="L20" s="125">
        <v>222022.94336</v>
      </c>
      <c r="M20" s="125">
        <v>243649.40773000001</v>
      </c>
      <c r="N20" s="125">
        <v>214189.34976000001</v>
      </c>
      <c r="O20" s="126">
        <v>2513892.80406</v>
      </c>
    </row>
    <row r="21" spans="1:15" ht="13.8" x14ac:dyDescent="0.25">
      <c r="A21" s="39">
        <v>2017</v>
      </c>
      <c r="B21" s="40" t="s">
        <v>133</v>
      </c>
      <c r="C21" s="125">
        <v>170613.20470999999</v>
      </c>
      <c r="D21" s="125">
        <v>170754.34839</v>
      </c>
      <c r="E21" s="125">
        <v>185513.32574999999</v>
      </c>
      <c r="F21" s="125">
        <v>163334.72273000001</v>
      </c>
      <c r="G21" s="125">
        <v>172427.39358999999</v>
      </c>
      <c r="H21" s="125">
        <v>185578.56244000001</v>
      </c>
      <c r="I21" s="125">
        <v>182961.53338000001</v>
      </c>
      <c r="J21" s="125">
        <v>210840.92144000001</v>
      </c>
      <c r="K21" s="125">
        <v>184818.14866000001</v>
      </c>
      <c r="L21" s="125">
        <v>193877.41524</v>
      </c>
      <c r="M21" s="125">
        <v>217663.93703</v>
      </c>
      <c r="N21" s="125">
        <v>221901.7855</v>
      </c>
      <c r="O21" s="126">
        <v>2260285.29886</v>
      </c>
    </row>
    <row r="22" spans="1:15" ht="13.8" x14ac:dyDescent="0.25">
      <c r="A22" s="37">
        <v>2018</v>
      </c>
      <c r="B22" s="40" t="s">
        <v>134</v>
      </c>
      <c r="C22" s="127">
        <v>371396.82023000001</v>
      </c>
      <c r="D22" s="127">
        <v>397684.04920000001</v>
      </c>
      <c r="E22" s="127">
        <v>456328.59917</v>
      </c>
      <c r="F22" s="127">
        <v>412348.27292000002</v>
      </c>
      <c r="G22" s="127">
        <v>428899.53944000002</v>
      </c>
      <c r="H22" s="125">
        <v>384816.24978999997</v>
      </c>
      <c r="I22" s="125">
        <v>405455.24900000001</v>
      </c>
      <c r="J22" s="125">
        <v>364812.24974</v>
      </c>
      <c r="K22" s="125">
        <v>409811.61427999998</v>
      </c>
      <c r="L22" s="125">
        <v>439696.5258</v>
      </c>
      <c r="M22" s="125">
        <v>484574.65918000002</v>
      </c>
      <c r="N22" s="125">
        <v>458789.15496000001</v>
      </c>
      <c r="O22" s="126">
        <v>5014612.9837100003</v>
      </c>
    </row>
    <row r="23" spans="1:15" ht="13.8" x14ac:dyDescent="0.25">
      <c r="A23" s="39">
        <v>2017</v>
      </c>
      <c r="B23" s="40" t="s">
        <v>134</v>
      </c>
      <c r="C23" s="125">
        <v>311572.27987999999</v>
      </c>
      <c r="D23" s="127">
        <v>330041.24852999998</v>
      </c>
      <c r="E23" s="125">
        <v>390176.60791999998</v>
      </c>
      <c r="F23" s="125">
        <v>369971.81608999998</v>
      </c>
      <c r="G23" s="125">
        <v>382423.31335000001</v>
      </c>
      <c r="H23" s="125">
        <v>352619.87118999998</v>
      </c>
      <c r="I23" s="125">
        <v>349275.81735000003</v>
      </c>
      <c r="J23" s="125">
        <v>388922.44870000001</v>
      </c>
      <c r="K23" s="125">
        <v>309451.01160999999</v>
      </c>
      <c r="L23" s="125">
        <v>398179.51996000001</v>
      </c>
      <c r="M23" s="125">
        <v>414375.11687999999</v>
      </c>
      <c r="N23" s="125">
        <v>447824.80317999999</v>
      </c>
      <c r="O23" s="126">
        <v>4444833.8546399996</v>
      </c>
    </row>
    <row r="24" spans="1:15" ht="13.8" x14ac:dyDescent="0.25">
      <c r="A24" s="37">
        <v>2018</v>
      </c>
      <c r="B24" s="38" t="s">
        <v>14</v>
      </c>
      <c r="C24" s="128">
        <f>C26+C28+C30+C32+C34+C36+C38+C40+C42+C44+C46+C48+C50+C52+C54+C56</f>
        <v>9886574.5364599992</v>
      </c>
      <c r="D24" s="128">
        <f t="shared" ref="D24:O24" si="2">D26+D28+D30+D32+D34+D36+D38+D40+D42+D44+D46+D48+D50+D52+D54+D56</f>
        <v>10688401.28961</v>
      </c>
      <c r="E24" s="128">
        <f t="shared" si="2"/>
        <v>12706887.084509997</v>
      </c>
      <c r="F24" s="128">
        <f t="shared" si="2"/>
        <v>11356000.05407</v>
      </c>
      <c r="G24" s="128">
        <f t="shared" si="2"/>
        <v>11590880.531689998</v>
      </c>
      <c r="H24" s="128">
        <f t="shared" si="2"/>
        <v>10592692.5987</v>
      </c>
      <c r="I24" s="128">
        <f t="shared" si="2"/>
        <v>11557677.631890001</v>
      </c>
      <c r="J24" s="128">
        <f t="shared" si="2"/>
        <v>10106949.94733</v>
      </c>
      <c r="K24" s="128">
        <f t="shared" si="2"/>
        <v>11723918.435760001</v>
      </c>
      <c r="L24" s="128">
        <f t="shared" si="2"/>
        <v>12721942.10084</v>
      </c>
      <c r="M24" s="128">
        <f t="shared" si="2"/>
        <v>12296064.68677</v>
      </c>
      <c r="N24" s="128">
        <f t="shared" si="2"/>
        <v>11097308.521600002</v>
      </c>
      <c r="O24" s="128">
        <f t="shared" si="2"/>
        <v>136325297.41923001</v>
      </c>
    </row>
    <row r="25" spans="1:15" ht="13.8" x14ac:dyDescent="0.25">
      <c r="A25" s="39">
        <v>2017</v>
      </c>
      <c r="B25" s="38" t="s">
        <v>14</v>
      </c>
      <c r="C25" s="128">
        <f>C27+C29+C31+C33+C35+C37+C39+C41+C43+C45+C47+C49+C51+C53+C55+C57</f>
        <v>8505149.349919999</v>
      </c>
      <c r="D25" s="128">
        <f t="shared" ref="D25:O25" si="3">D27+D29+D31+D33+D35+D37+D39+D41+D43+D45+D47+D49+D51+D53+D55+D57</f>
        <v>9254253.0989999995</v>
      </c>
      <c r="E25" s="128">
        <f t="shared" si="3"/>
        <v>11300769.270699998</v>
      </c>
      <c r="F25" s="128">
        <f t="shared" si="3"/>
        <v>9719380.0508900005</v>
      </c>
      <c r="G25" s="128">
        <f t="shared" si="3"/>
        <v>10317159.488290001</v>
      </c>
      <c r="H25" s="128">
        <f t="shared" si="3"/>
        <v>10038747.1263</v>
      </c>
      <c r="I25" s="128">
        <f t="shared" si="3"/>
        <v>9579124.663259998</v>
      </c>
      <c r="J25" s="128">
        <f t="shared" si="3"/>
        <v>10281999.995449999</v>
      </c>
      <c r="K25" s="128">
        <f t="shared" si="3"/>
        <v>9271480.3676899988</v>
      </c>
      <c r="L25" s="128">
        <f t="shared" si="3"/>
        <v>10982435.012939999</v>
      </c>
      <c r="M25" s="128">
        <f t="shared" si="3"/>
        <v>11029933.520569999</v>
      </c>
      <c r="N25" s="128">
        <f t="shared" si="3"/>
        <v>10998114.900499998</v>
      </c>
      <c r="O25" s="128">
        <f t="shared" si="3"/>
        <v>121278546.84551001</v>
      </c>
    </row>
    <row r="26" spans="1:15" ht="13.8" x14ac:dyDescent="0.25">
      <c r="A26" s="37">
        <v>2018</v>
      </c>
      <c r="B26" s="40" t="s">
        <v>135</v>
      </c>
      <c r="C26" s="125">
        <v>695250.15177</v>
      </c>
      <c r="D26" s="125">
        <v>698403.15879000002</v>
      </c>
      <c r="E26" s="125">
        <v>791182.51575999998</v>
      </c>
      <c r="F26" s="125">
        <v>706286.52717999998</v>
      </c>
      <c r="G26" s="125">
        <v>747262.96048000001</v>
      </c>
      <c r="H26" s="125">
        <v>659459.94064000004</v>
      </c>
      <c r="I26" s="125">
        <v>699662.71062000003</v>
      </c>
      <c r="J26" s="125">
        <v>616081.44675999996</v>
      </c>
      <c r="K26" s="125">
        <v>717101.17862000002</v>
      </c>
      <c r="L26" s="125">
        <v>760085.94681999995</v>
      </c>
      <c r="M26" s="125">
        <v>747408.98965</v>
      </c>
      <c r="N26" s="125">
        <v>623297.83995000005</v>
      </c>
      <c r="O26" s="126">
        <v>8461483.3670400009</v>
      </c>
    </row>
    <row r="27" spans="1:15" ht="13.8" x14ac:dyDescent="0.25">
      <c r="A27" s="39">
        <v>2017</v>
      </c>
      <c r="B27" s="40" t="s">
        <v>135</v>
      </c>
      <c r="C27" s="125">
        <v>613304.71678000002</v>
      </c>
      <c r="D27" s="125">
        <v>636040.20463000005</v>
      </c>
      <c r="E27" s="125">
        <v>755210.12973000004</v>
      </c>
      <c r="F27" s="125">
        <v>657577.77752999996</v>
      </c>
      <c r="G27" s="125">
        <v>671398.49175000004</v>
      </c>
      <c r="H27" s="125">
        <v>647070.76625999995</v>
      </c>
      <c r="I27" s="125">
        <v>602878.17588999995</v>
      </c>
      <c r="J27" s="125">
        <v>695782.39795000001</v>
      </c>
      <c r="K27" s="125">
        <v>663202.04679000005</v>
      </c>
      <c r="L27" s="125">
        <v>735935.23077999998</v>
      </c>
      <c r="M27" s="125">
        <v>727390.02636000002</v>
      </c>
      <c r="N27" s="125">
        <v>692201.03277000005</v>
      </c>
      <c r="O27" s="126">
        <v>8097990.9972200003</v>
      </c>
    </row>
    <row r="28" spans="1:15" ht="13.8" x14ac:dyDescent="0.25">
      <c r="A28" s="37">
        <v>2018</v>
      </c>
      <c r="B28" s="40" t="s">
        <v>136</v>
      </c>
      <c r="C28" s="125">
        <v>129006.51098000001</v>
      </c>
      <c r="D28" s="125">
        <v>144501.62148</v>
      </c>
      <c r="E28" s="125">
        <v>168930.89423000001</v>
      </c>
      <c r="F28" s="125">
        <v>149691.52139000001</v>
      </c>
      <c r="G28" s="125">
        <v>142003.20628000001</v>
      </c>
      <c r="H28" s="125">
        <v>117859.25324000001</v>
      </c>
      <c r="I28" s="125">
        <v>149709.24056000001</v>
      </c>
      <c r="J28" s="125">
        <v>142730.79048</v>
      </c>
      <c r="K28" s="125">
        <v>138493.28253</v>
      </c>
      <c r="L28" s="125">
        <v>143037.51942</v>
      </c>
      <c r="M28" s="125">
        <v>124377.05048000001</v>
      </c>
      <c r="N28" s="125">
        <v>117034.26572</v>
      </c>
      <c r="O28" s="126">
        <v>1667375.1567899999</v>
      </c>
    </row>
    <row r="29" spans="1:15" ht="13.8" x14ac:dyDescent="0.25">
      <c r="A29" s="39">
        <v>2017</v>
      </c>
      <c r="B29" s="40" t="s">
        <v>136</v>
      </c>
      <c r="C29" s="125">
        <v>90876.830560000002</v>
      </c>
      <c r="D29" s="125">
        <v>115885.84125</v>
      </c>
      <c r="E29" s="125">
        <v>158449.07969000001</v>
      </c>
      <c r="F29" s="125">
        <v>120138.99434999999</v>
      </c>
      <c r="G29" s="125">
        <v>130183.29373</v>
      </c>
      <c r="H29" s="125">
        <v>116498.40233</v>
      </c>
      <c r="I29" s="125">
        <v>125318.24486999999</v>
      </c>
      <c r="J29" s="125">
        <v>177462.74841999999</v>
      </c>
      <c r="K29" s="125">
        <v>110873.10408999999</v>
      </c>
      <c r="L29" s="125">
        <v>134650.65182</v>
      </c>
      <c r="M29" s="125">
        <v>119325.52981000001</v>
      </c>
      <c r="N29" s="125">
        <v>123400.60343</v>
      </c>
      <c r="O29" s="126">
        <v>1523063.3243499999</v>
      </c>
    </row>
    <row r="30" spans="1:15" s="65" customFormat="1" ht="13.8" x14ac:dyDescent="0.25">
      <c r="A30" s="37">
        <v>2018</v>
      </c>
      <c r="B30" s="40" t="s">
        <v>137</v>
      </c>
      <c r="C30" s="125">
        <v>168765.86126999999</v>
      </c>
      <c r="D30" s="125">
        <v>173337.79154999999</v>
      </c>
      <c r="E30" s="125">
        <v>211790.01795000001</v>
      </c>
      <c r="F30" s="125">
        <v>190638.38509</v>
      </c>
      <c r="G30" s="125">
        <v>200048.17971</v>
      </c>
      <c r="H30" s="125">
        <v>152699.56980999999</v>
      </c>
      <c r="I30" s="125">
        <v>184959.29788</v>
      </c>
      <c r="J30" s="125">
        <v>158522.32240999999</v>
      </c>
      <c r="K30" s="125">
        <v>193708.73629</v>
      </c>
      <c r="L30" s="125">
        <v>213498.53995000001</v>
      </c>
      <c r="M30" s="125">
        <v>227931.80470000001</v>
      </c>
      <c r="N30" s="125">
        <v>190400.57049000001</v>
      </c>
      <c r="O30" s="126">
        <v>2266301.0770999999</v>
      </c>
    </row>
    <row r="31" spans="1:15" ht="13.8" x14ac:dyDescent="0.25">
      <c r="A31" s="39">
        <v>2017</v>
      </c>
      <c r="B31" s="40" t="s">
        <v>137</v>
      </c>
      <c r="C31" s="125">
        <v>145475.11775</v>
      </c>
      <c r="D31" s="125">
        <v>155080.07592</v>
      </c>
      <c r="E31" s="125">
        <v>188918.92254999999</v>
      </c>
      <c r="F31" s="125">
        <v>176038.90289</v>
      </c>
      <c r="G31" s="125">
        <v>183391.48592000001</v>
      </c>
      <c r="H31" s="125">
        <v>163098.79897</v>
      </c>
      <c r="I31" s="125">
        <v>158118.46898000001</v>
      </c>
      <c r="J31" s="125">
        <v>201227.19539000001</v>
      </c>
      <c r="K31" s="125">
        <v>169207.31385999999</v>
      </c>
      <c r="L31" s="125">
        <v>210889.30992</v>
      </c>
      <c r="M31" s="125">
        <v>212318.30843</v>
      </c>
      <c r="N31" s="125">
        <v>200297.65317000001</v>
      </c>
      <c r="O31" s="126">
        <v>2164061.55375</v>
      </c>
    </row>
    <row r="32" spans="1:15" ht="13.8" x14ac:dyDescent="0.25">
      <c r="A32" s="37">
        <v>2018</v>
      </c>
      <c r="B32" s="40" t="s">
        <v>138</v>
      </c>
      <c r="C32" s="127">
        <v>1349545.93374</v>
      </c>
      <c r="D32" s="127">
        <v>1260258.85543</v>
      </c>
      <c r="E32" s="127">
        <v>1560072.2971399999</v>
      </c>
      <c r="F32" s="127">
        <v>1348083.6176799999</v>
      </c>
      <c r="G32" s="127">
        <v>1461305.79681</v>
      </c>
      <c r="H32" s="127">
        <v>1417700.6201800001</v>
      </c>
      <c r="I32" s="127">
        <v>1473383.51724</v>
      </c>
      <c r="J32" s="127">
        <v>1373648.48291</v>
      </c>
      <c r="K32" s="127">
        <v>1527438.9046400001</v>
      </c>
      <c r="L32" s="127">
        <v>1585985.94575</v>
      </c>
      <c r="M32" s="127">
        <v>1501182.7472999999</v>
      </c>
      <c r="N32" s="127">
        <v>1513510.47844</v>
      </c>
      <c r="O32" s="126">
        <v>17372117.19726</v>
      </c>
    </row>
    <row r="33" spans="1:15" ht="13.8" x14ac:dyDescent="0.25">
      <c r="A33" s="39">
        <v>2017</v>
      </c>
      <c r="B33" s="40" t="s">
        <v>138</v>
      </c>
      <c r="C33" s="125">
        <v>1231388.7207200001</v>
      </c>
      <c r="D33" s="125">
        <v>1344226.0219000001</v>
      </c>
      <c r="E33" s="125">
        <v>1519751.42933</v>
      </c>
      <c r="F33" s="127">
        <v>1215596.08448</v>
      </c>
      <c r="G33" s="127">
        <v>1319978.4862299999</v>
      </c>
      <c r="H33" s="127">
        <v>1264562.9056800001</v>
      </c>
      <c r="I33" s="127">
        <v>1189186.92334</v>
      </c>
      <c r="J33" s="127">
        <v>1462333.73875</v>
      </c>
      <c r="K33" s="127">
        <v>1277014.87818</v>
      </c>
      <c r="L33" s="127">
        <v>1467694.2573899999</v>
      </c>
      <c r="M33" s="127">
        <v>1386116.4670200001</v>
      </c>
      <c r="N33" s="127">
        <v>1367495.76192</v>
      </c>
      <c r="O33" s="126">
        <v>16045345.674939999</v>
      </c>
    </row>
    <row r="34" spans="1:15" ht="13.8" x14ac:dyDescent="0.25">
      <c r="A34" s="37">
        <v>2018</v>
      </c>
      <c r="B34" s="40" t="s">
        <v>139</v>
      </c>
      <c r="C34" s="125">
        <v>1427587.84195</v>
      </c>
      <c r="D34" s="125">
        <v>1405048.2374499999</v>
      </c>
      <c r="E34" s="125">
        <v>1678479.00599</v>
      </c>
      <c r="F34" s="125">
        <v>1464998.0880400001</v>
      </c>
      <c r="G34" s="125">
        <v>1481022.1435</v>
      </c>
      <c r="H34" s="125">
        <v>1354511.32495</v>
      </c>
      <c r="I34" s="125">
        <v>1581259.2844700001</v>
      </c>
      <c r="J34" s="125">
        <v>1385807.99532</v>
      </c>
      <c r="K34" s="125">
        <v>1460826.4079799999</v>
      </c>
      <c r="L34" s="125">
        <v>1564977.93047</v>
      </c>
      <c r="M34" s="125">
        <v>1530640.9145500001</v>
      </c>
      <c r="N34" s="125">
        <v>1306997.37087</v>
      </c>
      <c r="O34" s="126">
        <v>17642156.545540001</v>
      </c>
    </row>
    <row r="35" spans="1:15" ht="13.8" x14ac:dyDescent="0.25">
      <c r="A35" s="39">
        <v>2017</v>
      </c>
      <c r="B35" s="40" t="s">
        <v>139</v>
      </c>
      <c r="C35" s="125">
        <v>1245596.35259</v>
      </c>
      <c r="D35" s="125">
        <v>1282246.5486900001</v>
      </c>
      <c r="E35" s="125">
        <v>1529885.3268800001</v>
      </c>
      <c r="F35" s="125">
        <v>1345753.29293</v>
      </c>
      <c r="G35" s="125">
        <v>1399025.76609</v>
      </c>
      <c r="H35" s="125">
        <v>1387348.1223500001</v>
      </c>
      <c r="I35" s="125">
        <v>1476023.3599400001</v>
      </c>
      <c r="J35" s="125">
        <v>1674098.9926799999</v>
      </c>
      <c r="K35" s="125">
        <v>1288890.5790299999</v>
      </c>
      <c r="L35" s="125">
        <v>1531449.8312200001</v>
      </c>
      <c r="M35" s="125">
        <v>1435140.6647600001</v>
      </c>
      <c r="N35" s="125">
        <v>1435809.88081</v>
      </c>
      <c r="O35" s="126">
        <v>17031268.717969999</v>
      </c>
    </row>
    <row r="36" spans="1:15" ht="13.8" x14ac:dyDescent="0.25">
      <c r="A36" s="37">
        <v>2018</v>
      </c>
      <c r="B36" s="40" t="s">
        <v>140</v>
      </c>
      <c r="C36" s="125">
        <v>2285575.33629</v>
      </c>
      <c r="D36" s="125">
        <v>2795909.4327799999</v>
      </c>
      <c r="E36" s="125">
        <v>3144201.0205799998</v>
      </c>
      <c r="F36" s="125">
        <v>2902144.5208100001</v>
      </c>
      <c r="G36" s="125">
        <v>2764175.1799599999</v>
      </c>
      <c r="H36" s="125">
        <v>2539981.59613</v>
      </c>
      <c r="I36" s="125">
        <v>2762845.3178599998</v>
      </c>
      <c r="J36" s="125">
        <v>1607708.77311</v>
      </c>
      <c r="K36" s="125">
        <v>2605432.9654000001</v>
      </c>
      <c r="L36" s="125">
        <v>2919511.3214199999</v>
      </c>
      <c r="M36" s="125">
        <v>2767721.8962599998</v>
      </c>
      <c r="N36" s="125">
        <v>2473261.54807</v>
      </c>
      <c r="O36" s="126">
        <v>31568468.908670001</v>
      </c>
    </row>
    <row r="37" spans="1:15" ht="13.8" x14ac:dyDescent="0.25">
      <c r="A37" s="39">
        <v>2017</v>
      </c>
      <c r="B37" s="40" t="s">
        <v>140</v>
      </c>
      <c r="C37" s="125">
        <v>2064101.66255</v>
      </c>
      <c r="D37" s="125">
        <v>2227157.1272700001</v>
      </c>
      <c r="E37" s="125">
        <v>2708819.4140400002</v>
      </c>
      <c r="F37" s="125">
        <v>2293507.1869800002</v>
      </c>
      <c r="G37" s="125">
        <v>2563698.7144599999</v>
      </c>
      <c r="H37" s="125">
        <v>2494969.99186</v>
      </c>
      <c r="I37" s="125">
        <v>2430926.1660699998</v>
      </c>
      <c r="J37" s="125">
        <v>1833654.21964</v>
      </c>
      <c r="K37" s="125">
        <v>2149764.9471800001</v>
      </c>
      <c r="L37" s="125">
        <v>2630083.6725499998</v>
      </c>
      <c r="M37" s="125">
        <v>2643947.9204000002</v>
      </c>
      <c r="N37" s="125">
        <v>2487345.2995699998</v>
      </c>
      <c r="O37" s="126">
        <v>28527976.32257</v>
      </c>
    </row>
    <row r="38" spans="1:15" ht="13.8" x14ac:dyDescent="0.25">
      <c r="A38" s="37">
        <v>2018</v>
      </c>
      <c r="B38" s="40" t="s">
        <v>141</v>
      </c>
      <c r="C38" s="125">
        <v>42524.265619999998</v>
      </c>
      <c r="D38" s="125">
        <v>56242.339760000003</v>
      </c>
      <c r="E38" s="125">
        <v>79226.622390000004</v>
      </c>
      <c r="F38" s="125">
        <v>42637.633880000001</v>
      </c>
      <c r="G38" s="125">
        <v>133538.68554000001</v>
      </c>
      <c r="H38" s="125">
        <v>139721.95924</v>
      </c>
      <c r="I38" s="125">
        <v>148742.76595999999</v>
      </c>
      <c r="J38" s="125">
        <v>95641.843789999999</v>
      </c>
      <c r="K38" s="125">
        <v>53268.904289999999</v>
      </c>
      <c r="L38" s="125">
        <v>130754.85827</v>
      </c>
      <c r="M38" s="125">
        <v>29652.930079999998</v>
      </c>
      <c r="N38" s="125">
        <v>38576.353869999999</v>
      </c>
      <c r="O38" s="126">
        <v>990529.16269000003</v>
      </c>
    </row>
    <row r="39" spans="1:15" ht="13.8" x14ac:dyDescent="0.25">
      <c r="A39" s="39">
        <v>2017</v>
      </c>
      <c r="B39" s="40" t="s">
        <v>141</v>
      </c>
      <c r="C39" s="125">
        <v>65125.639880000002</v>
      </c>
      <c r="D39" s="125">
        <v>84700.491330000004</v>
      </c>
      <c r="E39" s="125">
        <v>148505.58248000001</v>
      </c>
      <c r="F39" s="125">
        <v>72460.498909999995</v>
      </c>
      <c r="G39" s="125">
        <v>114131.60739</v>
      </c>
      <c r="H39" s="125">
        <v>158069.96716999999</v>
      </c>
      <c r="I39" s="125">
        <v>90677.540630000003</v>
      </c>
      <c r="J39" s="125">
        <v>166168.74025</v>
      </c>
      <c r="K39" s="125">
        <v>103600.68257999999</v>
      </c>
      <c r="L39" s="125">
        <v>87976.727379999997</v>
      </c>
      <c r="M39" s="125">
        <v>125763.03137</v>
      </c>
      <c r="N39" s="125">
        <v>120779.26479</v>
      </c>
      <c r="O39" s="126">
        <v>1337959.77416</v>
      </c>
    </row>
    <row r="40" spans="1:15" ht="13.8" x14ac:dyDescent="0.25">
      <c r="A40" s="37">
        <v>2018</v>
      </c>
      <c r="B40" s="40" t="s">
        <v>142</v>
      </c>
      <c r="C40" s="125">
        <v>767149.65153999999</v>
      </c>
      <c r="D40" s="125">
        <v>879691.20608000003</v>
      </c>
      <c r="E40" s="125">
        <v>1028302.50552</v>
      </c>
      <c r="F40" s="125">
        <v>948811.30611</v>
      </c>
      <c r="G40" s="125">
        <v>985792.50477999996</v>
      </c>
      <c r="H40" s="125">
        <v>861762.72511999996</v>
      </c>
      <c r="I40" s="125">
        <v>871348.08085999999</v>
      </c>
      <c r="J40" s="125">
        <v>800901.14263999998</v>
      </c>
      <c r="K40" s="125">
        <v>999478.18529000005</v>
      </c>
      <c r="L40" s="125">
        <v>1113216.7762500001</v>
      </c>
      <c r="M40" s="125">
        <v>1092979.5093400001</v>
      </c>
      <c r="N40" s="125">
        <v>960025.70226000005</v>
      </c>
      <c r="O40" s="126">
        <v>11309459.29579</v>
      </c>
    </row>
    <row r="41" spans="1:15" ht="13.8" x14ac:dyDescent="0.25">
      <c r="A41" s="39">
        <v>2017</v>
      </c>
      <c r="B41" s="40" t="s">
        <v>142</v>
      </c>
      <c r="C41" s="125">
        <v>602346.70608000003</v>
      </c>
      <c r="D41" s="125">
        <v>694395.14228999999</v>
      </c>
      <c r="E41" s="125">
        <v>906554.98791999999</v>
      </c>
      <c r="F41" s="125">
        <v>786596.42903999996</v>
      </c>
      <c r="G41" s="125">
        <v>878328.83817999996</v>
      </c>
      <c r="H41" s="125">
        <v>871689.41307999997</v>
      </c>
      <c r="I41" s="125">
        <v>806249.63335000002</v>
      </c>
      <c r="J41" s="125">
        <v>957747.96215000004</v>
      </c>
      <c r="K41" s="125">
        <v>862427.64196000004</v>
      </c>
      <c r="L41" s="125">
        <v>1012736.8567</v>
      </c>
      <c r="M41" s="125">
        <v>1009048.25671</v>
      </c>
      <c r="N41" s="125">
        <v>1090438.2777199999</v>
      </c>
      <c r="O41" s="126">
        <v>10478560.14518</v>
      </c>
    </row>
    <row r="42" spans="1:15" ht="13.8" x14ac:dyDescent="0.25">
      <c r="A42" s="37">
        <v>2018</v>
      </c>
      <c r="B42" s="40" t="s">
        <v>143</v>
      </c>
      <c r="C42" s="125">
        <v>511896.46207000001</v>
      </c>
      <c r="D42" s="125">
        <v>547347.88956000004</v>
      </c>
      <c r="E42" s="125">
        <v>635721.99323000002</v>
      </c>
      <c r="F42" s="125">
        <v>602468.41044999997</v>
      </c>
      <c r="G42" s="125">
        <v>622870.83970000001</v>
      </c>
      <c r="H42" s="125">
        <v>551038.22926000005</v>
      </c>
      <c r="I42" s="125">
        <v>611763.92408000003</v>
      </c>
      <c r="J42" s="125">
        <v>550943.69750000001</v>
      </c>
      <c r="K42" s="125">
        <v>612789.29945000005</v>
      </c>
      <c r="L42" s="125">
        <v>702629.83077999996</v>
      </c>
      <c r="M42" s="125">
        <v>703370.30356000003</v>
      </c>
      <c r="N42" s="125">
        <v>664266.35941999999</v>
      </c>
      <c r="O42" s="126">
        <v>7317107.2390599996</v>
      </c>
    </row>
    <row r="43" spans="1:15" ht="13.8" x14ac:dyDescent="0.25">
      <c r="A43" s="39">
        <v>2017</v>
      </c>
      <c r="B43" s="40" t="s">
        <v>143</v>
      </c>
      <c r="C43" s="125">
        <v>388710.50743</v>
      </c>
      <c r="D43" s="125">
        <v>432230.30108</v>
      </c>
      <c r="E43" s="125">
        <v>516939.84113000002</v>
      </c>
      <c r="F43" s="125">
        <v>484507.63029</v>
      </c>
      <c r="G43" s="125">
        <v>508707.00227</v>
      </c>
      <c r="H43" s="125">
        <v>505991.59925999999</v>
      </c>
      <c r="I43" s="125">
        <v>472926.82644999999</v>
      </c>
      <c r="J43" s="125">
        <v>564409.01867000002</v>
      </c>
      <c r="K43" s="125">
        <v>479730.97213000001</v>
      </c>
      <c r="L43" s="125">
        <v>542054.69666000002</v>
      </c>
      <c r="M43" s="125">
        <v>580685.43371999997</v>
      </c>
      <c r="N43" s="125">
        <v>603670.95004000003</v>
      </c>
      <c r="O43" s="126">
        <v>6080564.7791299997</v>
      </c>
    </row>
    <row r="44" spans="1:15" ht="13.8" x14ac:dyDescent="0.25">
      <c r="A44" s="37">
        <v>2018</v>
      </c>
      <c r="B44" s="40" t="s">
        <v>144</v>
      </c>
      <c r="C44" s="125">
        <v>597090.94891000004</v>
      </c>
      <c r="D44" s="125">
        <v>635664.85299000004</v>
      </c>
      <c r="E44" s="125">
        <v>752666.95701000001</v>
      </c>
      <c r="F44" s="125">
        <v>698004.58819000004</v>
      </c>
      <c r="G44" s="125">
        <v>716099.60124999995</v>
      </c>
      <c r="H44" s="125">
        <v>656961.71747000003</v>
      </c>
      <c r="I44" s="125">
        <v>687025.76916000003</v>
      </c>
      <c r="J44" s="125">
        <v>600615.20278000005</v>
      </c>
      <c r="K44" s="125">
        <v>663982.59990000003</v>
      </c>
      <c r="L44" s="125">
        <v>715591.26229999994</v>
      </c>
      <c r="M44" s="125">
        <v>729729.28241999994</v>
      </c>
      <c r="N44" s="125">
        <v>632952.75705999997</v>
      </c>
      <c r="O44" s="126">
        <v>8086385.5394400004</v>
      </c>
    </row>
    <row r="45" spans="1:15" ht="13.8" x14ac:dyDescent="0.25">
      <c r="A45" s="39">
        <v>2017</v>
      </c>
      <c r="B45" s="40" t="s">
        <v>144</v>
      </c>
      <c r="C45" s="125">
        <v>464679.32507000002</v>
      </c>
      <c r="D45" s="125">
        <v>500561.75339999999</v>
      </c>
      <c r="E45" s="125">
        <v>611659.55969999998</v>
      </c>
      <c r="F45" s="125">
        <v>546671.35161000001</v>
      </c>
      <c r="G45" s="125">
        <v>570053.03044999996</v>
      </c>
      <c r="H45" s="125">
        <v>560114.40871999995</v>
      </c>
      <c r="I45" s="125">
        <v>532005.90115000005</v>
      </c>
      <c r="J45" s="125">
        <v>607603.94368000003</v>
      </c>
      <c r="K45" s="125">
        <v>521152.86184000003</v>
      </c>
      <c r="L45" s="125">
        <v>624817.50066999998</v>
      </c>
      <c r="M45" s="125">
        <v>644682.23548000003</v>
      </c>
      <c r="N45" s="125">
        <v>625200.64228000003</v>
      </c>
      <c r="O45" s="126">
        <v>6809202.5140500003</v>
      </c>
    </row>
    <row r="46" spans="1:15" ht="13.8" x14ac:dyDescent="0.25">
      <c r="A46" s="37">
        <v>2018</v>
      </c>
      <c r="B46" s="40" t="s">
        <v>145</v>
      </c>
      <c r="C46" s="125">
        <v>1117501.03688</v>
      </c>
      <c r="D46" s="125">
        <v>1147472.13476</v>
      </c>
      <c r="E46" s="125">
        <v>1287275.1336600001</v>
      </c>
      <c r="F46" s="125">
        <v>1122432.77419</v>
      </c>
      <c r="G46" s="125">
        <v>1204113.1528400001</v>
      </c>
      <c r="H46" s="125">
        <v>1197087.3539799999</v>
      </c>
      <c r="I46" s="125">
        <v>1263952.7570400001</v>
      </c>
      <c r="J46" s="125">
        <v>1187188.7341499999</v>
      </c>
      <c r="K46" s="125">
        <v>1410550.09604</v>
      </c>
      <c r="L46" s="125">
        <v>1495047.8300399999</v>
      </c>
      <c r="M46" s="125">
        <v>1659913.53877</v>
      </c>
      <c r="N46" s="125">
        <v>1462326.74798</v>
      </c>
      <c r="O46" s="126">
        <v>15554861.29033</v>
      </c>
    </row>
    <row r="47" spans="1:15" ht="13.8" x14ac:dyDescent="0.25">
      <c r="A47" s="39">
        <v>2017</v>
      </c>
      <c r="B47" s="40" t="s">
        <v>145</v>
      </c>
      <c r="C47" s="125">
        <v>850631.40171999997</v>
      </c>
      <c r="D47" s="125">
        <v>928852.77034000005</v>
      </c>
      <c r="E47" s="125">
        <v>1169206.0498299999</v>
      </c>
      <c r="F47" s="125">
        <v>995610.36797999998</v>
      </c>
      <c r="G47" s="125">
        <v>965129.35251</v>
      </c>
      <c r="H47" s="125">
        <v>897059.50500999996</v>
      </c>
      <c r="I47" s="125">
        <v>789361.78491000005</v>
      </c>
      <c r="J47" s="125">
        <v>846235.76344999997</v>
      </c>
      <c r="K47" s="125">
        <v>739616.71323999995</v>
      </c>
      <c r="L47" s="125">
        <v>1016087.50205</v>
      </c>
      <c r="M47" s="125">
        <v>1073414.37613</v>
      </c>
      <c r="N47" s="125">
        <v>1159659.1131599999</v>
      </c>
      <c r="O47" s="126">
        <v>11430864.70033</v>
      </c>
    </row>
    <row r="48" spans="1:15" ht="13.8" x14ac:dyDescent="0.25">
      <c r="A48" s="37">
        <v>2018</v>
      </c>
      <c r="B48" s="40" t="s">
        <v>146</v>
      </c>
      <c r="C48" s="125">
        <v>208341.55322</v>
      </c>
      <c r="D48" s="125">
        <v>239377.08450999999</v>
      </c>
      <c r="E48" s="125">
        <v>267416.54732999997</v>
      </c>
      <c r="F48" s="125">
        <v>258397.52884000001</v>
      </c>
      <c r="G48" s="125">
        <v>273635.41087999998</v>
      </c>
      <c r="H48" s="125">
        <v>254255.87093999999</v>
      </c>
      <c r="I48" s="125">
        <v>256374.18286</v>
      </c>
      <c r="J48" s="125">
        <v>220595.30570999999</v>
      </c>
      <c r="K48" s="125">
        <v>243695.43057</v>
      </c>
      <c r="L48" s="125">
        <v>261530.04316</v>
      </c>
      <c r="M48" s="125">
        <v>261337.68121000001</v>
      </c>
      <c r="N48" s="125">
        <v>242942.16636999999</v>
      </c>
      <c r="O48" s="126">
        <v>2987898.8056000001</v>
      </c>
    </row>
    <row r="49" spans="1:15" ht="13.8" x14ac:dyDescent="0.25">
      <c r="A49" s="39">
        <v>2017</v>
      </c>
      <c r="B49" s="40" t="s">
        <v>146</v>
      </c>
      <c r="C49" s="125">
        <v>180942.39872</v>
      </c>
      <c r="D49" s="125">
        <v>202271.86444</v>
      </c>
      <c r="E49" s="125">
        <v>256830.35075000001</v>
      </c>
      <c r="F49" s="125">
        <v>222371.25599000001</v>
      </c>
      <c r="G49" s="125">
        <v>239963.52903000001</v>
      </c>
      <c r="H49" s="125">
        <v>231400.9319</v>
      </c>
      <c r="I49" s="125">
        <v>217437.45954000001</v>
      </c>
      <c r="J49" s="125">
        <v>244812.48556</v>
      </c>
      <c r="K49" s="125">
        <v>205829.61438000001</v>
      </c>
      <c r="L49" s="125">
        <v>230035.07008</v>
      </c>
      <c r="M49" s="125">
        <v>237808.23217999999</v>
      </c>
      <c r="N49" s="125">
        <v>235846.60983999999</v>
      </c>
      <c r="O49" s="126">
        <v>2705549.80241</v>
      </c>
    </row>
    <row r="50" spans="1:15" ht="13.8" x14ac:dyDescent="0.25">
      <c r="A50" s="37">
        <v>2018</v>
      </c>
      <c r="B50" s="40" t="s">
        <v>147</v>
      </c>
      <c r="C50" s="125">
        <v>141692.58790000001</v>
      </c>
      <c r="D50" s="125">
        <v>195479.57667000001</v>
      </c>
      <c r="E50" s="125">
        <v>522694.85060000001</v>
      </c>
      <c r="F50" s="125">
        <v>354849.10265999998</v>
      </c>
      <c r="G50" s="125">
        <v>251183.09607999999</v>
      </c>
      <c r="H50" s="125">
        <v>198940.97959</v>
      </c>
      <c r="I50" s="125">
        <v>260011.25665</v>
      </c>
      <c r="J50" s="125">
        <v>896156.59381999995</v>
      </c>
      <c r="K50" s="125">
        <v>590873.94853000005</v>
      </c>
      <c r="L50" s="125">
        <v>474413.22938999999</v>
      </c>
      <c r="M50" s="125">
        <v>272280.95656999998</v>
      </c>
      <c r="N50" s="125">
        <v>251863.10279999999</v>
      </c>
      <c r="O50" s="126">
        <v>4410439.2812599996</v>
      </c>
    </row>
    <row r="51" spans="1:15" ht="13.8" x14ac:dyDescent="0.25">
      <c r="A51" s="39">
        <v>2017</v>
      </c>
      <c r="B51" s="40" t="s">
        <v>147</v>
      </c>
      <c r="C51" s="125">
        <v>198486.61814999999</v>
      </c>
      <c r="D51" s="125">
        <v>251788.18276</v>
      </c>
      <c r="E51" s="125">
        <v>338911.83844000002</v>
      </c>
      <c r="F51" s="125">
        <v>345064.09792999999</v>
      </c>
      <c r="G51" s="125">
        <v>302669.66272000002</v>
      </c>
      <c r="H51" s="125">
        <v>252020.96518</v>
      </c>
      <c r="I51" s="125">
        <v>265027.53391</v>
      </c>
      <c r="J51" s="125">
        <v>323546.41239000001</v>
      </c>
      <c r="K51" s="125">
        <v>232554.26246</v>
      </c>
      <c r="L51" s="125">
        <v>220880.33470000001</v>
      </c>
      <c r="M51" s="125">
        <v>266195.85187999997</v>
      </c>
      <c r="N51" s="125">
        <v>281485.85862999997</v>
      </c>
      <c r="O51" s="126">
        <v>3278631.6191500002</v>
      </c>
    </row>
    <row r="52" spans="1:15" ht="13.8" x14ac:dyDescent="0.25">
      <c r="A52" s="37">
        <v>2018</v>
      </c>
      <c r="B52" s="40" t="s">
        <v>148</v>
      </c>
      <c r="C52" s="125">
        <v>106506.34802</v>
      </c>
      <c r="D52" s="125">
        <v>149655.0753</v>
      </c>
      <c r="E52" s="125">
        <v>147926.57779000001</v>
      </c>
      <c r="F52" s="125">
        <v>189961.07772999999</v>
      </c>
      <c r="G52" s="125">
        <v>190016.05770999999</v>
      </c>
      <c r="H52" s="125">
        <v>123013.28576</v>
      </c>
      <c r="I52" s="125">
        <v>197255.41209</v>
      </c>
      <c r="J52" s="125">
        <v>119749.85591</v>
      </c>
      <c r="K52" s="125">
        <v>122785.72756</v>
      </c>
      <c r="L52" s="125">
        <v>206729.93174</v>
      </c>
      <c r="M52" s="125">
        <v>228238.16792000001</v>
      </c>
      <c r="N52" s="125">
        <v>253496.13832</v>
      </c>
      <c r="O52" s="126">
        <v>2035333.65585</v>
      </c>
    </row>
    <row r="53" spans="1:15" ht="13.8" x14ac:dyDescent="0.25">
      <c r="A53" s="39">
        <v>2017</v>
      </c>
      <c r="B53" s="40" t="s">
        <v>148</v>
      </c>
      <c r="C53" s="125">
        <v>99964.754350000003</v>
      </c>
      <c r="D53" s="125">
        <v>122114.31127000001</v>
      </c>
      <c r="E53" s="125">
        <v>147396.47138</v>
      </c>
      <c r="F53" s="125">
        <v>137727.17058999999</v>
      </c>
      <c r="G53" s="125">
        <v>131955.44761999999</v>
      </c>
      <c r="H53" s="125">
        <v>156546.92847000001</v>
      </c>
      <c r="I53" s="125">
        <v>111487.75456</v>
      </c>
      <c r="J53" s="125">
        <v>159009.36577</v>
      </c>
      <c r="K53" s="125">
        <v>151239.85154</v>
      </c>
      <c r="L53" s="125">
        <v>145058.47693999999</v>
      </c>
      <c r="M53" s="125">
        <v>173029.13488999999</v>
      </c>
      <c r="N53" s="125">
        <v>202981.92694999999</v>
      </c>
      <c r="O53" s="126">
        <v>1738511.59433</v>
      </c>
    </row>
    <row r="54" spans="1:15" ht="13.8" x14ac:dyDescent="0.25">
      <c r="A54" s="37">
        <v>2018</v>
      </c>
      <c r="B54" s="40" t="s">
        <v>149</v>
      </c>
      <c r="C54" s="125">
        <v>331308.77552999998</v>
      </c>
      <c r="D54" s="125">
        <v>350922.10019000003</v>
      </c>
      <c r="E54" s="125">
        <v>417498.91473000002</v>
      </c>
      <c r="F54" s="125">
        <v>365936.32127000001</v>
      </c>
      <c r="G54" s="125">
        <v>406284.34727999999</v>
      </c>
      <c r="H54" s="125">
        <v>357654.24008999998</v>
      </c>
      <c r="I54" s="125">
        <v>401517.57698000001</v>
      </c>
      <c r="J54" s="125">
        <v>342751.87886</v>
      </c>
      <c r="K54" s="125">
        <v>374336.04875000002</v>
      </c>
      <c r="L54" s="125">
        <v>422536.86537999997</v>
      </c>
      <c r="M54" s="125">
        <v>410024.76835000003</v>
      </c>
      <c r="N54" s="125">
        <v>352948.75865999999</v>
      </c>
      <c r="O54" s="126">
        <v>4533720.59607</v>
      </c>
    </row>
    <row r="55" spans="1:15" ht="13.8" x14ac:dyDescent="0.25">
      <c r="A55" s="39">
        <v>2017</v>
      </c>
      <c r="B55" s="40" t="s">
        <v>149</v>
      </c>
      <c r="C55" s="125">
        <v>257694.12286999999</v>
      </c>
      <c r="D55" s="125">
        <v>269330.11041999998</v>
      </c>
      <c r="E55" s="125">
        <v>329519.41336000001</v>
      </c>
      <c r="F55" s="125">
        <v>309734.94533000002</v>
      </c>
      <c r="G55" s="125">
        <v>327785.21713</v>
      </c>
      <c r="H55" s="125">
        <v>324148.23567000002</v>
      </c>
      <c r="I55" s="125">
        <v>304112.89749</v>
      </c>
      <c r="J55" s="125">
        <v>360308.32639</v>
      </c>
      <c r="K55" s="125">
        <v>310390.50487</v>
      </c>
      <c r="L55" s="125">
        <v>382331.83331999998</v>
      </c>
      <c r="M55" s="125">
        <v>384804.53149999998</v>
      </c>
      <c r="N55" s="125">
        <v>356649.66707000002</v>
      </c>
      <c r="O55" s="126">
        <v>3916809.8054200001</v>
      </c>
    </row>
    <row r="56" spans="1:15" ht="13.8" x14ac:dyDescent="0.25">
      <c r="A56" s="37">
        <v>2018</v>
      </c>
      <c r="B56" s="40" t="s">
        <v>150</v>
      </c>
      <c r="C56" s="125">
        <v>6831.2707700000001</v>
      </c>
      <c r="D56" s="125">
        <v>9089.9323100000001</v>
      </c>
      <c r="E56" s="125">
        <v>13501.230600000001</v>
      </c>
      <c r="F56" s="125">
        <v>10658.65056</v>
      </c>
      <c r="G56" s="125">
        <v>11529.36889</v>
      </c>
      <c r="H56" s="125">
        <v>10043.9323</v>
      </c>
      <c r="I56" s="125">
        <v>7866.5375800000002</v>
      </c>
      <c r="J56" s="125">
        <v>7905.8811800000003</v>
      </c>
      <c r="K56" s="125">
        <v>9156.7199199999995</v>
      </c>
      <c r="L56" s="125">
        <v>12394.269700000001</v>
      </c>
      <c r="M56" s="125">
        <v>9274.1456099999996</v>
      </c>
      <c r="N56" s="125">
        <v>13408.36132</v>
      </c>
      <c r="O56" s="126">
        <v>121660.30074000001</v>
      </c>
    </row>
    <row r="57" spans="1:15" ht="13.8" x14ac:dyDescent="0.25">
      <c r="A57" s="39">
        <v>2017</v>
      </c>
      <c r="B57" s="40" t="s">
        <v>150</v>
      </c>
      <c r="C57" s="125">
        <v>5824.4746999999998</v>
      </c>
      <c r="D57" s="125">
        <v>7372.3520099999996</v>
      </c>
      <c r="E57" s="125">
        <v>14210.87349</v>
      </c>
      <c r="F57" s="125">
        <v>10024.064060000001</v>
      </c>
      <c r="G57" s="125">
        <v>10759.562809999999</v>
      </c>
      <c r="H57" s="125">
        <v>8156.1843900000003</v>
      </c>
      <c r="I57" s="125">
        <v>7385.9921800000002</v>
      </c>
      <c r="J57" s="125">
        <v>7598.6843099999996</v>
      </c>
      <c r="K57" s="125">
        <v>5984.3935600000004</v>
      </c>
      <c r="L57" s="125">
        <v>9753.0607600000003</v>
      </c>
      <c r="M57" s="125">
        <v>10263.51993</v>
      </c>
      <c r="N57" s="125">
        <v>14852.35835</v>
      </c>
      <c r="O57" s="126">
        <v>112185.52055</v>
      </c>
    </row>
    <row r="58" spans="1:15" ht="13.8" x14ac:dyDescent="0.25">
      <c r="A58" s="37">
        <v>2018</v>
      </c>
      <c r="B58" s="38" t="s">
        <v>31</v>
      </c>
      <c r="C58" s="128">
        <f>C60</f>
        <v>391324.55086000002</v>
      </c>
      <c r="D58" s="128">
        <f t="shared" ref="D58:O58" si="4">D60</f>
        <v>334207.24878999998</v>
      </c>
      <c r="E58" s="128">
        <f t="shared" si="4"/>
        <v>376898.40801999997</v>
      </c>
      <c r="F58" s="128">
        <f t="shared" si="4"/>
        <v>369344.33247000002</v>
      </c>
      <c r="G58" s="128">
        <f t="shared" si="4"/>
        <v>430283.59836</v>
      </c>
      <c r="H58" s="128">
        <f t="shared" si="4"/>
        <v>379336.43225999997</v>
      </c>
      <c r="I58" s="128">
        <f t="shared" si="4"/>
        <v>403232.97045000002</v>
      </c>
      <c r="J58" s="128">
        <f t="shared" si="4"/>
        <v>325034.33490000002</v>
      </c>
      <c r="K58" s="128">
        <f t="shared" si="4"/>
        <v>364383.16522000002</v>
      </c>
      <c r="L58" s="128">
        <f t="shared" si="4"/>
        <v>415097.30468</v>
      </c>
      <c r="M58" s="128">
        <f t="shared" si="4"/>
        <v>398860.7193</v>
      </c>
      <c r="N58" s="128">
        <f t="shared" si="4"/>
        <v>373658.93504999997</v>
      </c>
      <c r="O58" s="128">
        <f t="shared" si="4"/>
        <v>4561662.0003599999</v>
      </c>
    </row>
    <row r="59" spans="1:15" ht="13.8" x14ac:dyDescent="0.25">
      <c r="A59" s="39">
        <v>2017</v>
      </c>
      <c r="B59" s="38" t="s">
        <v>31</v>
      </c>
      <c r="C59" s="128">
        <f>C61</f>
        <v>328015.23112999997</v>
      </c>
      <c r="D59" s="128">
        <f t="shared" ref="D59:O59" si="5">D61</f>
        <v>308981.73379999999</v>
      </c>
      <c r="E59" s="128">
        <f t="shared" si="5"/>
        <v>382542.65993999998</v>
      </c>
      <c r="F59" s="128">
        <f t="shared" si="5"/>
        <v>448004.33481999999</v>
      </c>
      <c r="G59" s="128">
        <f t="shared" si="5"/>
        <v>445702.48784999998</v>
      </c>
      <c r="H59" s="128">
        <f t="shared" si="5"/>
        <v>366947.6202</v>
      </c>
      <c r="I59" s="128">
        <f t="shared" si="5"/>
        <v>385927.32467</v>
      </c>
      <c r="J59" s="128">
        <f t="shared" si="5"/>
        <v>445269.32912000001</v>
      </c>
      <c r="K59" s="128">
        <f t="shared" si="5"/>
        <v>379084.85233999998</v>
      </c>
      <c r="L59" s="128">
        <f t="shared" si="5"/>
        <v>404360.62326000002</v>
      </c>
      <c r="M59" s="128">
        <f t="shared" si="5"/>
        <v>382916.86651000002</v>
      </c>
      <c r="N59" s="128">
        <f t="shared" si="5"/>
        <v>411301.41665000003</v>
      </c>
      <c r="O59" s="128">
        <f t="shared" si="5"/>
        <v>4689054.4802900003</v>
      </c>
    </row>
    <row r="60" spans="1:15" ht="13.8" x14ac:dyDescent="0.25">
      <c r="A60" s="37">
        <v>2018</v>
      </c>
      <c r="B60" s="40" t="s">
        <v>151</v>
      </c>
      <c r="C60" s="125">
        <v>391324.55086000002</v>
      </c>
      <c r="D60" s="125">
        <v>334207.24878999998</v>
      </c>
      <c r="E60" s="125">
        <v>376898.40801999997</v>
      </c>
      <c r="F60" s="125">
        <v>369344.33247000002</v>
      </c>
      <c r="G60" s="125">
        <v>430283.59836</v>
      </c>
      <c r="H60" s="125">
        <v>379336.43225999997</v>
      </c>
      <c r="I60" s="125">
        <v>403232.97045000002</v>
      </c>
      <c r="J60" s="125">
        <v>325034.33490000002</v>
      </c>
      <c r="K60" s="125">
        <v>364383.16522000002</v>
      </c>
      <c r="L60" s="125">
        <v>415097.30468</v>
      </c>
      <c r="M60" s="125">
        <v>398860.7193</v>
      </c>
      <c r="N60" s="125">
        <v>373658.93504999997</v>
      </c>
      <c r="O60" s="126">
        <v>4561662.0003599999</v>
      </c>
    </row>
    <row r="61" spans="1:15" ht="14.4" thickBot="1" x14ac:dyDescent="0.3">
      <c r="A61" s="39">
        <v>2017</v>
      </c>
      <c r="B61" s="40" t="s">
        <v>151</v>
      </c>
      <c r="C61" s="125">
        <v>328015.23112999997</v>
      </c>
      <c r="D61" s="125">
        <v>308981.73379999999</v>
      </c>
      <c r="E61" s="125">
        <v>382542.65993999998</v>
      </c>
      <c r="F61" s="125">
        <v>448004.33481999999</v>
      </c>
      <c r="G61" s="125">
        <v>445702.48784999998</v>
      </c>
      <c r="H61" s="125">
        <v>366947.6202</v>
      </c>
      <c r="I61" s="125">
        <v>385927.32467</v>
      </c>
      <c r="J61" s="125">
        <v>445269.32912000001</v>
      </c>
      <c r="K61" s="125">
        <v>379084.85233999998</v>
      </c>
      <c r="L61" s="125">
        <v>404360.62326000002</v>
      </c>
      <c r="M61" s="125">
        <v>382916.86651000002</v>
      </c>
      <c r="N61" s="125">
        <v>411301.41665000003</v>
      </c>
      <c r="O61" s="126">
        <v>4689054.4802900003</v>
      </c>
    </row>
    <row r="62" spans="1:15" s="43" customFormat="1" ht="15" customHeight="1" thickBot="1" x14ac:dyDescent="0.25">
      <c r="A62" s="41">
        <v>2002</v>
      </c>
      <c r="B62" s="42" t="s">
        <v>40</v>
      </c>
      <c r="C62" s="129">
        <v>2607319.6609999998</v>
      </c>
      <c r="D62" s="129">
        <v>2383772.9539999999</v>
      </c>
      <c r="E62" s="129">
        <v>2918943.5210000002</v>
      </c>
      <c r="F62" s="129">
        <v>2742857.9219999998</v>
      </c>
      <c r="G62" s="129">
        <v>3000325.2429999998</v>
      </c>
      <c r="H62" s="129">
        <v>2770693.8810000001</v>
      </c>
      <c r="I62" s="129">
        <v>3103851.8620000002</v>
      </c>
      <c r="J62" s="129">
        <v>2975888.9739999999</v>
      </c>
      <c r="K62" s="129">
        <v>3218206.861</v>
      </c>
      <c r="L62" s="129">
        <v>3501128.02</v>
      </c>
      <c r="M62" s="129">
        <v>3593604.8960000002</v>
      </c>
      <c r="N62" s="129">
        <v>3242495.2340000002</v>
      </c>
      <c r="O62" s="130">
        <f>SUM(C62:N62)</f>
        <v>36059089.028999999</v>
      </c>
    </row>
    <row r="63" spans="1:15" s="43" customFormat="1" ht="15" customHeight="1" thickBot="1" x14ac:dyDescent="0.25">
      <c r="A63" s="41">
        <v>2003</v>
      </c>
      <c r="B63" s="42" t="s">
        <v>40</v>
      </c>
      <c r="C63" s="129">
        <v>3533705.5819999999</v>
      </c>
      <c r="D63" s="129">
        <v>2923460.39</v>
      </c>
      <c r="E63" s="129">
        <v>3908255.9909999999</v>
      </c>
      <c r="F63" s="129">
        <v>3662183.449</v>
      </c>
      <c r="G63" s="129">
        <v>3860471.3</v>
      </c>
      <c r="H63" s="129">
        <v>3796113.5219999999</v>
      </c>
      <c r="I63" s="129">
        <v>4236114.2640000004</v>
      </c>
      <c r="J63" s="129">
        <v>3828726.17</v>
      </c>
      <c r="K63" s="129">
        <v>4114677.523</v>
      </c>
      <c r="L63" s="129">
        <v>4824388.2589999996</v>
      </c>
      <c r="M63" s="129">
        <v>3969697.4580000001</v>
      </c>
      <c r="N63" s="129">
        <v>4595042.3940000003</v>
      </c>
      <c r="O63" s="130">
        <f t="shared" ref="O63:O78" si="6">SUM(C63:N63)</f>
        <v>47252836.302000001</v>
      </c>
    </row>
    <row r="64" spans="1:15" s="43" customFormat="1" ht="15" customHeight="1" thickBot="1" x14ac:dyDescent="0.25">
      <c r="A64" s="41">
        <v>2004</v>
      </c>
      <c r="B64" s="42" t="s">
        <v>40</v>
      </c>
      <c r="C64" s="129">
        <v>4619660.84</v>
      </c>
      <c r="D64" s="129">
        <v>3664503.0430000001</v>
      </c>
      <c r="E64" s="129">
        <v>5218042.1770000001</v>
      </c>
      <c r="F64" s="129">
        <v>5072462.9939999999</v>
      </c>
      <c r="G64" s="129">
        <v>5170061.6050000004</v>
      </c>
      <c r="H64" s="129">
        <v>5284383.2860000003</v>
      </c>
      <c r="I64" s="129">
        <v>5632138.7980000004</v>
      </c>
      <c r="J64" s="129">
        <v>4707491.284</v>
      </c>
      <c r="K64" s="129">
        <v>5656283.5209999997</v>
      </c>
      <c r="L64" s="129">
        <v>5867342.1210000003</v>
      </c>
      <c r="M64" s="129">
        <v>5733908.9759999998</v>
      </c>
      <c r="N64" s="129">
        <v>6540874.1749999998</v>
      </c>
      <c r="O64" s="130">
        <f t="shared" si="6"/>
        <v>63167152.819999993</v>
      </c>
    </row>
    <row r="65" spans="1:15" s="43" customFormat="1" ht="15" customHeight="1" thickBot="1" x14ac:dyDescent="0.25">
      <c r="A65" s="41">
        <v>2005</v>
      </c>
      <c r="B65" s="42" t="s">
        <v>40</v>
      </c>
      <c r="C65" s="129">
        <v>4997279.7240000004</v>
      </c>
      <c r="D65" s="129">
        <v>5651741.2520000003</v>
      </c>
      <c r="E65" s="129">
        <v>6591859.2180000003</v>
      </c>
      <c r="F65" s="129">
        <v>6128131.8779999996</v>
      </c>
      <c r="G65" s="129">
        <v>5977226.2170000002</v>
      </c>
      <c r="H65" s="129">
        <v>6038534.3669999996</v>
      </c>
      <c r="I65" s="129">
        <v>5763466.3530000001</v>
      </c>
      <c r="J65" s="129">
        <v>5552867.2120000003</v>
      </c>
      <c r="K65" s="129">
        <v>6814268.9409999996</v>
      </c>
      <c r="L65" s="129">
        <v>6772178.5690000001</v>
      </c>
      <c r="M65" s="129">
        <v>5942575.7819999997</v>
      </c>
      <c r="N65" s="129">
        <v>7246278.6299999999</v>
      </c>
      <c r="O65" s="130">
        <f t="shared" si="6"/>
        <v>73476408.142999992</v>
      </c>
    </row>
    <row r="66" spans="1:15" s="43" customFormat="1" ht="15" customHeight="1" thickBot="1" x14ac:dyDescent="0.25">
      <c r="A66" s="41">
        <v>2006</v>
      </c>
      <c r="B66" s="42" t="s">
        <v>40</v>
      </c>
      <c r="C66" s="129">
        <v>5133048.8810000001</v>
      </c>
      <c r="D66" s="129">
        <v>6058251.2790000001</v>
      </c>
      <c r="E66" s="129">
        <v>7411101.659</v>
      </c>
      <c r="F66" s="129">
        <v>6456090.2609999999</v>
      </c>
      <c r="G66" s="129">
        <v>7041543.2470000004</v>
      </c>
      <c r="H66" s="129">
        <v>7815434.6220000004</v>
      </c>
      <c r="I66" s="129">
        <v>7067411.4790000003</v>
      </c>
      <c r="J66" s="129">
        <v>6811202.4100000001</v>
      </c>
      <c r="K66" s="129">
        <v>7606551.0949999997</v>
      </c>
      <c r="L66" s="129">
        <v>6888812.5489999996</v>
      </c>
      <c r="M66" s="129">
        <v>8641474.5559999999</v>
      </c>
      <c r="N66" s="129">
        <v>8603753.4800000004</v>
      </c>
      <c r="O66" s="130">
        <f t="shared" si="6"/>
        <v>85534675.517999992</v>
      </c>
    </row>
    <row r="67" spans="1:15" s="43" customFormat="1" ht="15" customHeight="1" thickBot="1" x14ac:dyDescent="0.25">
      <c r="A67" s="41">
        <v>2007</v>
      </c>
      <c r="B67" s="42" t="s">
        <v>40</v>
      </c>
      <c r="C67" s="129">
        <v>6564559.7929999996</v>
      </c>
      <c r="D67" s="129">
        <v>7656951.608</v>
      </c>
      <c r="E67" s="129">
        <v>8957851.6209999993</v>
      </c>
      <c r="F67" s="129">
        <v>8313312.0049999999</v>
      </c>
      <c r="G67" s="129">
        <v>9147620.0419999994</v>
      </c>
      <c r="H67" s="129">
        <v>8980247.4370000008</v>
      </c>
      <c r="I67" s="129">
        <v>8937741.591</v>
      </c>
      <c r="J67" s="129">
        <v>8736689.0920000002</v>
      </c>
      <c r="K67" s="129">
        <v>9038743.8959999997</v>
      </c>
      <c r="L67" s="129">
        <v>9895216.6219999995</v>
      </c>
      <c r="M67" s="129">
        <v>11318798.220000001</v>
      </c>
      <c r="N67" s="129">
        <v>9724017.977</v>
      </c>
      <c r="O67" s="130">
        <f t="shared" si="6"/>
        <v>107271749.90399998</v>
      </c>
    </row>
    <row r="68" spans="1:15" s="43" customFormat="1" ht="15" customHeight="1" thickBot="1" x14ac:dyDescent="0.25">
      <c r="A68" s="41">
        <v>2008</v>
      </c>
      <c r="B68" s="42" t="s">
        <v>40</v>
      </c>
      <c r="C68" s="129">
        <v>10632207.040999999</v>
      </c>
      <c r="D68" s="129">
        <v>11077899.119999999</v>
      </c>
      <c r="E68" s="129">
        <v>11428587.233999999</v>
      </c>
      <c r="F68" s="129">
        <v>11363963.503</v>
      </c>
      <c r="G68" s="129">
        <v>12477968.699999999</v>
      </c>
      <c r="H68" s="129">
        <v>11770634.384</v>
      </c>
      <c r="I68" s="129">
        <v>12595426.863</v>
      </c>
      <c r="J68" s="129">
        <v>11046830.085999999</v>
      </c>
      <c r="K68" s="129">
        <v>12793148.034</v>
      </c>
      <c r="L68" s="129">
        <v>9722708.7899999991</v>
      </c>
      <c r="M68" s="129">
        <v>9395872.8969999999</v>
      </c>
      <c r="N68" s="129">
        <v>7721948.9740000004</v>
      </c>
      <c r="O68" s="130">
        <f t="shared" si="6"/>
        <v>132027195.626</v>
      </c>
    </row>
    <row r="69" spans="1:15" s="43" customFormat="1" ht="15" customHeight="1" thickBot="1" x14ac:dyDescent="0.25">
      <c r="A69" s="41">
        <v>2009</v>
      </c>
      <c r="B69" s="42" t="s">
        <v>40</v>
      </c>
      <c r="C69" s="129">
        <v>7884493.5240000002</v>
      </c>
      <c r="D69" s="129">
        <v>8435115.8340000007</v>
      </c>
      <c r="E69" s="129">
        <v>8155485.0810000002</v>
      </c>
      <c r="F69" s="129">
        <v>7561696.2829999998</v>
      </c>
      <c r="G69" s="129">
        <v>7346407.5279999999</v>
      </c>
      <c r="H69" s="129">
        <v>8329692.7829999998</v>
      </c>
      <c r="I69" s="129">
        <v>9055733.6710000001</v>
      </c>
      <c r="J69" s="129">
        <v>7839908.8420000002</v>
      </c>
      <c r="K69" s="129">
        <v>8480708.3870000001</v>
      </c>
      <c r="L69" s="129">
        <v>10095768.029999999</v>
      </c>
      <c r="M69" s="129">
        <v>8903010.773</v>
      </c>
      <c r="N69" s="129">
        <v>10054591.867000001</v>
      </c>
      <c r="O69" s="130">
        <f t="shared" si="6"/>
        <v>102142612.603</v>
      </c>
    </row>
    <row r="70" spans="1:15" s="43" customFormat="1" ht="15" customHeight="1" thickBot="1" x14ac:dyDescent="0.25">
      <c r="A70" s="41">
        <v>2010</v>
      </c>
      <c r="B70" s="42" t="s">
        <v>40</v>
      </c>
      <c r="C70" s="129">
        <v>7828748.0580000002</v>
      </c>
      <c r="D70" s="129">
        <v>8263237.8140000002</v>
      </c>
      <c r="E70" s="129">
        <v>9886488.1710000001</v>
      </c>
      <c r="F70" s="129">
        <v>9396006.6539999992</v>
      </c>
      <c r="G70" s="129">
        <v>9799958.1170000006</v>
      </c>
      <c r="H70" s="129">
        <v>9542907.6439999994</v>
      </c>
      <c r="I70" s="129">
        <v>9564682.5449999999</v>
      </c>
      <c r="J70" s="129">
        <v>8523451.9729999993</v>
      </c>
      <c r="K70" s="129">
        <v>8909230.5209999997</v>
      </c>
      <c r="L70" s="129">
        <v>10963586.27</v>
      </c>
      <c r="M70" s="129">
        <v>9382369.7180000003</v>
      </c>
      <c r="N70" s="129">
        <v>11822551.698999999</v>
      </c>
      <c r="O70" s="130">
        <f t="shared" si="6"/>
        <v>113883219.18399999</v>
      </c>
    </row>
    <row r="71" spans="1:15" s="43" customFormat="1" ht="15" customHeight="1" thickBot="1" x14ac:dyDescent="0.25">
      <c r="A71" s="41">
        <v>2011</v>
      </c>
      <c r="B71" s="42" t="s">
        <v>40</v>
      </c>
      <c r="C71" s="129">
        <v>9551084.6390000004</v>
      </c>
      <c r="D71" s="129">
        <v>10059126.307</v>
      </c>
      <c r="E71" s="129">
        <v>11811085.16</v>
      </c>
      <c r="F71" s="129">
        <v>11873269.447000001</v>
      </c>
      <c r="G71" s="129">
        <v>10943364.372</v>
      </c>
      <c r="H71" s="129">
        <v>11349953.558</v>
      </c>
      <c r="I71" s="129">
        <v>11860004.271</v>
      </c>
      <c r="J71" s="129">
        <v>11245124.657</v>
      </c>
      <c r="K71" s="129">
        <v>10750626.098999999</v>
      </c>
      <c r="L71" s="129">
        <v>11907219.297</v>
      </c>
      <c r="M71" s="129">
        <v>11078524.743000001</v>
      </c>
      <c r="N71" s="129">
        <v>12477486.279999999</v>
      </c>
      <c r="O71" s="130">
        <f t="shared" si="6"/>
        <v>134906868.83000001</v>
      </c>
    </row>
    <row r="72" spans="1:15" ht="13.8" thickBot="1" x14ac:dyDescent="0.3">
      <c r="A72" s="41">
        <v>2012</v>
      </c>
      <c r="B72" s="42" t="s">
        <v>40</v>
      </c>
      <c r="C72" s="129">
        <v>10348187.165999999</v>
      </c>
      <c r="D72" s="129">
        <v>11748000.124</v>
      </c>
      <c r="E72" s="129">
        <v>13208572.977</v>
      </c>
      <c r="F72" s="129">
        <v>12630226.718</v>
      </c>
      <c r="G72" s="129">
        <v>13131530.960999999</v>
      </c>
      <c r="H72" s="129">
        <v>13231198.687999999</v>
      </c>
      <c r="I72" s="129">
        <v>12830675.307</v>
      </c>
      <c r="J72" s="129">
        <v>12831394.572000001</v>
      </c>
      <c r="K72" s="129">
        <v>12952651.721999999</v>
      </c>
      <c r="L72" s="129">
        <v>13190769.654999999</v>
      </c>
      <c r="M72" s="129">
        <v>13753052.493000001</v>
      </c>
      <c r="N72" s="129">
        <v>12605476.173</v>
      </c>
      <c r="O72" s="130">
        <f t="shared" si="6"/>
        <v>152461736.55599999</v>
      </c>
    </row>
    <row r="73" spans="1:15" ht="13.8" thickBot="1" x14ac:dyDescent="0.3">
      <c r="A73" s="41">
        <v>2013</v>
      </c>
      <c r="B73" s="42" t="s">
        <v>40</v>
      </c>
      <c r="C73" s="129">
        <v>11481521.079</v>
      </c>
      <c r="D73" s="129">
        <v>12385690.909</v>
      </c>
      <c r="E73" s="129">
        <v>13122058.141000001</v>
      </c>
      <c r="F73" s="129">
        <v>12468202.903000001</v>
      </c>
      <c r="G73" s="129">
        <v>13277209.017000001</v>
      </c>
      <c r="H73" s="129">
        <v>12399973.961999999</v>
      </c>
      <c r="I73" s="129">
        <v>13059519.685000001</v>
      </c>
      <c r="J73" s="129">
        <v>11118300.903000001</v>
      </c>
      <c r="K73" s="129">
        <v>13060371.039000001</v>
      </c>
      <c r="L73" s="129">
        <v>12053704.638</v>
      </c>
      <c r="M73" s="129">
        <v>14201227.351</v>
      </c>
      <c r="N73" s="129">
        <v>13174857.460000001</v>
      </c>
      <c r="O73" s="130">
        <f t="shared" si="6"/>
        <v>151802637.08700001</v>
      </c>
    </row>
    <row r="74" spans="1:15" ht="13.8" thickBot="1" x14ac:dyDescent="0.3">
      <c r="A74" s="41">
        <v>2014</v>
      </c>
      <c r="B74" s="42" t="s">
        <v>40</v>
      </c>
      <c r="C74" s="129">
        <v>12399761.948000001</v>
      </c>
      <c r="D74" s="129">
        <v>13053292.493000001</v>
      </c>
      <c r="E74" s="129">
        <v>14680110.779999999</v>
      </c>
      <c r="F74" s="129">
        <v>13371185.664000001</v>
      </c>
      <c r="G74" s="129">
        <v>13681906.159</v>
      </c>
      <c r="H74" s="129">
        <v>12880924.245999999</v>
      </c>
      <c r="I74" s="129">
        <v>13344776.958000001</v>
      </c>
      <c r="J74" s="129">
        <v>11386828.925000001</v>
      </c>
      <c r="K74" s="129">
        <v>13583120.905999999</v>
      </c>
      <c r="L74" s="129">
        <v>12891630.102</v>
      </c>
      <c r="M74" s="129">
        <v>13067348.107000001</v>
      </c>
      <c r="N74" s="129">
        <v>13269271.402000001</v>
      </c>
      <c r="O74" s="130">
        <f t="shared" si="6"/>
        <v>157610157.69</v>
      </c>
    </row>
    <row r="75" spans="1:15" ht="13.8" thickBot="1" x14ac:dyDescent="0.3">
      <c r="A75" s="41">
        <v>2015</v>
      </c>
      <c r="B75" s="42" t="s">
        <v>40</v>
      </c>
      <c r="C75" s="129">
        <v>12301766.75</v>
      </c>
      <c r="D75" s="129">
        <v>12231860.140000001</v>
      </c>
      <c r="E75" s="129">
        <v>12519910.437999999</v>
      </c>
      <c r="F75" s="129">
        <v>13349346.866</v>
      </c>
      <c r="G75" s="129">
        <v>11080385.127</v>
      </c>
      <c r="H75" s="129">
        <v>11949647.085999999</v>
      </c>
      <c r="I75" s="129">
        <v>11129358.973999999</v>
      </c>
      <c r="J75" s="129">
        <v>11022045.344000001</v>
      </c>
      <c r="K75" s="129">
        <v>11581703.842</v>
      </c>
      <c r="L75" s="129">
        <v>13240039.088</v>
      </c>
      <c r="M75" s="129">
        <v>11681989.013</v>
      </c>
      <c r="N75" s="129">
        <v>11750818.76</v>
      </c>
      <c r="O75" s="130">
        <f t="shared" si="6"/>
        <v>143838871.428</v>
      </c>
    </row>
    <row r="76" spans="1:15" ht="13.8" thickBot="1" x14ac:dyDescent="0.3">
      <c r="A76" s="41">
        <v>2016</v>
      </c>
      <c r="B76" s="42" t="s">
        <v>40</v>
      </c>
      <c r="C76" s="129">
        <v>9546115.4000000004</v>
      </c>
      <c r="D76" s="129">
        <v>12366388.057</v>
      </c>
      <c r="E76" s="129">
        <v>12757672.093</v>
      </c>
      <c r="F76" s="129">
        <v>11950497.685000001</v>
      </c>
      <c r="G76" s="129">
        <v>12098611.067</v>
      </c>
      <c r="H76" s="129">
        <v>12864154.060000001</v>
      </c>
      <c r="I76" s="129">
        <v>9850124.8719999995</v>
      </c>
      <c r="J76" s="129">
        <v>11830762.82</v>
      </c>
      <c r="K76" s="129">
        <v>10901638.452</v>
      </c>
      <c r="L76" s="129">
        <v>12796159.91</v>
      </c>
      <c r="M76" s="129">
        <v>12786936.247</v>
      </c>
      <c r="N76" s="129">
        <v>12780523.145</v>
      </c>
      <c r="O76" s="130">
        <f t="shared" si="6"/>
        <v>142529583.80799997</v>
      </c>
    </row>
    <row r="77" spans="1:15" ht="13.8" thickBot="1" x14ac:dyDescent="0.3">
      <c r="A77" s="41">
        <v>2017</v>
      </c>
      <c r="B77" s="42" t="s">
        <v>40</v>
      </c>
      <c r="C77" s="129">
        <v>11247585.677000133</v>
      </c>
      <c r="D77" s="129">
        <v>12089908.933999483</v>
      </c>
      <c r="E77" s="129">
        <v>14470814.05899963</v>
      </c>
      <c r="F77" s="129">
        <v>12859938.790999187</v>
      </c>
      <c r="G77" s="129">
        <v>13582079.73099998</v>
      </c>
      <c r="H77" s="129">
        <v>13125306.943999315</v>
      </c>
      <c r="I77" s="129">
        <v>12612074.05599888</v>
      </c>
      <c r="J77" s="129">
        <v>13248462.990000026</v>
      </c>
      <c r="K77" s="129">
        <v>11810080.804999635</v>
      </c>
      <c r="L77" s="129">
        <v>13912699.49399944</v>
      </c>
      <c r="M77" s="129">
        <v>14188323.115998682</v>
      </c>
      <c r="N77" s="129">
        <v>13845665.816998869</v>
      </c>
      <c r="O77" s="130">
        <f t="shared" si="6"/>
        <v>156992940.41399324</v>
      </c>
    </row>
    <row r="78" spans="1:15" ht="13.8" thickBot="1" x14ac:dyDescent="0.3">
      <c r="A78" s="41">
        <v>2018</v>
      </c>
      <c r="B78" s="42" t="s">
        <v>40</v>
      </c>
      <c r="C78" s="129">
        <v>12434415.58899856</v>
      </c>
      <c r="D78" s="129">
        <v>13148699.173998738</v>
      </c>
      <c r="E78" s="129">
        <v>15554312.070999414</v>
      </c>
      <c r="F78" s="129">
        <v>13847621.729999162</v>
      </c>
      <c r="G78" s="129">
        <v>14258671.81899938</v>
      </c>
      <c r="H78" s="129">
        <v>12926040.041999621</v>
      </c>
      <c r="I78" s="129">
        <v>14051020.025999693</v>
      </c>
      <c r="J78" s="129">
        <v>12339775.799000038</v>
      </c>
      <c r="K78" s="129">
        <v>14404704.120999623</v>
      </c>
      <c r="L78" s="129">
        <v>15691717.069999341</v>
      </c>
      <c r="M78" s="129">
        <v>15528896.389998434</v>
      </c>
      <c r="N78" s="129">
        <v>13901762.821</v>
      </c>
      <c r="O78" s="130">
        <f t="shared" si="6"/>
        <v>168087636.65199202</v>
      </c>
    </row>
    <row r="79" spans="1:15" x14ac:dyDescent="0.25">
      <c r="B79" s="44" t="s">
        <v>224</v>
      </c>
    </row>
    <row r="81" spans="3:3" x14ac:dyDescent="0.25">
      <c r="C81" s="47"/>
    </row>
  </sheetData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D92"/>
  <sheetViews>
    <sheetView showGridLines="0" workbookViewId="0"/>
  </sheetViews>
  <sheetFormatPr defaultColWidth="9.109375" defaultRowHeight="13.2" x14ac:dyDescent="0.25"/>
  <cols>
    <col min="1" max="1" width="29.109375" customWidth="1"/>
    <col min="2" max="2" width="20" style="63" customWidth="1"/>
    <col min="3" max="3" width="17.5546875" style="63" customWidth="1"/>
    <col min="4" max="4" width="9.33203125" bestFit="1" customWidth="1"/>
  </cols>
  <sheetData>
    <row r="2" spans="1:4" ht="24.6" customHeight="1" x14ac:dyDescent="0.35">
      <c r="A2" s="152" t="s">
        <v>62</v>
      </c>
      <c r="B2" s="152"/>
      <c r="C2" s="152"/>
      <c r="D2" s="152"/>
    </row>
    <row r="3" spans="1:4" ht="15.6" x14ac:dyDescent="0.3">
      <c r="A3" s="151" t="s">
        <v>63</v>
      </c>
      <c r="B3" s="151"/>
      <c r="C3" s="151"/>
      <c r="D3" s="151"/>
    </row>
    <row r="5" spans="1:4" x14ac:dyDescent="0.25">
      <c r="A5" s="57" t="s">
        <v>64</v>
      </c>
      <c r="B5" s="58" t="s">
        <v>152</v>
      </c>
      <c r="C5" s="58" t="s">
        <v>153</v>
      </c>
      <c r="D5" s="59" t="s">
        <v>65</v>
      </c>
    </row>
    <row r="6" spans="1:4" x14ac:dyDescent="0.25">
      <c r="A6" s="60" t="s">
        <v>154</v>
      </c>
      <c r="B6" s="131">
        <v>1872.86229</v>
      </c>
      <c r="C6" s="131">
        <v>19131.425640000001</v>
      </c>
      <c r="D6" s="143">
        <v>921.50733356909006</v>
      </c>
    </row>
    <row r="7" spans="1:4" x14ac:dyDescent="0.25">
      <c r="A7" s="60" t="s">
        <v>155</v>
      </c>
      <c r="B7" s="131">
        <v>13861.78702</v>
      </c>
      <c r="C7" s="131">
        <v>44684.63882</v>
      </c>
      <c r="D7" s="143">
        <v>222.35842864652523</v>
      </c>
    </row>
    <row r="8" spans="1:4" x14ac:dyDescent="0.25">
      <c r="A8" s="60" t="s">
        <v>156</v>
      </c>
      <c r="B8" s="131">
        <v>6877.2201800000003</v>
      </c>
      <c r="C8" s="131">
        <v>20180.228139999999</v>
      </c>
      <c r="D8" s="143">
        <v>193.43583034737154</v>
      </c>
    </row>
    <row r="9" spans="1:4" x14ac:dyDescent="0.25">
      <c r="A9" s="60" t="s">
        <v>157</v>
      </c>
      <c r="B9" s="131">
        <v>9620.8091800000002</v>
      </c>
      <c r="C9" s="131">
        <v>25793.135330000001</v>
      </c>
      <c r="D9" s="143">
        <v>168.0973590414772</v>
      </c>
    </row>
    <row r="10" spans="1:4" x14ac:dyDescent="0.25">
      <c r="A10" s="60" t="s">
        <v>158</v>
      </c>
      <c r="B10" s="131">
        <v>86869.950700000001</v>
      </c>
      <c r="C10" s="131">
        <v>204723.81956999999</v>
      </c>
      <c r="D10" s="143">
        <v>135.66701479663666</v>
      </c>
    </row>
    <row r="11" spans="1:4" x14ac:dyDescent="0.25">
      <c r="A11" s="60" t="s">
        <v>159</v>
      </c>
      <c r="B11" s="131">
        <v>6000.0317800000003</v>
      </c>
      <c r="C11" s="131">
        <v>12879.85605</v>
      </c>
      <c r="D11" s="143">
        <v>114.66313050095211</v>
      </c>
    </row>
    <row r="12" spans="1:4" x14ac:dyDescent="0.25">
      <c r="A12" s="60" t="s">
        <v>160</v>
      </c>
      <c r="B12" s="131">
        <v>19536.663949999998</v>
      </c>
      <c r="C12" s="131">
        <v>39677.333749999998</v>
      </c>
      <c r="D12" s="143">
        <v>103.09165296360641</v>
      </c>
    </row>
    <row r="13" spans="1:4" x14ac:dyDescent="0.25">
      <c r="A13" s="60" t="s">
        <v>161</v>
      </c>
      <c r="B13" s="131">
        <v>9662.4537099999998</v>
      </c>
      <c r="C13" s="131">
        <v>18049.635780000001</v>
      </c>
      <c r="D13" s="143">
        <v>86.801782670584203</v>
      </c>
    </row>
    <row r="14" spans="1:4" x14ac:dyDescent="0.25">
      <c r="A14" s="60" t="s">
        <v>162</v>
      </c>
      <c r="B14" s="131">
        <v>33043.076000000001</v>
      </c>
      <c r="C14" s="131">
        <v>56748.865409999999</v>
      </c>
      <c r="D14" s="143">
        <v>71.742078158825166</v>
      </c>
    </row>
    <row r="15" spans="1:4" x14ac:dyDescent="0.25">
      <c r="A15" s="60" t="s">
        <v>163</v>
      </c>
      <c r="B15" s="131">
        <v>9873.5226000000002</v>
      </c>
      <c r="C15" s="131">
        <v>16730.173279999999</v>
      </c>
      <c r="D15" s="143">
        <v>69.444826915168036</v>
      </c>
    </row>
    <row r="16" spans="1:4" x14ac:dyDescent="0.25">
      <c r="A16" s="62" t="s">
        <v>66</v>
      </c>
      <c r="D16" s="108"/>
    </row>
    <row r="17" spans="1:4" x14ac:dyDescent="0.25">
      <c r="A17" s="64"/>
    </row>
    <row r="18" spans="1:4" ht="19.2" x14ac:dyDescent="0.35">
      <c r="A18" s="152" t="s">
        <v>67</v>
      </c>
      <c r="B18" s="152"/>
      <c r="C18" s="152"/>
      <c r="D18" s="152"/>
    </row>
    <row r="19" spans="1:4" ht="15.6" x14ac:dyDescent="0.3">
      <c r="A19" s="151" t="s">
        <v>68</v>
      </c>
      <c r="B19" s="151"/>
      <c r="C19" s="151"/>
      <c r="D19" s="151"/>
    </row>
    <row r="20" spans="1:4" x14ac:dyDescent="0.25">
      <c r="A20" s="31"/>
    </row>
    <row r="21" spans="1:4" x14ac:dyDescent="0.25">
      <c r="A21" s="57" t="s">
        <v>64</v>
      </c>
      <c r="B21" s="58" t="s">
        <v>152</v>
      </c>
      <c r="C21" s="58" t="s">
        <v>153</v>
      </c>
      <c r="D21" s="59" t="s">
        <v>65</v>
      </c>
    </row>
    <row r="22" spans="1:4" x14ac:dyDescent="0.25">
      <c r="A22" s="60" t="s">
        <v>164</v>
      </c>
      <c r="B22" s="131">
        <v>1275575.35176</v>
      </c>
      <c r="C22" s="131">
        <v>1180686.01055</v>
      </c>
      <c r="D22" s="143">
        <f>(C22-B22)/B22*100</f>
        <v>-7.4389444009775314</v>
      </c>
    </row>
    <row r="23" spans="1:4" x14ac:dyDescent="0.25">
      <c r="A23" s="60" t="s">
        <v>165</v>
      </c>
      <c r="B23" s="131">
        <v>812549.05368999997</v>
      </c>
      <c r="C23" s="131">
        <v>886375.21583</v>
      </c>
      <c r="D23" s="143">
        <f t="shared" ref="D23:D31" si="0">(C23-B23)/B23*100</f>
        <v>9.0857483378678392</v>
      </c>
    </row>
    <row r="24" spans="1:4" x14ac:dyDescent="0.25">
      <c r="A24" s="60" t="s">
        <v>166</v>
      </c>
      <c r="B24" s="131">
        <v>755740.23158000002</v>
      </c>
      <c r="C24" s="131">
        <v>736439.38308000006</v>
      </c>
      <c r="D24" s="143">
        <f t="shared" si="0"/>
        <v>-2.5538998313809955</v>
      </c>
    </row>
    <row r="25" spans="1:4" x14ac:dyDescent="0.25">
      <c r="A25" s="60" t="s">
        <v>167</v>
      </c>
      <c r="B25" s="131">
        <v>703681.83215000003</v>
      </c>
      <c r="C25" s="131">
        <v>711228.09537999996</v>
      </c>
      <c r="D25" s="143">
        <f t="shared" si="0"/>
        <v>1.0723970529327704</v>
      </c>
    </row>
    <row r="26" spans="1:4" x14ac:dyDescent="0.25">
      <c r="A26" s="60" t="s">
        <v>168</v>
      </c>
      <c r="B26" s="131">
        <v>704254.63456000003</v>
      </c>
      <c r="C26" s="131">
        <v>642302.90491000004</v>
      </c>
      <c r="D26" s="143">
        <f t="shared" si="0"/>
        <v>-8.7967798307363392</v>
      </c>
    </row>
    <row r="27" spans="1:4" x14ac:dyDescent="0.25">
      <c r="A27" s="60" t="s">
        <v>169</v>
      </c>
      <c r="B27" s="131">
        <v>628514.74312</v>
      </c>
      <c r="C27" s="131">
        <v>586187.55564000004</v>
      </c>
      <c r="D27" s="143">
        <f t="shared" si="0"/>
        <v>-6.7344780601142702</v>
      </c>
    </row>
    <row r="28" spans="1:4" x14ac:dyDescent="0.25">
      <c r="A28" s="60" t="s">
        <v>170</v>
      </c>
      <c r="B28" s="131">
        <v>541786.10944000003</v>
      </c>
      <c r="C28" s="131">
        <v>544824.43292000005</v>
      </c>
      <c r="D28" s="143">
        <f t="shared" si="0"/>
        <v>0.56079759651654548</v>
      </c>
    </row>
    <row r="29" spans="1:4" x14ac:dyDescent="0.25">
      <c r="A29" s="60" t="s">
        <v>171</v>
      </c>
      <c r="B29" s="131">
        <v>372174.53168000001</v>
      </c>
      <c r="C29" s="131">
        <v>412817.42171000002</v>
      </c>
      <c r="D29" s="143">
        <f t="shared" si="0"/>
        <v>10.920384542848096</v>
      </c>
    </row>
    <row r="30" spans="1:4" x14ac:dyDescent="0.25">
      <c r="A30" s="60" t="s">
        <v>172</v>
      </c>
      <c r="B30" s="131">
        <v>362475.65852</v>
      </c>
      <c r="C30" s="131">
        <v>364525.56854000001</v>
      </c>
      <c r="D30" s="143">
        <f t="shared" si="0"/>
        <v>0.56553039406007566</v>
      </c>
    </row>
    <row r="31" spans="1:4" x14ac:dyDescent="0.25">
      <c r="A31" s="60" t="s">
        <v>173</v>
      </c>
      <c r="B31" s="131">
        <v>296442.43948</v>
      </c>
      <c r="C31" s="131">
        <v>347234.19260000001</v>
      </c>
      <c r="D31" s="143">
        <f t="shared" si="0"/>
        <v>17.133765735127398</v>
      </c>
    </row>
    <row r="33" spans="1:4" ht="19.2" x14ac:dyDescent="0.35">
      <c r="A33" s="152" t="s">
        <v>69</v>
      </c>
      <c r="B33" s="152"/>
      <c r="C33" s="152"/>
      <c r="D33" s="152"/>
    </row>
    <row r="34" spans="1:4" ht="15.6" x14ac:dyDescent="0.3">
      <c r="A34" s="151" t="s">
        <v>73</v>
      </c>
      <c r="B34" s="151"/>
      <c r="C34" s="151"/>
      <c r="D34" s="151"/>
    </row>
    <row r="36" spans="1:4" x14ac:dyDescent="0.25">
      <c r="A36" s="57" t="s">
        <v>71</v>
      </c>
      <c r="B36" s="58" t="s">
        <v>152</v>
      </c>
      <c r="C36" s="58" t="s">
        <v>153</v>
      </c>
      <c r="D36" s="59" t="s">
        <v>65</v>
      </c>
    </row>
    <row r="37" spans="1:4" x14ac:dyDescent="0.25">
      <c r="A37" s="60" t="s">
        <v>145</v>
      </c>
      <c r="B37" s="131">
        <v>1159659.1131599999</v>
      </c>
      <c r="C37" s="131">
        <v>1462326.74798</v>
      </c>
      <c r="D37" s="143">
        <v>26.099707352383</v>
      </c>
    </row>
    <row r="38" spans="1:4" x14ac:dyDescent="0.25">
      <c r="A38" s="60" t="s">
        <v>148</v>
      </c>
      <c r="B38" s="131">
        <v>202981.92694999999</v>
      </c>
      <c r="C38" s="131">
        <v>253496.13832</v>
      </c>
      <c r="D38" s="143">
        <v>24.88606356685294</v>
      </c>
    </row>
    <row r="39" spans="1:4" x14ac:dyDescent="0.25">
      <c r="A39" s="60" t="s">
        <v>138</v>
      </c>
      <c r="B39" s="131">
        <v>1367495.76192</v>
      </c>
      <c r="C39" s="131">
        <v>1513510.47844</v>
      </c>
      <c r="D39" s="143">
        <v>10.677526072548225</v>
      </c>
    </row>
    <row r="40" spans="1:4" x14ac:dyDescent="0.25">
      <c r="A40" s="60" t="s">
        <v>143</v>
      </c>
      <c r="B40" s="131">
        <v>603670.95004000003</v>
      </c>
      <c r="C40" s="131">
        <v>664266.35941999999</v>
      </c>
      <c r="D40" s="143">
        <v>10.037820997678432</v>
      </c>
    </row>
    <row r="41" spans="1:4" x14ac:dyDescent="0.25">
      <c r="A41" s="60" t="s">
        <v>127</v>
      </c>
      <c r="B41" s="131">
        <v>117563.22825</v>
      </c>
      <c r="C41" s="131">
        <v>128241.20415000001</v>
      </c>
      <c r="D41" s="143">
        <v>9.082751519287239</v>
      </c>
    </row>
    <row r="42" spans="1:4" x14ac:dyDescent="0.25">
      <c r="A42" s="60" t="s">
        <v>125</v>
      </c>
      <c r="B42" s="131">
        <v>562187.32629999996</v>
      </c>
      <c r="C42" s="131">
        <v>597888.50298999995</v>
      </c>
      <c r="D42" s="143">
        <v>6.350405820238783</v>
      </c>
    </row>
    <row r="43" spans="1:4" x14ac:dyDescent="0.25">
      <c r="A43" s="62" t="s">
        <v>129</v>
      </c>
      <c r="B43" s="131">
        <v>159069.47925999999</v>
      </c>
      <c r="C43" s="131">
        <v>165321.24562</v>
      </c>
      <c r="D43" s="143">
        <v>3.9302111184895825</v>
      </c>
    </row>
    <row r="44" spans="1:4" x14ac:dyDescent="0.25">
      <c r="A44" s="60" t="s">
        <v>146</v>
      </c>
      <c r="B44" s="131">
        <v>235846.60983999999</v>
      </c>
      <c r="C44" s="131">
        <v>242942.16636999999</v>
      </c>
      <c r="D44" s="143">
        <v>3.0085471802260275</v>
      </c>
    </row>
    <row r="45" spans="1:4" x14ac:dyDescent="0.25">
      <c r="A45" s="60" t="s">
        <v>134</v>
      </c>
      <c r="B45" s="131">
        <v>447824.80317999999</v>
      </c>
      <c r="C45" s="131">
        <v>458789.15496000001</v>
      </c>
      <c r="D45" s="143">
        <v>2.4483574161462776</v>
      </c>
    </row>
    <row r="46" spans="1:4" x14ac:dyDescent="0.25">
      <c r="A46" s="60" t="s">
        <v>144</v>
      </c>
      <c r="B46" s="131">
        <v>625200.64228000003</v>
      </c>
      <c r="C46" s="131">
        <v>632952.75705999997</v>
      </c>
      <c r="D46" s="143">
        <v>1.2399403096787234</v>
      </c>
    </row>
    <row r="48" spans="1:4" ht="19.2" x14ac:dyDescent="0.35">
      <c r="A48" s="152" t="s">
        <v>72</v>
      </c>
      <c r="B48" s="152"/>
      <c r="C48" s="152"/>
      <c r="D48" s="152"/>
    </row>
    <row r="49" spans="1:4" ht="15.6" x14ac:dyDescent="0.3">
      <c r="A49" s="151" t="s">
        <v>70</v>
      </c>
      <c r="B49" s="151"/>
      <c r="C49" s="151"/>
      <c r="D49" s="151"/>
    </row>
    <row r="51" spans="1:4" x14ac:dyDescent="0.25">
      <c r="A51" s="57" t="s">
        <v>71</v>
      </c>
      <c r="B51" s="58" t="s">
        <v>152</v>
      </c>
      <c r="C51" s="58" t="s">
        <v>153</v>
      </c>
      <c r="D51" s="59" t="s">
        <v>65</v>
      </c>
    </row>
    <row r="52" spans="1:4" x14ac:dyDescent="0.25">
      <c r="A52" s="60" t="s">
        <v>140</v>
      </c>
      <c r="B52" s="131">
        <v>2487345.2995699998</v>
      </c>
      <c r="C52" s="131">
        <v>2473261.54807</v>
      </c>
      <c r="D52" s="143">
        <v>-0.56621617844674521</v>
      </c>
    </row>
    <row r="53" spans="1:4" x14ac:dyDescent="0.25">
      <c r="A53" s="60" t="s">
        <v>138</v>
      </c>
      <c r="B53" s="131">
        <v>1367495.76192</v>
      </c>
      <c r="C53" s="131">
        <v>1513510.47844</v>
      </c>
      <c r="D53" s="143">
        <v>10.677526072548225</v>
      </c>
    </row>
    <row r="54" spans="1:4" x14ac:dyDescent="0.25">
      <c r="A54" s="60" t="s">
        <v>145</v>
      </c>
      <c r="B54" s="131">
        <v>1159659.1131599999</v>
      </c>
      <c r="C54" s="131">
        <v>1462326.74798</v>
      </c>
      <c r="D54" s="143">
        <v>26.099707352383</v>
      </c>
    </row>
    <row r="55" spans="1:4" x14ac:dyDescent="0.25">
      <c r="A55" s="60" t="s">
        <v>139</v>
      </c>
      <c r="B55" s="131">
        <v>1435809.88081</v>
      </c>
      <c r="C55" s="131">
        <v>1306997.37087</v>
      </c>
      <c r="D55" s="143">
        <v>-8.9714182679486445</v>
      </c>
    </row>
    <row r="56" spans="1:4" x14ac:dyDescent="0.25">
      <c r="A56" s="60" t="s">
        <v>142</v>
      </c>
      <c r="B56" s="131">
        <v>1090438.2777199999</v>
      </c>
      <c r="C56" s="131">
        <v>960025.70226000005</v>
      </c>
      <c r="D56" s="143">
        <v>-11.959647613680618</v>
      </c>
    </row>
    <row r="57" spans="1:4" x14ac:dyDescent="0.25">
      <c r="A57" s="60" t="s">
        <v>143</v>
      </c>
      <c r="B57" s="131">
        <v>603670.95004000003</v>
      </c>
      <c r="C57" s="131">
        <v>664266.35941999999</v>
      </c>
      <c r="D57" s="143">
        <v>10.037820997678432</v>
      </c>
    </row>
    <row r="58" spans="1:4" x14ac:dyDescent="0.25">
      <c r="A58" s="60" t="s">
        <v>144</v>
      </c>
      <c r="B58" s="131">
        <v>625200.64228000003</v>
      </c>
      <c r="C58" s="131">
        <v>632952.75705999997</v>
      </c>
      <c r="D58" s="143">
        <v>1.2399403096787234</v>
      </c>
    </row>
    <row r="59" spans="1:4" x14ac:dyDescent="0.25">
      <c r="A59" s="60" t="s">
        <v>135</v>
      </c>
      <c r="B59" s="131">
        <v>692201.03277000005</v>
      </c>
      <c r="C59" s="131">
        <v>623297.83995000005</v>
      </c>
      <c r="D59" s="143">
        <v>-9.9542169915968195</v>
      </c>
    </row>
    <row r="60" spans="1:4" x14ac:dyDescent="0.25">
      <c r="A60" s="60" t="s">
        <v>125</v>
      </c>
      <c r="B60" s="131">
        <v>562187.32629999996</v>
      </c>
      <c r="C60" s="131">
        <v>597888.50298999995</v>
      </c>
      <c r="D60" s="143">
        <v>6.350405820238783</v>
      </c>
    </row>
    <row r="61" spans="1:4" x14ac:dyDescent="0.25">
      <c r="A61" s="60" t="s">
        <v>134</v>
      </c>
      <c r="B61" s="131">
        <v>447824.80317999999</v>
      </c>
      <c r="C61" s="131">
        <v>458789.15496000001</v>
      </c>
      <c r="D61" s="143">
        <v>2.4483574161462776</v>
      </c>
    </row>
    <row r="63" spans="1:4" ht="19.2" x14ac:dyDescent="0.35">
      <c r="A63" s="152" t="s">
        <v>74</v>
      </c>
      <c r="B63" s="152"/>
      <c r="C63" s="152"/>
      <c r="D63" s="152"/>
    </row>
    <row r="64" spans="1:4" ht="15.6" x14ac:dyDescent="0.3">
      <c r="A64" s="151" t="s">
        <v>75</v>
      </c>
      <c r="B64" s="151"/>
      <c r="C64" s="151"/>
      <c r="D64" s="151"/>
    </row>
    <row r="66" spans="1:4" x14ac:dyDescent="0.25">
      <c r="A66" s="57" t="s">
        <v>76</v>
      </c>
      <c r="B66" s="58" t="s">
        <v>152</v>
      </c>
      <c r="C66" s="58" t="s">
        <v>153</v>
      </c>
      <c r="D66" s="59" t="s">
        <v>65</v>
      </c>
    </row>
    <row r="67" spans="1:4" x14ac:dyDescent="0.25">
      <c r="A67" s="60" t="s">
        <v>174</v>
      </c>
      <c r="B67" s="61">
        <v>5722274.4564199997</v>
      </c>
      <c r="C67" s="61">
        <v>5888021.06006</v>
      </c>
      <c r="D67" s="132">
        <f>(C67-B67)/B67</f>
        <v>2.8965161475965909E-2</v>
      </c>
    </row>
    <row r="68" spans="1:4" x14ac:dyDescent="0.25">
      <c r="A68" s="60" t="s">
        <v>175</v>
      </c>
      <c r="B68" s="61">
        <v>1079676.72358</v>
      </c>
      <c r="C68" s="61">
        <v>1241956.76202</v>
      </c>
      <c r="D68" s="132">
        <f t="shared" ref="D68:D76" si="1">(C68-B68)/B68</f>
        <v>0.15030428543639499</v>
      </c>
    </row>
    <row r="69" spans="1:4" x14ac:dyDescent="0.25">
      <c r="A69" s="60" t="s">
        <v>176</v>
      </c>
      <c r="B69" s="61">
        <v>1152499.01718</v>
      </c>
      <c r="C69" s="61">
        <v>879907.72511999996</v>
      </c>
      <c r="D69" s="132">
        <f t="shared" si="1"/>
        <v>-0.23652193016788151</v>
      </c>
    </row>
    <row r="70" spans="1:4" x14ac:dyDescent="0.25">
      <c r="A70" s="60" t="s">
        <v>177</v>
      </c>
      <c r="B70" s="61">
        <v>796113.35552999994</v>
      </c>
      <c r="C70" s="61">
        <v>767071.24942999997</v>
      </c>
      <c r="D70" s="132">
        <f t="shared" si="1"/>
        <v>-3.6479862946986553E-2</v>
      </c>
    </row>
    <row r="71" spans="1:4" x14ac:dyDescent="0.25">
      <c r="A71" s="60" t="s">
        <v>178</v>
      </c>
      <c r="B71" s="61">
        <v>651654.17362000002</v>
      </c>
      <c r="C71" s="61">
        <v>687682.73497999995</v>
      </c>
      <c r="D71" s="132">
        <f t="shared" si="1"/>
        <v>5.5287854844630085E-2</v>
      </c>
    </row>
    <row r="72" spans="1:4" x14ac:dyDescent="0.25">
      <c r="A72" s="60" t="s">
        <v>179</v>
      </c>
      <c r="B72" s="61">
        <v>588448.97444000002</v>
      </c>
      <c r="C72" s="61">
        <v>585448.12317000004</v>
      </c>
      <c r="D72" s="132">
        <f t="shared" si="1"/>
        <v>-5.0995946978338392E-3</v>
      </c>
    </row>
    <row r="73" spans="1:4" x14ac:dyDescent="0.25">
      <c r="A73" s="60" t="s">
        <v>180</v>
      </c>
      <c r="B73" s="61">
        <v>490603.88601000002</v>
      </c>
      <c r="C73" s="61">
        <v>482485.46802999999</v>
      </c>
      <c r="D73" s="132">
        <f t="shared" si="1"/>
        <v>-1.654780610489202E-2</v>
      </c>
    </row>
    <row r="74" spans="1:4" x14ac:dyDescent="0.25">
      <c r="A74" s="60" t="s">
        <v>181</v>
      </c>
      <c r="B74" s="61">
        <v>428664.85055999999</v>
      </c>
      <c r="C74" s="61">
        <v>397351.43831</v>
      </c>
      <c r="D74" s="132">
        <f t="shared" si="1"/>
        <v>-7.3048705087652321E-2</v>
      </c>
    </row>
    <row r="75" spans="1:4" x14ac:dyDescent="0.25">
      <c r="A75" s="60" t="s">
        <v>182</v>
      </c>
      <c r="B75" s="61">
        <v>261487.43924000001</v>
      </c>
      <c r="C75" s="61">
        <v>360027.61586000002</v>
      </c>
      <c r="D75" s="132">
        <f t="shared" si="1"/>
        <v>0.37684478040858116</v>
      </c>
    </row>
    <row r="76" spans="1:4" x14ac:dyDescent="0.25">
      <c r="A76" s="60" t="s">
        <v>183</v>
      </c>
      <c r="B76" s="61">
        <v>274211.41063</v>
      </c>
      <c r="C76" s="61">
        <v>264417.10713000002</v>
      </c>
      <c r="D76" s="132">
        <f t="shared" si="1"/>
        <v>-3.5718074158539184E-2</v>
      </c>
    </row>
    <row r="78" spans="1:4" ht="19.2" x14ac:dyDescent="0.35">
      <c r="A78" s="152" t="s">
        <v>77</v>
      </c>
      <c r="B78" s="152"/>
      <c r="C78" s="152"/>
      <c r="D78" s="152"/>
    </row>
    <row r="79" spans="1:4" ht="15.6" x14ac:dyDescent="0.3">
      <c r="A79" s="151" t="s">
        <v>78</v>
      </c>
      <c r="B79" s="151"/>
      <c r="C79" s="151"/>
      <c r="D79" s="151"/>
    </row>
    <row r="81" spans="1:4" x14ac:dyDescent="0.25">
      <c r="A81" s="57" t="s">
        <v>76</v>
      </c>
      <c r="B81" s="58" t="s">
        <v>152</v>
      </c>
      <c r="C81" s="58" t="s">
        <v>153</v>
      </c>
      <c r="D81" s="59" t="s">
        <v>65</v>
      </c>
    </row>
    <row r="82" spans="1:4" x14ac:dyDescent="0.25">
      <c r="A82" s="60" t="s">
        <v>184</v>
      </c>
      <c r="B82" s="61">
        <v>1.0081</v>
      </c>
      <c r="C82" s="61">
        <v>369.23298999999997</v>
      </c>
      <c r="D82" s="143">
        <v>36526.623350858055</v>
      </c>
    </row>
    <row r="83" spans="1:4" x14ac:dyDescent="0.25">
      <c r="A83" s="60" t="s">
        <v>185</v>
      </c>
      <c r="B83" s="61">
        <v>3491.5570299999999</v>
      </c>
      <c r="C83" s="61">
        <v>15900.343349999999</v>
      </c>
      <c r="D83" s="143">
        <v>355.39406096998505</v>
      </c>
    </row>
    <row r="84" spans="1:4" x14ac:dyDescent="0.25">
      <c r="A84" s="60" t="s">
        <v>186</v>
      </c>
      <c r="B84" s="61">
        <v>27.431519999999999</v>
      </c>
      <c r="C84" s="61">
        <v>107.8019</v>
      </c>
      <c r="D84" s="143">
        <v>292.98551447386069</v>
      </c>
    </row>
    <row r="85" spans="1:4" x14ac:dyDescent="0.25">
      <c r="A85" s="60" t="s">
        <v>187</v>
      </c>
      <c r="B85" s="61">
        <v>40.247999999999998</v>
      </c>
      <c r="C85" s="61">
        <v>128.04546999999999</v>
      </c>
      <c r="D85" s="143">
        <v>218.14119956271119</v>
      </c>
    </row>
    <row r="86" spans="1:4" x14ac:dyDescent="0.25">
      <c r="A86" s="60" t="s">
        <v>188</v>
      </c>
      <c r="B86" s="61">
        <v>65.187039999999996</v>
      </c>
      <c r="C86" s="61">
        <v>185.79497000000001</v>
      </c>
      <c r="D86" s="143">
        <v>185.01826436665937</v>
      </c>
    </row>
    <row r="87" spans="1:4" x14ac:dyDescent="0.25">
      <c r="A87" s="60" t="s">
        <v>189</v>
      </c>
      <c r="B87" s="61">
        <v>233.81125</v>
      </c>
      <c r="C87" s="61">
        <v>572.19572000000005</v>
      </c>
      <c r="D87" s="143">
        <v>144.72548690450094</v>
      </c>
    </row>
    <row r="88" spans="1:4" x14ac:dyDescent="0.25">
      <c r="A88" s="60" t="s">
        <v>190</v>
      </c>
      <c r="B88" s="61">
        <v>2989.4405999999999</v>
      </c>
      <c r="C88" s="61">
        <v>6067.9132600000003</v>
      </c>
      <c r="D88" s="143">
        <v>102.97821806527949</v>
      </c>
    </row>
    <row r="89" spans="1:4" x14ac:dyDescent="0.25">
      <c r="A89" s="60" t="s">
        <v>191</v>
      </c>
      <c r="B89" s="61">
        <v>24567.264500000001</v>
      </c>
      <c r="C89" s="61">
        <v>48611.667159999997</v>
      </c>
      <c r="D89" s="143">
        <v>97.871713230424973</v>
      </c>
    </row>
    <row r="90" spans="1:4" x14ac:dyDescent="0.25">
      <c r="A90" s="60" t="s">
        <v>192</v>
      </c>
      <c r="B90" s="61">
        <v>329.09082999999998</v>
      </c>
      <c r="C90" s="61">
        <v>514.32669999999996</v>
      </c>
      <c r="D90" s="143">
        <v>56.287156345255809</v>
      </c>
    </row>
    <row r="91" spans="1:4" x14ac:dyDescent="0.25">
      <c r="A91" s="60" t="s">
        <v>193</v>
      </c>
      <c r="B91" s="61">
        <v>20988.245910000001</v>
      </c>
      <c r="C91" s="61">
        <v>30275.54984</v>
      </c>
      <c r="D91" s="143">
        <v>44.250024369949834</v>
      </c>
    </row>
    <row r="92" spans="1:4" x14ac:dyDescent="0.25">
      <c r="A92" s="65" t="s">
        <v>225</v>
      </c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showGridLines="0" zoomScale="80" zoomScaleNormal="80" workbookViewId="0"/>
  </sheetViews>
  <sheetFormatPr defaultColWidth="9.109375" defaultRowHeight="13.2" x14ac:dyDescent="0.25"/>
  <cols>
    <col min="1" max="1" width="44.6640625" style="19" customWidth="1"/>
    <col min="2" max="2" width="16" style="21" customWidth="1"/>
    <col min="3" max="3" width="16" style="19" customWidth="1"/>
    <col min="4" max="4" width="10.33203125" style="19" customWidth="1"/>
    <col min="5" max="5" width="13.88671875" style="19" bestFit="1" customWidth="1"/>
    <col min="6" max="7" width="14.88671875" style="19" bestFit="1" customWidth="1"/>
    <col min="8" max="8" width="9.5546875" style="19" bestFit="1" customWidth="1"/>
    <col min="9" max="9" width="13.88671875" style="19" bestFit="1" customWidth="1"/>
    <col min="10" max="11" width="14.109375" style="19" bestFit="1" customWidth="1"/>
    <col min="12" max="12" width="9.5546875" style="19" bestFit="1" customWidth="1"/>
    <col min="13" max="13" width="10.5546875" style="19" bestFit="1" customWidth="1"/>
    <col min="14" max="16384" width="9.109375" style="19"/>
  </cols>
  <sheetData>
    <row r="1" spans="1:13" ht="24.6" x14ac:dyDescent="0.4">
      <c r="B1" s="150" t="s">
        <v>220</v>
      </c>
      <c r="C1" s="150"/>
      <c r="D1" s="150"/>
      <c r="E1" s="150"/>
      <c r="F1" s="150"/>
      <c r="G1" s="150"/>
      <c r="H1" s="150"/>
      <c r="I1" s="150"/>
      <c r="J1" s="150"/>
    </row>
    <row r="2" spans="1:13" x14ac:dyDescent="0.25">
      <c r="D2" s="20"/>
    </row>
    <row r="3" spans="1:13" x14ac:dyDescent="0.25">
      <c r="D3" s="20"/>
    </row>
    <row r="4" spans="1:13" x14ac:dyDescent="0.25">
      <c r="B4" s="22"/>
      <c r="C4" s="20"/>
      <c r="D4" s="20"/>
      <c r="E4" s="20"/>
      <c r="F4" s="20"/>
      <c r="G4" s="20"/>
      <c r="H4" s="20"/>
      <c r="I4" s="20"/>
    </row>
    <row r="5" spans="1:13" ht="24.6" x14ac:dyDescent="0.25">
      <c r="A5" s="153" t="s">
        <v>112</v>
      </c>
      <c r="B5" s="154"/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5"/>
    </row>
    <row r="6" spans="1:13" ht="17.399999999999999" x14ac:dyDescent="0.25">
      <c r="A6" s="68"/>
      <c r="B6" s="146" t="str">
        <f>SEKTOR_USD!B6</f>
        <v>1 - 31 ARALıK</v>
      </c>
      <c r="C6" s="146"/>
      <c r="D6" s="146"/>
      <c r="E6" s="146"/>
      <c r="F6" s="146" t="str">
        <f>SEKTOR_USD!F6</f>
        <v>1 OCAK  -  31 ARALıK</v>
      </c>
      <c r="G6" s="146"/>
      <c r="H6" s="146"/>
      <c r="I6" s="146"/>
      <c r="J6" s="146" t="s">
        <v>105</v>
      </c>
      <c r="K6" s="146"/>
      <c r="L6" s="146"/>
      <c r="M6" s="146"/>
    </row>
    <row r="7" spans="1:13" ht="28.2" x14ac:dyDescent="0.3">
      <c r="A7" s="69" t="s">
        <v>1</v>
      </c>
      <c r="B7" s="5">
        <f>SEKTOR_USD!B7</f>
        <v>2017</v>
      </c>
      <c r="C7" s="6">
        <f>SEKTOR_USD!C7</f>
        <v>2018</v>
      </c>
      <c r="D7" s="7" t="s">
        <v>116</v>
      </c>
      <c r="E7" s="7" t="s">
        <v>117</v>
      </c>
      <c r="F7" s="5"/>
      <c r="G7" s="6"/>
      <c r="H7" s="7" t="s">
        <v>116</v>
      </c>
      <c r="I7" s="7" t="s">
        <v>117</v>
      </c>
      <c r="J7" s="5"/>
      <c r="K7" s="5"/>
      <c r="L7" s="7" t="s">
        <v>116</v>
      </c>
      <c r="M7" s="7" t="s">
        <v>117</v>
      </c>
    </row>
    <row r="8" spans="1:13" ht="16.8" x14ac:dyDescent="0.3">
      <c r="A8" s="70" t="s">
        <v>2</v>
      </c>
      <c r="B8" s="71">
        <f>SEKTOR_USD!B8*$B$53</f>
        <v>8192179.0729598422</v>
      </c>
      <c r="C8" s="71">
        <f>SEKTOR_USD!C8*$C$53</f>
        <v>11077421.776241893</v>
      </c>
      <c r="D8" s="72">
        <f t="shared" ref="D8:D43" si="0">(C8-B8)/B8*100</f>
        <v>35.219477962895773</v>
      </c>
      <c r="E8" s="72">
        <f>C8/C$44*100</f>
        <v>15.389533883008694</v>
      </c>
      <c r="F8" s="71">
        <f>SEKTOR_USD!F8*$B$54</f>
        <v>77359346.123175636</v>
      </c>
      <c r="G8" s="71">
        <f>SEKTOR_USD!G8*$C$54</f>
        <v>109552663.31205086</v>
      </c>
      <c r="H8" s="72">
        <f t="shared" ref="H8:H43" si="1">(G8-F8)/F8*100</f>
        <v>41.615291237874899</v>
      </c>
      <c r="I8" s="72">
        <f>G8/G$44*100</f>
        <v>13.847767044263232</v>
      </c>
      <c r="J8" s="71">
        <f>SEKTOR_USD!J8*$B$55</f>
        <v>77359346.123175636</v>
      </c>
      <c r="K8" s="71">
        <f>SEKTOR_USD!K8*$C$55</f>
        <v>109552663.31205086</v>
      </c>
      <c r="L8" s="72">
        <f t="shared" ref="L8:L43" si="2">(K8-J8)/J8*100</f>
        <v>41.615291237874899</v>
      </c>
      <c r="M8" s="72">
        <f>K8/K$44*100</f>
        <v>13.847767044263232</v>
      </c>
    </row>
    <row r="9" spans="1:13" s="23" customFormat="1" ht="15.6" x14ac:dyDescent="0.3">
      <c r="A9" s="73" t="s">
        <v>3</v>
      </c>
      <c r="B9" s="74">
        <f>SEKTOR_USD!B9*$B$53</f>
        <v>5618218.8746859981</v>
      </c>
      <c r="C9" s="74">
        <f>SEKTOR_USD!C9*$C$53</f>
        <v>7504377.0011319965</v>
      </c>
      <c r="D9" s="75">
        <f t="shared" si="0"/>
        <v>33.572172400481918</v>
      </c>
      <c r="E9" s="75">
        <f t="shared" ref="E9:E44" si="3">C9/C$44*100</f>
        <v>10.425608635529681</v>
      </c>
      <c r="F9" s="74">
        <f>SEKTOR_USD!F9*$B$54</f>
        <v>52911811.177599289</v>
      </c>
      <c r="G9" s="74">
        <f>SEKTOR_USD!G9*$C$54</f>
        <v>73132010.862555921</v>
      </c>
      <c r="H9" s="75">
        <f t="shared" si="1"/>
        <v>38.214907475170769</v>
      </c>
      <c r="I9" s="75">
        <f t="shared" ref="I9:I44" si="4">G9/G$44*100</f>
        <v>9.2440933819981659</v>
      </c>
      <c r="J9" s="74">
        <f>SEKTOR_USD!J9*$B$55</f>
        <v>52911811.177599289</v>
      </c>
      <c r="K9" s="74">
        <f>SEKTOR_USD!K9*$C$55</f>
        <v>73132010.862555921</v>
      </c>
      <c r="L9" s="75">
        <f t="shared" si="2"/>
        <v>38.214907475170769</v>
      </c>
      <c r="M9" s="75">
        <f t="shared" ref="M9:M44" si="5">K9/K$44*100</f>
        <v>9.2440933819981659</v>
      </c>
    </row>
    <row r="10" spans="1:13" ht="13.8" x14ac:dyDescent="0.25">
      <c r="A10" s="14" t="str">
        <f>SEKTOR_USD!A10</f>
        <v xml:space="preserve"> Hububat, Bakliyat, Yağlı Tohumlar ve Mamulleri </v>
      </c>
      <c r="B10" s="76">
        <f>SEKTOR_USD!B10*$B$53</f>
        <v>2160654.5511687901</v>
      </c>
      <c r="C10" s="76">
        <f>SEKTOR_USD!C10*$C$53</f>
        <v>3174369.4289248069</v>
      </c>
      <c r="D10" s="77">
        <f t="shared" si="0"/>
        <v>46.917026935548542</v>
      </c>
      <c r="E10" s="77">
        <f t="shared" si="3"/>
        <v>4.4100574005767195</v>
      </c>
      <c r="F10" s="76">
        <f>SEKTOR_USD!F10*$B$54</f>
        <v>23222661.633395102</v>
      </c>
      <c r="G10" s="76">
        <f>SEKTOR_USD!G10*$C$54</f>
        <v>32358714.434719659</v>
      </c>
      <c r="H10" s="77">
        <f t="shared" si="1"/>
        <v>39.341109755423361</v>
      </c>
      <c r="I10" s="77">
        <f t="shared" si="4"/>
        <v>4.0902331882838396</v>
      </c>
      <c r="J10" s="76">
        <f>SEKTOR_USD!J10*$B$55</f>
        <v>23222661.633395102</v>
      </c>
      <c r="K10" s="76">
        <f>SEKTOR_USD!K10*$C$55</f>
        <v>32358714.434719659</v>
      </c>
      <c r="L10" s="77">
        <f t="shared" si="2"/>
        <v>39.341109755423361</v>
      </c>
      <c r="M10" s="77">
        <f t="shared" si="5"/>
        <v>4.0902331882838396</v>
      </c>
    </row>
    <row r="11" spans="1:13" ht="13.8" x14ac:dyDescent="0.25">
      <c r="A11" s="14" t="str">
        <f>SEKTOR_USD!A11</f>
        <v xml:space="preserve"> Yaş Meyve ve Sebze  </v>
      </c>
      <c r="B11" s="76">
        <f>SEKTOR_USD!B11*$B$53</f>
        <v>1381142.6376139109</v>
      </c>
      <c r="C11" s="76">
        <f>SEKTOR_USD!C11*$C$53</f>
        <v>1499962.668779236</v>
      </c>
      <c r="D11" s="77">
        <f t="shared" si="0"/>
        <v>8.6030238969814814</v>
      </c>
      <c r="E11" s="77">
        <f t="shared" si="3"/>
        <v>2.0838536963478824</v>
      </c>
      <c r="F11" s="76">
        <f>SEKTOR_USD!F11*$B$54</f>
        <v>8133813.034537049</v>
      </c>
      <c r="G11" s="76">
        <f>SEKTOR_USD!G11*$C$54</f>
        <v>11255734.46708186</v>
      </c>
      <c r="H11" s="77">
        <f t="shared" si="1"/>
        <v>38.38201615022124</v>
      </c>
      <c r="I11" s="77">
        <f t="shared" si="4"/>
        <v>1.4227567281341347</v>
      </c>
      <c r="J11" s="76">
        <f>SEKTOR_USD!J11*$B$55</f>
        <v>8133813.034537049</v>
      </c>
      <c r="K11" s="76">
        <f>SEKTOR_USD!K11*$C$55</f>
        <v>11255734.46708186</v>
      </c>
      <c r="L11" s="77">
        <f t="shared" si="2"/>
        <v>38.38201615022124</v>
      </c>
      <c r="M11" s="77">
        <f t="shared" si="5"/>
        <v>1.4227567281341347</v>
      </c>
    </row>
    <row r="12" spans="1:13" ht="13.8" x14ac:dyDescent="0.25">
      <c r="A12" s="14" t="str">
        <f>SEKTOR_USD!A12</f>
        <v xml:space="preserve"> Meyve Sebze Mamulleri </v>
      </c>
      <c r="B12" s="76">
        <f>SEKTOR_USD!B12*$B$53</f>
        <v>451830.755133225</v>
      </c>
      <c r="C12" s="76">
        <f>SEKTOR_USD!C12*$C$53</f>
        <v>680871.02519359509</v>
      </c>
      <c r="D12" s="77">
        <f t="shared" si="0"/>
        <v>50.691606859040881</v>
      </c>
      <c r="E12" s="77">
        <f t="shared" si="3"/>
        <v>0.94591394313872035</v>
      </c>
      <c r="F12" s="76">
        <f>SEKTOR_USD!F12*$B$54</f>
        <v>5162400.3193480913</v>
      </c>
      <c r="G12" s="76">
        <f>SEKTOR_USD!G12*$C$54</f>
        <v>7570616.5471832631</v>
      </c>
      <c r="H12" s="77">
        <f t="shared" si="1"/>
        <v>46.649156959204625</v>
      </c>
      <c r="I12" s="77">
        <f t="shared" si="4"/>
        <v>0.95694738181053651</v>
      </c>
      <c r="J12" s="76">
        <f>SEKTOR_USD!J12*$B$55</f>
        <v>5162400.3193480913</v>
      </c>
      <c r="K12" s="76">
        <f>SEKTOR_USD!K12*$C$55</f>
        <v>7570616.5471832631</v>
      </c>
      <c r="L12" s="77">
        <f t="shared" si="2"/>
        <v>46.649156959204625</v>
      </c>
      <c r="M12" s="77">
        <f t="shared" si="5"/>
        <v>0.95694738181053651</v>
      </c>
    </row>
    <row r="13" spans="1:13" ht="13.8" x14ac:dyDescent="0.25">
      <c r="A13" s="14" t="str">
        <f>SEKTOR_USD!A13</f>
        <v xml:space="preserve"> Kuru Meyve ve Mamulleri  </v>
      </c>
      <c r="B13" s="76">
        <f>SEKTOR_USD!B13*$B$53</f>
        <v>503998.61745169503</v>
      </c>
      <c r="C13" s="76">
        <f>SEKTOR_USD!C13*$C$53</f>
        <v>672764.03744848107</v>
      </c>
      <c r="D13" s="77">
        <f t="shared" si="0"/>
        <v>33.485294235546412</v>
      </c>
      <c r="E13" s="77">
        <f t="shared" si="3"/>
        <v>0.93465114525012227</v>
      </c>
      <c r="F13" s="76">
        <f>SEKTOR_USD!F13*$B$54</f>
        <v>4666045.6024251403</v>
      </c>
      <c r="G13" s="76">
        <f>SEKTOR_USD!G13*$C$54</f>
        <v>6719141.1845978629</v>
      </c>
      <c r="H13" s="77">
        <f t="shared" si="1"/>
        <v>44.000761182137659</v>
      </c>
      <c r="I13" s="77">
        <f t="shared" si="4"/>
        <v>0.84931848344750438</v>
      </c>
      <c r="J13" s="76">
        <f>SEKTOR_USD!J13*$B$55</f>
        <v>4666045.6024251403</v>
      </c>
      <c r="K13" s="76">
        <f>SEKTOR_USD!K13*$C$55</f>
        <v>6719141.1845978629</v>
      </c>
      <c r="L13" s="77">
        <f t="shared" si="2"/>
        <v>44.000761182137659</v>
      </c>
      <c r="M13" s="77">
        <f t="shared" si="5"/>
        <v>0.84931848344750438</v>
      </c>
    </row>
    <row r="14" spans="1:13" ht="13.8" x14ac:dyDescent="0.25">
      <c r="A14" s="14" t="str">
        <f>SEKTOR_USD!A14</f>
        <v xml:space="preserve"> Fındık ve Mamulleri </v>
      </c>
      <c r="B14" s="76">
        <f>SEKTOR_USD!B14*$B$53</f>
        <v>611351.72963995801</v>
      </c>
      <c r="C14" s="76">
        <f>SEKTOR_USD!C14*$C$53</f>
        <v>877740.08937026607</v>
      </c>
      <c r="D14" s="77">
        <f t="shared" si="0"/>
        <v>43.573665831810366</v>
      </c>
      <c r="E14" s="77">
        <f t="shared" si="3"/>
        <v>1.2194183013605078</v>
      </c>
      <c r="F14" s="76">
        <f>SEKTOR_USD!F14*$B$54</f>
        <v>6791813.6652822802</v>
      </c>
      <c r="G14" s="76">
        <f>SEKTOR_USD!G14*$C$54</f>
        <v>7919031.8921795264</v>
      </c>
      <c r="H14" s="77">
        <f t="shared" si="1"/>
        <v>16.5967189685908</v>
      </c>
      <c r="I14" s="77">
        <f t="shared" si="4"/>
        <v>1.000988068602531</v>
      </c>
      <c r="J14" s="76">
        <f>SEKTOR_USD!J14*$B$55</f>
        <v>6791813.6652822802</v>
      </c>
      <c r="K14" s="76">
        <f>SEKTOR_USD!K14*$C$55</f>
        <v>7919031.8921795264</v>
      </c>
      <c r="L14" s="77">
        <f t="shared" si="2"/>
        <v>16.5967189685908</v>
      </c>
      <c r="M14" s="77">
        <f t="shared" si="5"/>
        <v>1.000988068602531</v>
      </c>
    </row>
    <row r="15" spans="1:13" ht="13.8" x14ac:dyDescent="0.25">
      <c r="A15" s="14" t="str">
        <f>SEKTOR_USD!A15</f>
        <v xml:space="preserve"> Zeytin ve Zeytinyağı </v>
      </c>
      <c r="B15" s="76">
        <f>SEKTOR_USD!B15*$B$53</f>
        <v>167654.49291626399</v>
      </c>
      <c r="C15" s="76">
        <f>SEKTOR_USD!C15*$C$53</f>
        <v>175644.42337891401</v>
      </c>
      <c r="D15" s="77">
        <f t="shared" si="0"/>
        <v>4.7657121045009161</v>
      </c>
      <c r="E15" s="77">
        <f t="shared" si="3"/>
        <v>0.24401759358379918</v>
      </c>
      <c r="F15" s="76">
        <f>SEKTOR_USD!F15*$B$54</f>
        <v>1177389.348463113</v>
      </c>
      <c r="G15" s="76">
        <f>SEKTOR_USD!G15*$C$54</f>
        <v>1933135.667560111</v>
      </c>
      <c r="H15" s="77">
        <f t="shared" si="1"/>
        <v>64.188309507258566</v>
      </c>
      <c r="I15" s="77">
        <f t="shared" si="4"/>
        <v>0.24435382563980107</v>
      </c>
      <c r="J15" s="76">
        <f>SEKTOR_USD!J15*$B$55</f>
        <v>1177389.348463113</v>
      </c>
      <c r="K15" s="76">
        <f>SEKTOR_USD!K15*$C$55</f>
        <v>1933135.667560111</v>
      </c>
      <c r="L15" s="77">
        <f t="shared" si="2"/>
        <v>64.188309507258566</v>
      </c>
      <c r="M15" s="77">
        <f t="shared" si="5"/>
        <v>0.24435382563980107</v>
      </c>
    </row>
    <row r="16" spans="1:13" ht="13.8" x14ac:dyDescent="0.25">
      <c r="A16" s="14" t="str">
        <f>SEKTOR_USD!A16</f>
        <v xml:space="preserve"> Tütün </v>
      </c>
      <c r="B16" s="76">
        <f>SEKTOR_USD!B16*$B$53</f>
        <v>301867.157786784</v>
      </c>
      <c r="C16" s="76">
        <f>SEKTOR_USD!C16*$C$53</f>
        <v>384101.12378945301</v>
      </c>
      <c r="D16" s="77">
        <f t="shared" si="0"/>
        <v>27.241773038706263</v>
      </c>
      <c r="E16" s="77">
        <f t="shared" si="3"/>
        <v>0.53362031151845379</v>
      </c>
      <c r="F16" s="76">
        <f>SEKTOR_USD!F16*$B$54</f>
        <v>3448524.5641167122</v>
      </c>
      <c r="G16" s="76">
        <f>SEKTOR_USD!G16*$C$54</f>
        <v>4895254.4729547203</v>
      </c>
      <c r="H16" s="77">
        <f t="shared" si="1"/>
        <v>41.952141617079249</v>
      </c>
      <c r="I16" s="77">
        <f t="shared" si="4"/>
        <v>0.61877403537671727</v>
      </c>
      <c r="J16" s="76">
        <f>SEKTOR_USD!J16*$B$55</f>
        <v>3448524.5641167122</v>
      </c>
      <c r="K16" s="76">
        <f>SEKTOR_USD!K16*$C$55</f>
        <v>4895254.4729547203</v>
      </c>
      <c r="L16" s="77">
        <f t="shared" si="2"/>
        <v>41.952141617079249</v>
      </c>
      <c r="M16" s="77">
        <f t="shared" si="5"/>
        <v>0.61877403537671727</v>
      </c>
    </row>
    <row r="17" spans="1:13" ht="13.8" x14ac:dyDescent="0.25">
      <c r="A17" s="14" t="str">
        <f>SEKTOR_USD!A17</f>
        <v xml:space="preserve"> Süs Bitkileri ve Mam.</v>
      </c>
      <c r="B17" s="76">
        <f>SEKTOR_USD!B17*$B$53</f>
        <v>39718.932975372001</v>
      </c>
      <c r="C17" s="76">
        <f>SEKTOR_USD!C17*$C$53</f>
        <v>38924.204247244001</v>
      </c>
      <c r="D17" s="77">
        <f t="shared" si="0"/>
        <v>-2.0008813646146475</v>
      </c>
      <c r="E17" s="77">
        <f t="shared" si="3"/>
        <v>5.4076243753475341E-2</v>
      </c>
      <c r="F17" s="76">
        <f>SEKTOR_USD!F17*$B$54</f>
        <v>309163.01003180502</v>
      </c>
      <c r="G17" s="76">
        <f>SEKTOR_USD!G17*$C$54</f>
        <v>480382.19627892895</v>
      </c>
      <c r="H17" s="77">
        <f t="shared" si="1"/>
        <v>55.381523885897543</v>
      </c>
      <c r="I17" s="77">
        <f t="shared" si="4"/>
        <v>6.0721670703101888E-2</v>
      </c>
      <c r="J17" s="76">
        <f>SEKTOR_USD!J17*$B$55</f>
        <v>309163.01003180502</v>
      </c>
      <c r="K17" s="76">
        <f>SEKTOR_USD!K17*$C$55</f>
        <v>480382.19627892895</v>
      </c>
      <c r="L17" s="77">
        <f t="shared" si="2"/>
        <v>55.381523885897543</v>
      </c>
      <c r="M17" s="77">
        <f t="shared" si="5"/>
        <v>6.0721670703101888E-2</v>
      </c>
    </row>
    <row r="18" spans="1:13" s="23" customFormat="1" ht="15.6" x14ac:dyDescent="0.3">
      <c r="A18" s="73" t="s">
        <v>12</v>
      </c>
      <c r="B18" s="74">
        <f>SEKTOR_USD!B18*$B$53</f>
        <v>852835.13221215003</v>
      </c>
      <c r="C18" s="74">
        <f>SEKTOR_USD!C18*$C$53</f>
        <v>1137195.5146807681</v>
      </c>
      <c r="D18" s="75">
        <f t="shared" si="0"/>
        <v>33.342948915697463</v>
      </c>
      <c r="E18" s="75">
        <f t="shared" si="3"/>
        <v>1.5798720368596924</v>
      </c>
      <c r="F18" s="74">
        <f>SEKTOR_USD!F18*$B$54</f>
        <v>8241226.2281734459</v>
      </c>
      <c r="G18" s="74">
        <f>SEKTOR_USD!G18*$C$54</f>
        <v>12161459.218201062</v>
      </c>
      <c r="H18" s="75">
        <f t="shared" si="1"/>
        <v>47.568564209849164</v>
      </c>
      <c r="I18" s="75">
        <f t="shared" si="4"/>
        <v>1.5372429029156323</v>
      </c>
      <c r="J18" s="74">
        <f>SEKTOR_USD!J18*$B$55</f>
        <v>8241226.2281734459</v>
      </c>
      <c r="K18" s="74">
        <f>SEKTOR_USD!K18*$C$55</f>
        <v>12161459.218201062</v>
      </c>
      <c r="L18" s="75">
        <f t="shared" si="2"/>
        <v>47.568564209849164</v>
      </c>
      <c r="M18" s="75">
        <f t="shared" si="5"/>
        <v>1.5372429029156323</v>
      </c>
    </row>
    <row r="19" spans="1:13" ht="13.8" x14ac:dyDescent="0.25">
      <c r="A19" s="14" t="str">
        <f>SEKTOR_USD!A19</f>
        <v xml:space="preserve"> Su Ürünleri ve Hayvansal Mamuller</v>
      </c>
      <c r="B19" s="76">
        <f>SEKTOR_USD!B19*$B$53</f>
        <v>852835.13221215003</v>
      </c>
      <c r="C19" s="76">
        <f>SEKTOR_USD!C19*$C$53</f>
        <v>1137195.5146807681</v>
      </c>
      <c r="D19" s="77">
        <f t="shared" si="0"/>
        <v>33.342948915697463</v>
      </c>
      <c r="E19" s="77">
        <f t="shared" si="3"/>
        <v>1.5798720368596924</v>
      </c>
      <c r="F19" s="76">
        <f>SEKTOR_USD!F19*$B$54</f>
        <v>8241226.2281734459</v>
      </c>
      <c r="G19" s="76">
        <f>SEKTOR_USD!G19*$C$54</f>
        <v>12161459.218201062</v>
      </c>
      <c r="H19" s="77">
        <f t="shared" si="1"/>
        <v>47.568564209849164</v>
      </c>
      <c r="I19" s="77">
        <f t="shared" si="4"/>
        <v>1.5372429029156323</v>
      </c>
      <c r="J19" s="76">
        <f>SEKTOR_USD!J19*$B$55</f>
        <v>8241226.2281734459</v>
      </c>
      <c r="K19" s="76">
        <f>SEKTOR_USD!K19*$C$55</f>
        <v>12161459.218201062</v>
      </c>
      <c r="L19" s="77">
        <f t="shared" si="2"/>
        <v>47.568564209849164</v>
      </c>
      <c r="M19" s="77">
        <f t="shared" si="5"/>
        <v>1.5372429029156323</v>
      </c>
    </row>
    <row r="20" spans="1:13" s="23" customFormat="1" ht="15.6" x14ac:dyDescent="0.3">
      <c r="A20" s="73" t="s">
        <v>110</v>
      </c>
      <c r="B20" s="74">
        <f>SEKTOR_USD!B20*$B$53</f>
        <v>1721125.0660616939</v>
      </c>
      <c r="C20" s="74">
        <f>SEKTOR_USD!C20*$C$53</f>
        <v>2435849.2604291281</v>
      </c>
      <c r="D20" s="75">
        <f t="shared" si="0"/>
        <v>41.526569362148535</v>
      </c>
      <c r="E20" s="75">
        <f t="shared" si="3"/>
        <v>3.3840532106193186</v>
      </c>
      <c r="F20" s="74">
        <f>SEKTOR_USD!F20*$B$54</f>
        <v>16206308.717402903</v>
      </c>
      <c r="G20" s="74">
        <f>SEKTOR_USD!G20*$C$54</f>
        <v>24259193.231293868</v>
      </c>
      <c r="H20" s="75">
        <f t="shared" si="1"/>
        <v>49.689813111134271</v>
      </c>
      <c r="I20" s="75">
        <f t="shared" si="4"/>
        <v>3.0664307593494327</v>
      </c>
      <c r="J20" s="74">
        <f>SEKTOR_USD!J20*$B$55</f>
        <v>16206308.717402903</v>
      </c>
      <c r="K20" s="74">
        <f>SEKTOR_USD!K20*$C$55</f>
        <v>24259193.231293868</v>
      </c>
      <c r="L20" s="75">
        <f t="shared" si="2"/>
        <v>49.689813111134271</v>
      </c>
      <c r="M20" s="75">
        <f t="shared" si="5"/>
        <v>3.0664307593494327</v>
      </c>
    </row>
    <row r="21" spans="1:13" ht="13.8" x14ac:dyDescent="0.25">
      <c r="A21" s="14" t="str">
        <f>SEKTOR_USD!A21</f>
        <v xml:space="preserve"> Mobilya,Kağıt ve Orman Ürünleri</v>
      </c>
      <c r="B21" s="76">
        <f>SEKTOR_USD!B21*$B$53</f>
        <v>1721125.0660616939</v>
      </c>
      <c r="C21" s="76">
        <f>SEKTOR_USD!C21*$C$53</f>
        <v>2435849.2604291281</v>
      </c>
      <c r="D21" s="77">
        <f t="shared" si="0"/>
        <v>41.526569362148535</v>
      </c>
      <c r="E21" s="77">
        <f t="shared" si="3"/>
        <v>3.3840532106193186</v>
      </c>
      <c r="F21" s="76">
        <f>SEKTOR_USD!F21*$B$54</f>
        <v>16206308.717402903</v>
      </c>
      <c r="G21" s="76">
        <f>SEKTOR_USD!G21*$C$54</f>
        <v>24259193.231293868</v>
      </c>
      <c r="H21" s="77">
        <f t="shared" si="1"/>
        <v>49.689813111134271</v>
      </c>
      <c r="I21" s="77">
        <f t="shared" si="4"/>
        <v>3.0664307593494327</v>
      </c>
      <c r="J21" s="76">
        <f>SEKTOR_USD!J21*$B$55</f>
        <v>16206308.717402903</v>
      </c>
      <c r="K21" s="76">
        <f>SEKTOR_USD!K21*$C$55</f>
        <v>24259193.231293868</v>
      </c>
      <c r="L21" s="77">
        <f t="shared" si="2"/>
        <v>49.689813111134271</v>
      </c>
      <c r="M21" s="77">
        <f t="shared" si="5"/>
        <v>3.0664307593494327</v>
      </c>
    </row>
    <row r="22" spans="1:13" ht="16.8" x14ac:dyDescent="0.3">
      <c r="A22" s="70" t="s">
        <v>14</v>
      </c>
      <c r="B22" s="71">
        <f>SEKTOR_USD!B22*$B$53</f>
        <v>42269054.997091651</v>
      </c>
      <c r="C22" s="71">
        <f>SEKTOR_USD!C22*$C$53</f>
        <v>58918940.133730888</v>
      </c>
      <c r="D22" s="78">
        <f t="shared" si="0"/>
        <v>39.390246925995491</v>
      </c>
      <c r="E22" s="78">
        <f t="shared" si="3"/>
        <v>81.854337936623153</v>
      </c>
      <c r="F22" s="71">
        <f>SEKTOR_USD!F22*$B$54</f>
        <v>442193709.65341407</v>
      </c>
      <c r="G22" s="71">
        <f>SEKTOR_USD!G22*$C$54</f>
        <v>659500891.32500887</v>
      </c>
      <c r="H22" s="78">
        <f t="shared" si="1"/>
        <v>49.142983477064263</v>
      </c>
      <c r="I22" s="78">
        <f t="shared" si="4"/>
        <v>83.362781263831593</v>
      </c>
      <c r="J22" s="71">
        <f>SEKTOR_USD!J22*$B$55</f>
        <v>442193709.65341407</v>
      </c>
      <c r="K22" s="71">
        <f>SEKTOR_USD!K22*$C$55</f>
        <v>659500891.32500887</v>
      </c>
      <c r="L22" s="78">
        <f t="shared" si="2"/>
        <v>49.142983477064263</v>
      </c>
      <c r="M22" s="78">
        <f t="shared" si="5"/>
        <v>83.362781263831593</v>
      </c>
    </row>
    <row r="23" spans="1:13" s="23" customFormat="1" ht="15.6" x14ac:dyDescent="0.3">
      <c r="A23" s="73" t="s">
        <v>15</v>
      </c>
      <c r="B23" s="74">
        <f>SEKTOR_USD!B23*$B$53</f>
        <v>3904405.7388357217</v>
      </c>
      <c r="C23" s="74">
        <f>SEKTOR_USD!C23*$C$53</f>
        <v>4941538.9975362886</v>
      </c>
      <c r="D23" s="75">
        <f t="shared" si="0"/>
        <v>26.56315270681463</v>
      </c>
      <c r="E23" s="75">
        <f t="shared" si="3"/>
        <v>6.8651337263239451</v>
      </c>
      <c r="F23" s="74">
        <f>SEKTOR_USD!F23*$B$54</f>
        <v>42969710.993004248</v>
      </c>
      <c r="G23" s="74">
        <f>SEKTOR_USD!G23*$C$54</f>
        <v>59964063.601419061</v>
      </c>
      <c r="H23" s="75">
        <f t="shared" si="1"/>
        <v>39.549608819062357</v>
      </c>
      <c r="I23" s="75">
        <f t="shared" si="4"/>
        <v>7.5796275387172098</v>
      </c>
      <c r="J23" s="74">
        <f>SEKTOR_USD!J23*$B$55</f>
        <v>42969710.993004248</v>
      </c>
      <c r="K23" s="74">
        <f>SEKTOR_USD!K23*$C$55</f>
        <v>59964063.601419061</v>
      </c>
      <c r="L23" s="75">
        <f t="shared" si="2"/>
        <v>39.549608819062357</v>
      </c>
      <c r="M23" s="75">
        <f t="shared" si="5"/>
        <v>7.5796275387172098</v>
      </c>
    </row>
    <row r="24" spans="1:13" ht="13.8" x14ac:dyDescent="0.25">
      <c r="A24" s="14" t="str">
        <f>SEKTOR_USD!A24</f>
        <v xml:space="preserve"> Tekstil ve Hammaddeleri</v>
      </c>
      <c r="B24" s="76">
        <f>SEKTOR_USD!B24*$B$53</f>
        <v>2660336.2292449414</v>
      </c>
      <c r="C24" s="76">
        <f>SEKTOR_USD!C24*$C$53</f>
        <v>3309275.2216465357</v>
      </c>
      <c r="D24" s="77">
        <f t="shared" si="0"/>
        <v>24.393119383476449</v>
      </c>
      <c r="E24" s="77">
        <f t="shared" si="3"/>
        <v>4.5974780215517148</v>
      </c>
      <c r="F24" s="76">
        <f>SEKTOR_USD!F24*$B$54</f>
        <v>29526084.974963844</v>
      </c>
      <c r="G24" s="76">
        <f>SEKTOR_USD!G24*$C$54</f>
        <v>40934118.084729411</v>
      </c>
      <c r="H24" s="77">
        <f t="shared" si="1"/>
        <v>38.637134315093988</v>
      </c>
      <c r="I24" s="77">
        <f t="shared" si="4"/>
        <v>5.1741885068105145</v>
      </c>
      <c r="J24" s="76">
        <f>SEKTOR_USD!J24*$B$55</f>
        <v>29526084.974963844</v>
      </c>
      <c r="K24" s="76">
        <f>SEKTOR_USD!K24*$C$55</f>
        <v>40934118.084729411</v>
      </c>
      <c r="L24" s="77">
        <f t="shared" si="2"/>
        <v>38.637134315093988</v>
      </c>
      <c r="M24" s="77">
        <f t="shared" si="5"/>
        <v>5.1741885068105145</v>
      </c>
    </row>
    <row r="25" spans="1:13" ht="13.8" x14ac:dyDescent="0.25">
      <c r="A25" s="14" t="str">
        <f>SEKTOR_USD!A25</f>
        <v xml:space="preserve"> Deri ve Deri Mamulleri </v>
      </c>
      <c r="B25" s="76">
        <f>SEKTOR_USD!B25*$B$53</f>
        <v>474265.53916251904</v>
      </c>
      <c r="C25" s="76">
        <f>SEKTOR_USD!C25*$C$53</f>
        <v>621370.02698719606</v>
      </c>
      <c r="D25" s="77">
        <f t="shared" si="0"/>
        <v>31.017325881286091</v>
      </c>
      <c r="E25" s="77">
        <f t="shared" si="3"/>
        <v>0.86325096916637123</v>
      </c>
      <c r="F25" s="76">
        <f>SEKTOR_USD!F25*$B$54</f>
        <v>5553241.1869125348</v>
      </c>
      <c r="G25" s="76">
        <f>SEKTOR_USD!G25*$C$54</f>
        <v>8066260.7960029822</v>
      </c>
      <c r="H25" s="77">
        <f t="shared" si="1"/>
        <v>45.253204831314456</v>
      </c>
      <c r="I25" s="77">
        <f t="shared" si="4"/>
        <v>1.0195982191976118</v>
      </c>
      <c r="J25" s="76">
        <f>SEKTOR_USD!J25*$B$55</f>
        <v>5553241.1869125348</v>
      </c>
      <c r="K25" s="76">
        <f>SEKTOR_USD!K25*$C$55</f>
        <v>8066260.7960029822</v>
      </c>
      <c r="L25" s="77">
        <f t="shared" si="2"/>
        <v>45.253204831314456</v>
      </c>
      <c r="M25" s="77">
        <f t="shared" si="5"/>
        <v>1.0195982191976118</v>
      </c>
    </row>
    <row r="26" spans="1:13" ht="13.8" x14ac:dyDescent="0.25">
      <c r="A26" s="14" t="str">
        <f>SEKTOR_USD!A26</f>
        <v xml:space="preserve"> Halı </v>
      </c>
      <c r="B26" s="76">
        <f>SEKTOR_USD!B26*$B$53</f>
        <v>769803.97042826109</v>
      </c>
      <c r="C26" s="76">
        <f>SEKTOR_USD!C26*$C$53</f>
        <v>1010893.7489025572</v>
      </c>
      <c r="D26" s="77">
        <f t="shared" si="0"/>
        <v>31.318333983153117</v>
      </c>
      <c r="E26" s="77">
        <f t="shared" si="3"/>
        <v>1.4044047356058595</v>
      </c>
      <c r="F26" s="76">
        <f>SEKTOR_USD!F26*$B$54</f>
        <v>7890384.8311278755</v>
      </c>
      <c r="G26" s="76">
        <f>SEKTOR_USD!G26*$C$54</f>
        <v>10963684.720686669</v>
      </c>
      <c r="H26" s="77">
        <f t="shared" si="1"/>
        <v>38.949936604289633</v>
      </c>
      <c r="I26" s="77">
        <f t="shared" si="4"/>
        <v>1.3858408127090838</v>
      </c>
      <c r="J26" s="76">
        <f>SEKTOR_USD!J26*$B$55</f>
        <v>7890384.8311278755</v>
      </c>
      <c r="K26" s="76">
        <f>SEKTOR_USD!K26*$C$55</f>
        <v>10963684.720686669</v>
      </c>
      <c r="L26" s="77">
        <f t="shared" si="2"/>
        <v>38.949936604289633</v>
      </c>
      <c r="M26" s="77">
        <f t="shared" si="5"/>
        <v>1.3858408127090838</v>
      </c>
    </row>
    <row r="27" spans="1:13" s="23" customFormat="1" ht="15.6" x14ac:dyDescent="0.3">
      <c r="A27" s="73" t="s">
        <v>19</v>
      </c>
      <c r="B27" s="74">
        <f>SEKTOR_USD!B27*$B$53</f>
        <v>5255696.4617871363</v>
      </c>
      <c r="C27" s="74">
        <f>SEKTOR_USD!C27*$C$53</f>
        <v>8035681.1831814926</v>
      </c>
      <c r="D27" s="75">
        <f t="shared" si="0"/>
        <v>52.894697051226892</v>
      </c>
      <c r="E27" s="75">
        <f t="shared" si="3"/>
        <v>11.163733794704481</v>
      </c>
      <c r="F27" s="74">
        <f>SEKTOR_USD!F27*$B$54</f>
        <v>58502934.865398735</v>
      </c>
      <c r="G27" s="74">
        <f>SEKTOR_USD!G27*$C$54</f>
        <v>84041091.365184695</v>
      </c>
      <c r="H27" s="75">
        <f t="shared" si="1"/>
        <v>43.652778375209984</v>
      </c>
      <c r="I27" s="75">
        <f t="shared" si="4"/>
        <v>10.623032066831579</v>
      </c>
      <c r="J27" s="74">
        <f>SEKTOR_USD!J27*$B$55</f>
        <v>58502934.865398735</v>
      </c>
      <c r="K27" s="74">
        <f>SEKTOR_USD!K27*$C$55</f>
        <v>84041091.365184695</v>
      </c>
      <c r="L27" s="75">
        <f t="shared" si="2"/>
        <v>43.652778375209984</v>
      </c>
      <c r="M27" s="75">
        <f t="shared" si="5"/>
        <v>10.623032066831579</v>
      </c>
    </row>
    <row r="28" spans="1:13" ht="13.8" x14ac:dyDescent="0.25">
      <c r="A28" s="14" t="str">
        <f>SEKTOR_USD!A28</f>
        <v xml:space="preserve"> Kimyevi Maddeler ve Mamulleri  </v>
      </c>
      <c r="B28" s="76">
        <f>SEKTOR_USD!B28*$B$53</f>
        <v>5255696.4617871363</v>
      </c>
      <c r="C28" s="76">
        <f>SEKTOR_USD!C28*$C$53</f>
        <v>8035681.1831814926</v>
      </c>
      <c r="D28" s="77">
        <f t="shared" si="0"/>
        <v>52.894697051226892</v>
      </c>
      <c r="E28" s="77">
        <f t="shared" si="3"/>
        <v>11.163733794704481</v>
      </c>
      <c r="F28" s="76">
        <f>SEKTOR_USD!F28*$B$54</f>
        <v>58502934.865398735</v>
      </c>
      <c r="G28" s="76">
        <f>SEKTOR_USD!G28*$C$54</f>
        <v>84041091.365184695</v>
      </c>
      <c r="H28" s="77">
        <f t="shared" si="1"/>
        <v>43.652778375209984</v>
      </c>
      <c r="I28" s="77">
        <f t="shared" si="4"/>
        <v>10.623032066831579</v>
      </c>
      <c r="J28" s="76">
        <f>SEKTOR_USD!J28*$B$55</f>
        <v>58502934.865398735</v>
      </c>
      <c r="K28" s="76">
        <f>SEKTOR_USD!K28*$C$55</f>
        <v>84041091.365184695</v>
      </c>
      <c r="L28" s="77">
        <f t="shared" si="2"/>
        <v>43.652778375209984</v>
      </c>
      <c r="M28" s="77">
        <f t="shared" si="5"/>
        <v>10.623032066831579</v>
      </c>
    </row>
    <row r="29" spans="1:13" s="23" customFormat="1" ht="15.6" x14ac:dyDescent="0.3">
      <c r="A29" s="73" t="s">
        <v>21</v>
      </c>
      <c r="B29" s="74">
        <f>SEKTOR_USD!B29*$B$53</f>
        <v>33108952.796468794</v>
      </c>
      <c r="C29" s="74">
        <f>SEKTOR_USD!C29*$C$53</f>
        <v>45941719.953013107</v>
      </c>
      <c r="D29" s="75">
        <f t="shared" si="0"/>
        <v>38.759205811888378</v>
      </c>
      <c r="E29" s="75">
        <f t="shared" si="3"/>
        <v>63.825470415594729</v>
      </c>
      <c r="F29" s="74">
        <f>SEKTOR_USD!F29*$B$54</f>
        <v>340721063.79501104</v>
      </c>
      <c r="G29" s="74">
        <f>SEKTOR_USD!G29*$C$54</f>
        <v>515495736.35840523</v>
      </c>
      <c r="H29" s="75">
        <f t="shared" si="1"/>
        <v>51.295529139502904</v>
      </c>
      <c r="I29" s="75">
        <f t="shared" si="4"/>
        <v>65.160121658282819</v>
      </c>
      <c r="J29" s="74">
        <f>SEKTOR_USD!J29*$B$55</f>
        <v>340721063.79501104</v>
      </c>
      <c r="K29" s="74">
        <f>SEKTOR_USD!K29*$C$55</f>
        <v>515495736.35840523</v>
      </c>
      <c r="L29" s="75">
        <f t="shared" si="2"/>
        <v>51.295529139502904</v>
      </c>
      <c r="M29" s="75">
        <f t="shared" si="5"/>
        <v>65.160121658282819</v>
      </c>
    </row>
    <row r="30" spans="1:13" ht="13.8" x14ac:dyDescent="0.25">
      <c r="A30" s="14" t="str">
        <f>SEKTOR_USD!A30</f>
        <v xml:space="preserve"> Hazırgiyim ve Konfeksiyon </v>
      </c>
      <c r="B30" s="76">
        <f>SEKTOR_USD!B30*$B$53</f>
        <v>5518248.1149170734</v>
      </c>
      <c r="C30" s="76">
        <f>SEKTOR_USD!C30*$C$53</f>
        <v>6939241.1411600914</v>
      </c>
      <c r="D30" s="77">
        <f t="shared" si="0"/>
        <v>25.750799830869369</v>
      </c>
      <c r="E30" s="77">
        <f t="shared" si="3"/>
        <v>9.6404821285482463</v>
      </c>
      <c r="F30" s="76">
        <f>SEKTOR_USD!F30*$B$54</f>
        <v>62097708.872590415</v>
      </c>
      <c r="G30" s="76">
        <f>SEKTOR_USD!G30*$C$54</f>
        <v>85347460.720358863</v>
      </c>
      <c r="H30" s="77">
        <f t="shared" si="1"/>
        <v>37.440595264909618</v>
      </c>
      <c r="I30" s="77">
        <f t="shared" si="4"/>
        <v>10.788160854734141</v>
      </c>
      <c r="J30" s="76">
        <f>SEKTOR_USD!J30*$B$55</f>
        <v>62097708.872590415</v>
      </c>
      <c r="K30" s="76">
        <f>SEKTOR_USD!K30*$C$55</f>
        <v>85347460.720358863</v>
      </c>
      <c r="L30" s="77">
        <f t="shared" si="2"/>
        <v>37.440595264909618</v>
      </c>
      <c r="M30" s="77">
        <f t="shared" si="5"/>
        <v>10.788160854734141</v>
      </c>
    </row>
    <row r="31" spans="1:13" ht="13.8" x14ac:dyDescent="0.25">
      <c r="A31" s="14" t="str">
        <f>SEKTOR_USD!A31</f>
        <v xml:space="preserve"> Otomotiv Endüstrisi</v>
      </c>
      <c r="B31" s="76">
        <f>SEKTOR_USD!B31*$B$53</f>
        <v>9559614.1898373812</v>
      </c>
      <c r="C31" s="76">
        <f>SEKTOR_USD!C31*$C$53</f>
        <v>13131287.537168052</v>
      </c>
      <c r="D31" s="77">
        <f t="shared" si="0"/>
        <v>37.362107679278935</v>
      </c>
      <c r="E31" s="77">
        <f t="shared" si="3"/>
        <v>18.242908734791925</v>
      </c>
      <c r="F31" s="76">
        <f>SEKTOR_USD!F31*$B$54</f>
        <v>104015854.46972248</v>
      </c>
      <c r="G31" s="76">
        <f>SEKTOR_USD!G31*$C$54</f>
        <v>152718782.03947285</v>
      </c>
      <c r="H31" s="77">
        <f t="shared" si="1"/>
        <v>46.822600091149653</v>
      </c>
      <c r="I31" s="77">
        <f t="shared" si="4"/>
        <v>19.304086756360956</v>
      </c>
      <c r="J31" s="76">
        <f>SEKTOR_USD!J31*$B$55</f>
        <v>104015854.46972248</v>
      </c>
      <c r="K31" s="76">
        <f>SEKTOR_USD!K31*$C$55</f>
        <v>152718782.03947285</v>
      </c>
      <c r="L31" s="77">
        <f t="shared" si="2"/>
        <v>46.822600091149653</v>
      </c>
      <c r="M31" s="77">
        <f t="shared" si="5"/>
        <v>19.304086756360956</v>
      </c>
    </row>
    <row r="32" spans="1:13" ht="13.8" x14ac:dyDescent="0.25">
      <c r="A32" s="14" t="str">
        <f>SEKTOR_USD!A32</f>
        <v xml:space="preserve"> Gemi ve Yat</v>
      </c>
      <c r="B32" s="76">
        <f>SEKTOR_USD!B32*$B$53</f>
        <v>464190.94836740702</v>
      </c>
      <c r="C32" s="76">
        <f>SEKTOR_USD!C32*$C$53</f>
        <v>204813.43560199102</v>
      </c>
      <c r="D32" s="77">
        <f t="shared" si="0"/>
        <v>-55.877331015967755</v>
      </c>
      <c r="E32" s="77">
        <f t="shared" si="3"/>
        <v>0.28454123807512871</v>
      </c>
      <c r="F32" s="76">
        <f>SEKTOR_USD!F32*$B$54</f>
        <v>4878335.1325647766</v>
      </c>
      <c r="G32" s="76">
        <f>SEKTOR_USD!G32*$C$54</f>
        <v>4791882.9303454133</v>
      </c>
      <c r="H32" s="77">
        <f t="shared" si="1"/>
        <v>-1.7721661154901263</v>
      </c>
      <c r="I32" s="77">
        <f t="shared" si="4"/>
        <v>0.60570757950259191</v>
      </c>
      <c r="J32" s="76">
        <f>SEKTOR_USD!J32*$B$55</f>
        <v>4878335.1325647766</v>
      </c>
      <c r="K32" s="76">
        <f>SEKTOR_USD!K32*$C$55</f>
        <v>4791882.9303454133</v>
      </c>
      <c r="L32" s="77">
        <f t="shared" si="2"/>
        <v>-1.7721661154901263</v>
      </c>
      <c r="M32" s="77">
        <f t="shared" si="5"/>
        <v>0.60570757950259191</v>
      </c>
    </row>
    <row r="33" spans="1:13" ht="13.8" x14ac:dyDescent="0.25">
      <c r="A33" s="14" t="str">
        <f>SEKTOR_USD!A33</f>
        <v xml:space="preserve"> Elektrik Elektronik ve Hizmet</v>
      </c>
      <c r="B33" s="76">
        <f>SEKTOR_USD!B33*$B$53</f>
        <v>4190881.4327612757</v>
      </c>
      <c r="C33" s="76">
        <f>SEKTOR_USD!C33*$C$53</f>
        <v>5097064.4610090191</v>
      </c>
      <c r="D33" s="77">
        <f t="shared" si="0"/>
        <v>21.622731226988691</v>
      </c>
      <c r="E33" s="77">
        <f t="shared" si="3"/>
        <v>7.0812006449744169</v>
      </c>
      <c r="F33" s="76">
        <f>SEKTOR_USD!F33*$B$54</f>
        <v>38205878.1453408</v>
      </c>
      <c r="G33" s="76">
        <f>SEKTOR_USD!G33*$C$54</f>
        <v>54711771.235243283</v>
      </c>
      <c r="H33" s="77">
        <f t="shared" si="1"/>
        <v>43.202496294187057</v>
      </c>
      <c r="I33" s="77">
        <f t="shared" si="4"/>
        <v>6.915722902022142</v>
      </c>
      <c r="J33" s="76">
        <f>SEKTOR_USD!J33*$B$55</f>
        <v>38205878.1453408</v>
      </c>
      <c r="K33" s="76">
        <f>SEKTOR_USD!K33*$C$55</f>
        <v>54711771.235243283</v>
      </c>
      <c r="L33" s="77">
        <f t="shared" si="2"/>
        <v>43.202496294187057</v>
      </c>
      <c r="M33" s="77">
        <f t="shared" si="5"/>
        <v>6.915722902022142</v>
      </c>
    </row>
    <row r="34" spans="1:13" ht="13.8" x14ac:dyDescent="0.25">
      <c r="A34" s="14" t="str">
        <f>SEKTOR_USD!A34</f>
        <v xml:space="preserve"> Makine ve Aksamları</v>
      </c>
      <c r="B34" s="76">
        <f>SEKTOR_USD!B34*$B$53</f>
        <v>2320088.5622887323</v>
      </c>
      <c r="C34" s="76">
        <f>SEKTOR_USD!C34*$C$53</f>
        <v>3526789.3820686061</v>
      </c>
      <c r="D34" s="77">
        <f t="shared" si="0"/>
        <v>52.010980933826154</v>
      </c>
      <c r="E34" s="77">
        <f t="shared" si="3"/>
        <v>4.899664000335064</v>
      </c>
      <c r="F34" s="76">
        <f>SEKTOR_USD!F34*$B$54</f>
        <v>22170347.241185892</v>
      </c>
      <c r="G34" s="76">
        <f>SEKTOR_USD!G34*$C$54</f>
        <v>35397969.690400556</v>
      </c>
      <c r="H34" s="77">
        <f t="shared" si="1"/>
        <v>59.663578135761831</v>
      </c>
      <c r="I34" s="77">
        <f t="shared" si="4"/>
        <v>4.4744036638919136</v>
      </c>
      <c r="J34" s="76">
        <f>SEKTOR_USD!J34*$B$55</f>
        <v>22170347.241185892</v>
      </c>
      <c r="K34" s="76">
        <f>SEKTOR_USD!K34*$C$55</f>
        <v>35397969.690400556</v>
      </c>
      <c r="L34" s="77">
        <f t="shared" si="2"/>
        <v>59.663578135761831</v>
      </c>
      <c r="M34" s="77">
        <f t="shared" si="5"/>
        <v>4.4744036638919136</v>
      </c>
    </row>
    <row r="35" spans="1:13" ht="13.8" x14ac:dyDescent="0.25">
      <c r="A35" s="14" t="str">
        <f>SEKTOR_USD!A35</f>
        <v xml:space="preserve"> Demir ve Demir Dışı Metaller </v>
      </c>
      <c r="B35" s="76">
        <f>SEKTOR_USD!B35*$B$53</f>
        <v>2402833.628474724</v>
      </c>
      <c r="C35" s="76">
        <f>SEKTOR_USD!C35*$C$53</f>
        <v>3360536.0730586583</v>
      </c>
      <c r="D35" s="77">
        <f t="shared" si="0"/>
        <v>39.857209972205467</v>
      </c>
      <c r="E35" s="77">
        <f t="shared" si="3"/>
        <v>4.6686932037135671</v>
      </c>
      <c r="F35" s="76">
        <f>SEKTOR_USD!F35*$B$54</f>
        <v>24827033.286477707</v>
      </c>
      <c r="G35" s="76">
        <f>SEKTOR_USD!G35*$C$54</f>
        <v>39119507.324148886</v>
      </c>
      <c r="H35" s="77">
        <f t="shared" si="1"/>
        <v>57.568191385378768</v>
      </c>
      <c r="I35" s="77">
        <f t="shared" si="4"/>
        <v>4.944816565236108</v>
      </c>
      <c r="J35" s="76">
        <f>SEKTOR_USD!J35*$B$55</f>
        <v>24827033.286477707</v>
      </c>
      <c r="K35" s="76">
        <f>SEKTOR_USD!K35*$C$55</f>
        <v>39119507.324148886</v>
      </c>
      <c r="L35" s="77">
        <f t="shared" si="2"/>
        <v>57.568191385378768</v>
      </c>
      <c r="M35" s="77">
        <f t="shared" si="5"/>
        <v>4.944816565236108</v>
      </c>
    </row>
    <row r="36" spans="1:13" ht="13.8" x14ac:dyDescent="0.25">
      <c r="A36" s="14" t="str">
        <f>SEKTOR_USD!A36</f>
        <v xml:space="preserve"> Çelik</v>
      </c>
      <c r="B36" s="76">
        <f>SEKTOR_USD!B36*$B$53</f>
        <v>4456917.8696078276</v>
      </c>
      <c r="C36" s="76">
        <f>SEKTOR_USD!C36*$C$53</f>
        <v>7763931.4030502141</v>
      </c>
      <c r="D36" s="77">
        <f t="shared" si="0"/>
        <v>74.199561898890835</v>
      </c>
      <c r="E36" s="77">
        <f t="shared" si="3"/>
        <v>10.786199876297585</v>
      </c>
      <c r="F36" s="76">
        <f>SEKTOR_USD!F36*$B$54</f>
        <v>41678075.783873215</v>
      </c>
      <c r="G36" s="76">
        <f>SEKTOR_USD!G36*$C$54</f>
        <v>75249752.464229435</v>
      </c>
      <c r="H36" s="77">
        <f t="shared" si="1"/>
        <v>80.549967936250894</v>
      </c>
      <c r="I36" s="77">
        <f t="shared" si="4"/>
        <v>9.5117819207641041</v>
      </c>
      <c r="J36" s="76">
        <f>SEKTOR_USD!J36*$B$55</f>
        <v>41678075.783873215</v>
      </c>
      <c r="K36" s="76">
        <f>SEKTOR_USD!K36*$C$55</f>
        <v>75249752.464229435</v>
      </c>
      <c r="L36" s="77">
        <f t="shared" si="2"/>
        <v>80.549967936250894</v>
      </c>
      <c r="M36" s="77">
        <f t="shared" si="5"/>
        <v>9.5117819207641041</v>
      </c>
    </row>
    <row r="37" spans="1:13" ht="13.8" x14ac:dyDescent="0.25">
      <c r="A37" s="14" t="str">
        <f>SEKTOR_USD!A37</f>
        <v xml:space="preserve"> Çimento Cam Seramik ve Toprak Ürünleri</v>
      </c>
      <c r="B37" s="76">
        <f>SEKTOR_USD!B37*$B$53</f>
        <v>906429.27559807198</v>
      </c>
      <c r="C37" s="76">
        <f>SEKTOR_USD!C37*$C$53</f>
        <v>1289852.843908241</v>
      </c>
      <c r="D37" s="77">
        <f t="shared" si="0"/>
        <v>42.300439607622117</v>
      </c>
      <c r="E37" s="77">
        <f t="shared" si="3"/>
        <v>1.7919543415774273</v>
      </c>
      <c r="F37" s="76">
        <f>SEKTOR_USD!F37*$B$54</f>
        <v>9864705.1345671006</v>
      </c>
      <c r="G37" s="76">
        <f>SEKTOR_USD!G37*$C$54</f>
        <v>14454558.05185112</v>
      </c>
      <c r="H37" s="77">
        <f t="shared" si="1"/>
        <v>46.528029522145864</v>
      </c>
      <c r="I37" s="77">
        <f t="shared" si="4"/>
        <v>1.8270970926527499</v>
      </c>
      <c r="J37" s="76">
        <f>SEKTOR_USD!J37*$B$55</f>
        <v>9864705.1345671006</v>
      </c>
      <c r="K37" s="76">
        <f>SEKTOR_USD!K37*$C$55</f>
        <v>14454558.05185112</v>
      </c>
      <c r="L37" s="77">
        <f t="shared" si="2"/>
        <v>46.528029522145864</v>
      </c>
      <c r="M37" s="77">
        <f t="shared" si="5"/>
        <v>1.8270970926527499</v>
      </c>
    </row>
    <row r="38" spans="1:13" ht="13.8" x14ac:dyDescent="0.25">
      <c r="A38" s="14" t="str">
        <f>SEKTOR_USD!A38</f>
        <v xml:space="preserve"> Mücevher</v>
      </c>
      <c r="B38" s="76">
        <f>SEKTOR_USD!B38*$B$53</f>
        <v>1081834.6004726789</v>
      </c>
      <c r="C38" s="76">
        <f>SEKTOR_USD!C38*$C$53</f>
        <v>1337216.7716960399</v>
      </c>
      <c r="D38" s="77">
        <f t="shared" si="0"/>
        <v>23.606397051062945</v>
      </c>
      <c r="E38" s="77">
        <f t="shared" si="3"/>
        <v>1.8577556432021451</v>
      </c>
      <c r="F38" s="76">
        <f>SEKTOR_USD!F38*$B$54</f>
        <v>11954218.746582815</v>
      </c>
      <c r="G38" s="76">
        <f>SEKTOR_USD!G38*$C$54</f>
        <v>21336382.110951498</v>
      </c>
      <c r="H38" s="77">
        <f t="shared" si="1"/>
        <v>78.484119817956568</v>
      </c>
      <c r="I38" s="77">
        <f t="shared" si="4"/>
        <v>2.696979152375758</v>
      </c>
      <c r="J38" s="76">
        <f>SEKTOR_USD!J38*$B$55</f>
        <v>11954218.746582815</v>
      </c>
      <c r="K38" s="76">
        <f>SEKTOR_USD!K38*$C$55</f>
        <v>21336382.110951498</v>
      </c>
      <c r="L38" s="77">
        <f t="shared" si="2"/>
        <v>78.484119817956568</v>
      </c>
      <c r="M38" s="77">
        <f t="shared" si="5"/>
        <v>2.696979152375758</v>
      </c>
    </row>
    <row r="39" spans="1:13" ht="13.8" x14ac:dyDescent="0.25">
      <c r="A39" s="14" t="str">
        <f>SEKTOR_USD!A39</f>
        <v xml:space="preserve"> Savunma ve Havacılık Sanayii</v>
      </c>
      <c r="B39" s="76">
        <f>SEKTOR_USD!B39*$B$53</f>
        <v>780120.43984693498</v>
      </c>
      <c r="C39" s="76">
        <f>SEKTOR_USD!C39*$C$53</f>
        <v>1345887.047182376</v>
      </c>
      <c r="D39" s="77">
        <f t="shared" si="0"/>
        <v>72.522982149583001</v>
      </c>
      <c r="E39" s="77">
        <f t="shared" si="3"/>
        <v>1.8698010000610998</v>
      </c>
      <c r="F39" s="76">
        <f>SEKTOR_USD!F39*$B$54</f>
        <v>6338787.1240866128</v>
      </c>
      <c r="G39" s="76">
        <f>SEKTOR_USD!G39*$C$54</f>
        <v>9846333.6269055456</v>
      </c>
      <c r="H39" s="77">
        <f t="shared" si="1"/>
        <v>55.334663148580688</v>
      </c>
      <c r="I39" s="77">
        <f t="shared" si="4"/>
        <v>1.2446044686024984</v>
      </c>
      <c r="J39" s="76">
        <f>SEKTOR_USD!J39*$B$55</f>
        <v>6338787.1240866128</v>
      </c>
      <c r="K39" s="76">
        <f>SEKTOR_USD!K39*$C$55</f>
        <v>9846333.6269055456</v>
      </c>
      <c r="L39" s="77">
        <f t="shared" si="2"/>
        <v>55.334663148580688</v>
      </c>
      <c r="M39" s="77">
        <f t="shared" si="5"/>
        <v>1.2446044686024984</v>
      </c>
    </row>
    <row r="40" spans="1:13" ht="13.8" x14ac:dyDescent="0.25">
      <c r="A40" s="14" t="str">
        <f>SEKTOR_USD!A40</f>
        <v xml:space="preserve"> İklimlendirme Sanayii</v>
      </c>
      <c r="B40" s="76">
        <f>SEKTOR_USD!B40*$B$53</f>
        <v>1370711.6654501311</v>
      </c>
      <c r="C40" s="76">
        <f>SEKTOR_USD!C40*$C$53</f>
        <v>1873910.844353538</v>
      </c>
      <c r="D40" s="77">
        <f t="shared" si="0"/>
        <v>36.710797141874494</v>
      </c>
      <c r="E40" s="77">
        <f t="shared" si="3"/>
        <v>2.6033688177123775</v>
      </c>
      <c r="F40" s="76">
        <f>SEKTOR_USD!F40*$B$54</f>
        <v>14281080.231541863</v>
      </c>
      <c r="G40" s="76">
        <f>SEKTOR_USD!G40*$C$54</f>
        <v>21932780.127607837</v>
      </c>
      <c r="H40" s="77">
        <f t="shared" si="1"/>
        <v>53.579279522329635</v>
      </c>
      <c r="I40" s="77">
        <f t="shared" si="4"/>
        <v>2.7723655514886048</v>
      </c>
      <c r="J40" s="76">
        <f>SEKTOR_USD!J40*$B$55</f>
        <v>14281080.231541863</v>
      </c>
      <c r="K40" s="76">
        <f>SEKTOR_USD!K40*$C$55</f>
        <v>21932780.127607837</v>
      </c>
      <c r="L40" s="77">
        <f t="shared" si="2"/>
        <v>53.579279522329635</v>
      </c>
      <c r="M40" s="77">
        <f t="shared" si="5"/>
        <v>2.7723655514886048</v>
      </c>
    </row>
    <row r="41" spans="1:13" ht="13.8" x14ac:dyDescent="0.25">
      <c r="A41" s="14" t="str">
        <f>SEKTOR_USD!A41</f>
        <v xml:space="preserve"> Diğer Sanayi Ürünleri</v>
      </c>
      <c r="B41" s="76">
        <f>SEKTOR_USD!B41*$B$53</f>
        <v>57082.068846555005</v>
      </c>
      <c r="C41" s="76">
        <f>SEKTOR_USD!C41*$C$53</f>
        <v>71189.012756276003</v>
      </c>
      <c r="D41" s="77">
        <f t="shared" si="0"/>
        <v>24.713441882498227</v>
      </c>
      <c r="E41" s="77">
        <f t="shared" si="3"/>
        <v>9.8900786305739757E-2</v>
      </c>
      <c r="F41" s="76">
        <f>SEKTOR_USD!F41*$B$54</f>
        <v>409039.62647735502</v>
      </c>
      <c r="G41" s="76">
        <f>SEKTOR_USD!G41*$C$54</f>
        <v>588556.03688989801</v>
      </c>
      <c r="H41" s="77">
        <f t="shared" si="1"/>
        <v>43.887290813004213</v>
      </c>
      <c r="I41" s="77">
        <f t="shared" si="4"/>
        <v>7.4395150651253766E-2</v>
      </c>
      <c r="J41" s="76">
        <f>SEKTOR_USD!J41*$B$55</f>
        <v>409039.62647735502</v>
      </c>
      <c r="K41" s="76">
        <f>SEKTOR_USD!K41*$C$55</f>
        <v>588556.03688989801</v>
      </c>
      <c r="L41" s="77">
        <f t="shared" si="2"/>
        <v>43.887290813004213</v>
      </c>
      <c r="M41" s="77">
        <f t="shared" si="5"/>
        <v>7.4395150651253766E-2</v>
      </c>
    </row>
    <row r="42" spans="1:13" ht="16.8" x14ac:dyDescent="0.3">
      <c r="A42" s="70" t="s">
        <v>31</v>
      </c>
      <c r="B42" s="71">
        <f>SEKTOR_USD!B42*$B$53</f>
        <v>1580754.7346109452</v>
      </c>
      <c r="C42" s="71">
        <f>SEKTOR_USD!C42*$C$53</f>
        <v>1983867.383860965</v>
      </c>
      <c r="D42" s="78">
        <f t="shared" si="0"/>
        <v>25.501277359718539</v>
      </c>
      <c r="E42" s="78">
        <f t="shared" si="3"/>
        <v>2.7561281803681541</v>
      </c>
      <c r="F42" s="71">
        <f>SEKTOR_USD!F42*$B$54</f>
        <v>17096761.540585373</v>
      </c>
      <c r="G42" s="71">
        <f>SEKTOR_USD!G42*$C$54</f>
        <v>22067952.259141572</v>
      </c>
      <c r="H42" s="78">
        <f t="shared" si="1"/>
        <v>29.076797420115341</v>
      </c>
      <c r="I42" s="78">
        <f t="shared" si="4"/>
        <v>2.7894516919051449</v>
      </c>
      <c r="J42" s="71">
        <f>SEKTOR_USD!J42*$B$55</f>
        <v>17096761.540585373</v>
      </c>
      <c r="K42" s="71">
        <f>SEKTOR_USD!K42*$C$55</f>
        <v>22067952.259141572</v>
      </c>
      <c r="L42" s="78">
        <f t="shared" si="2"/>
        <v>29.076797420115341</v>
      </c>
      <c r="M42" s="78">
        <f t="shared" si="5"/>
        <v>2.7894516919051449</v>
      </c>
    </row>
    <row r="43" spans="1:13" ht="13.8" x14ac:dyDescent="0.25">
      <c r="A43" s="14" t="str">
        <f>SEKTOR_USD!A43</f>
        <v xml:space="preserve"> Madencilik Ürünleri</v>
      </c>
      <c r="B43" s="76">
        <f>SEKTOR_USD!B43*$B$53</f>
        <v>1580754.7346109452</v>
      </c>
      <c r="C43" s="76">
        <f>SEKTOR_USD!C43*$C$53</f>
        <v>1983867.383860965</v>
      </c>
      <c r="D43" s="77">
        <f t="shared" si="0"/>
        <v>25.501277359718539</v>
      </c>
      <c r="E43" s="77">
        <f t="shared" si="3"/>
        <v>2.7561281803681541</v>
      </c>
      <c r="F43" s="76">
        <f>SEKTOR_USD!F43*$B$54</f>
        <v>17096761.540585373</v>
      </c>
      <c r="G43" s="76">
        <f>SEKTOR_USD!G43*$C$54</f>
        <v>22067952.259141572</v>
      </c>
      <c r="H43" s="77">
        <f t="shared" si="1"/>
        <v>29.076797420115341</v>
      </c>
      <c r="I43" s="77">
        <f t="shared" si="4"/>
        <v>2.7894516919051449</v>
      </c>
      <c r="J43" s="76">
        <f>SEKTOR_USD!J43*$B$55</f>
        <v>17096761.540585373</v>
      </c>
      <c r="K43" s="76">
        <f>SEKTOR_USD!K43*$C$55</f>
        <v>22067952.259141572</v>
      </c>
      <c r="L43" s="77">
        <f t="shared" si="2"/>
        <v>29.076797420115341</v>
      </c>
      <c r="M43" s="77">
        <f t="shared" si="5"/>
        <v>2.7894516919051449</v>
      </c>
    </row>
    <row r="44" spans="1:13" ht="17.399999999999999" x14ac:dyDescent="0.3">
      <c r="A44" s="79" t="s">
        <v>33</v>
      </c>
      <c r="B44" s="136">
        <f>SEKTOR_USD!B44*$B$53</f>
        <v>52041988.804662436</v>
      </c>
      <c r="C44" s="136">
        <f>SEKTOR_USD!C44*$C$53</f>
        <v>71980229.293833748</v>
      </c>
      <c r="D44" s="137">
        <f>(C44-B44)/B44*100</f>
        <v>38.31183424601376</v>
      </c>
      <c r="E44" s="138">
        <f t="shared" si="3"/>
        <v>100</v>
      </c>
      <c r="F44" s="136">
        <f>SEKTOR_USD!F44*$B$54</f>
        <v>536649817.31717503</v>
      </c>
      <c r="G44" s="136">
        <f>SEKTOR_USD!G44*$C$54</f>
        <v>791121506.89620149</v>
      </c>
      <c r="H44" s="137">
        <f>(G44-F44)/F44*100</f>
        <v>47.418573782654725</v>
      </c>
      <c r="I44" s="137">
        <f t="shared" si="4"/>
        <v>100</v>
      </c>
      <c r="J44" s="136">
        <f>SEKTOR_USD!J44*$B$55</f>
        <v>536649817.31717503</v>
      </c>
      <c r="K44" s="136">
        <f>SEKTOR_USD!K44*$C$55</f>
        <v>791121506.89620149</v>
      </c>
      <c r="L44" s="137">
        <f>(K44-J44)/J44*100</f>
        <v>47.418573782654725</v>
      </c>
      <c r="M44" s="137">
        <f t="shared" si="5"/>
        <v>100</v>
      </c>
    </row>
    <row r="45" spans="1:13" ht="13.8" hidden="1" x14ac:dyDescent="0.25">
      <c r="A45" s="80" t="s">
        <v>34</v>
      </c>
      <c r="B45" s="76">
        <f>SEKTOR_USD!B45*2.1157</f>
        <v>642048.33748169953</v>
      </c>
      <c r="C45" s="76">
        <f>SEKTOR_USD!C45*2.7012</f>
        <v>930230.76858649147</v>
      </c>
      <c r="D45" s="77"/>
      <c r="E45" s="77"/>
      <c r="F45" s="76">
        <f>SEKTOR_USD!F45*2.1642</f>
        <v>21224512.919160534</v>
      </c>
      <c r="G45" s="76">
        <f>SEKTOR_USD!G45*2.5613</f>
        <v>11666895.918075522</v>
      </c>
      <c r="H45" s="77">
        <f>(G45-F45)/F45*100</f>
        <v>-45.031031041738657</v>
      </c>
      <c r="I45" s="77">
        <f t="shared" ref="I45:I46" si="6">G45/G$46*100</f>
        <v>2.709936428525423</v>
      </c>
      <c r="J45" s="76">
        <f>SEKTOR_USD!J45*2.0809</f>
        <v>20407581.985713501</v>
      </c>
      <c r="K45" s="76">
        <f>SEKTOR_USD!K45*2.3856</f>
        <v>10866570.453348286</v>
      </c>
      <c r="L45" s="77">
        <f>(K45-J45)/J45*100</f>
        <v>-46.75228813998875</v>
      </c>
      <c r="M45" s="77">
        <f t="shared" ref="M45:M46" si="7">K45/K$46*100</f>
        <v>2.709936428525423</v>
      </c>
    </row>
    <row r="46" spans="1:13" s="24" customFormat="1" ht="17.399999999999999" hidden="1" x14ac:dyDescent="0.3">
      <c r="A46" s="81" t="s">
        <v>35</v>
      </c>
      <c r="B46" s="82">
        <f>SEKTOR_USD!B46*2.1157</f>
        <v>29290666.8981</v>
      </c>
      <c r="C46" s="82">
        <f>SEKTOR_USD!C46*2.7012</f>
        <v>37551441.732085198</v>
      </c>
      <c r="D46" s="83">
        <f>(C46-B46)/B46*100</f>
        <v>28.202754354224179</v>
      </c>
      <c r="E46" s="84">
        <f>C46/C$46*100</f>
        <v>100</v>
      </c>
      <c r="F46" s="82">
        <f>SEKTOR_USD!F46*2.1642</f>
        <v>339761452.28940004</v>
      </c>
      <c r="G46" s="82">
        <f>SEKTOR_USD!G46*2.5613</f>
        <v>430522863.75676763</v>
      </c>
      <c r="H46" s="83">
        <f>(G46-F46)/F46*100</f>
        <v>26.713275109873074</v>
      </c>
      <c r="I46" s="84">
        <f t="shared" si="6"/>
        <v>100</v>
      </c>
      <c r="J46" s="82">
        <f>SEKTOR_USD!J46*2.0809</f>
        <v>326684043.09630001</v>
      </c>
      <c r="K46" s="82">
        <f>SEKTOR_USD!K46*2.3856</f>
        <v>400989865.99701124</v>
      </c>
      <c r="L46" s="83">
        <f>(K46-J46)/J46*100</f>
        <v>22.745470576537265</v>
      </c>
      <c r="M46" s="84">
        <f t="shared" si="7"/>
        <v>100</v>
      </c>
    </row>
    <row r="47" spans="1:13" s="24" customFormat="1" ht="17.399999999999999" hidden="1" x14ac:dyDescent="0.3">
      <c r="A47" s="25"/>
      <c r="B47" s="26"/>
      <c r="C47" s="26"/>
      <c r="D47" s="27"/>
      <c r="E47" s="28"/>
      <c r="F47" s="28"/>
      <c r="G47" s="28"/>
      <c r="H47" s="28"/>
      <c r="I47" s="28"/>
    </row>
    <row r="48" spans="1:13" hidden="1" x14ac:dyDescent="0.25">
      <c r="A48" s="1" t="s">
        <v>114</v>
      </c>
    </row>
    <row r="49" spans="1:3" hidden="1" x14ac:dyDescent="0.25">
      <c r="A49" s="1" t="s">
        <v>111</v>
      </c>
    </row>
    <row r="51" spans="1:3" x14ac:dyDescent="0.25">
      <c r="A51" s="29" t="s">
        <v>115</v>
      </c>
    </row>
    <row r="52" spans="1:3" x14ac:dyDescent="0.25">
      <c r="A52" s="133"/>
      <c r="B52" s="134">
        <v>2017</v>
      </c>
      <c r="C52" s="134">
        <v>2018</v>
      </c>
    </row>
    <row r="53" spans="1:3" x14ac:dyDescent="0.25">
      <c r="A53" s="144" t="s">
        <v>222</v>
      </c>
      <c r="B53" s="145">
        <v>3.8433000000000002</v>
      </c>
      <c r="C53" s="145">
        <v>5.3093000000000004</v>
      </c>
    </row>
    <row r="54" spans="1:3" x14ac:dyDescent="0.25">
      <c r="A54" s="134" t="s">
        <v>223</v>
      </c>
      <c r="B54" s="135">
        <v>3.6461000000000001</v>
      </c>
      <c r="C54" s="135">
        <v>4.8376999999999999</v>
      </c>
    </row>
    <row r="55" spans="1:3" x14ac:dyDescent="0.25">
      <c r="A55" s="134" t="s">
        <v>223</v>
      </c>
      <c r="B55" s="135">
        <v>3.6461000000000001</v>
      </c>
      <c r="C55" s="135">
        <v>4.8376999999999999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showGridLines="0" zoomScale="80" zoomScaleNormal="80" workbookViewId="0"/>
  </sheetViews>
  <sheetFormatPr defaultColWidth="9.109375" defaultRowHeight="13.2" x14ac:dyDescent="0.25"/>
  <cols>
    <col min="1" max="1" width="51" style="19" customWidth="1"/>
    <col min="2" max="2" width="14.44140625" style="19" customWidth="1"/>
    <col min="3" max="3" width="17.88671875" style="19" bestFit="1" customWidth="1"/>
    <col min="4" max="4" width="14.44140625" style="19" customWidth="1"/>
    <col min="5" max="5" width="17.88671875" style="19" bestFit="1" customWidth="1"/>
    <col min="6" max="6" width="19.88671875" style="19" bestFit="1" customWidth="1"/>
    <col min="7" max="7" width="19.88671875" style="19" customWidth="1"/>
    <col min="8" max="16384" width="9.109375" style="19"/>
  </cols>
  <sheetData>
    <row r="1" spans="1:7" x14ac:dyDescent="0.25">
      <c r="B1" s="20"/>
    </row>
    <row r="2" spans="1:7" x14ac:dyDescent="0.25">
      <c r="B2" s="20"/>
    </row>
    <row r="3" spans="1:7" x14ac:dyDescent="0.25">
      <c r="B3" s="20"/>
    </row>
    <row r="4" spans="1:7" x14ac:dyDescent="0.25">
      <c r="B4" s="20"/>
      <c r="C4" s="20"/>
    </row>
    <row r="5" spans="1:7" ht="24.6" x14ac:dyDescent="0.25">
      <c r="A5" s="153" t="s">
        <v>37</v>
      </c>
      <c r="B5" s="154"/>
      <c r="C5" s="154"/>
      <c r="D5" s="154"/>
      <c r="E5" s="154"/>
      <c r="F5" s="154"/>
      <c r="G5" s="155"/>
    </row>
    <row r="6" spans="1:7" ht="50.25" customHeight="1" x14ac:dyDescent="0.25">
      <c r="A6" s="68"/>
      <c r="B6" s="156" t="s">
        <v>217</v>
      </c>
      <c r="C6" s="156"/>
      <c r="D6" s="156" t="s">
        <v>218</v>
      </c>
      <c r="E6" s="156"/>
      <c r="F6" s="156" t="s">
        <v>118</v>
      </c>
      <c r="G6" s="156"/>
    </row>
    <row r="7" spans="1:7" ht="28.2" x14ac:dyDescent="0.3">
      <c r="A7" s="69" t="s">
        <v>1</v>
      </c>
      <c r="B7" s="85" t="s">
        <v>38</v>
      </c>
      <c r="C7" s="85" t="s">
        <v>39</v>
      </c>
      <c r="D7" s="85" t="s">
        <v>38</v>
      </c>
      <c r="E7" s="85" t="s">
        <v>39</v>
      </c>
      <c r="F7" s="85" t="s">
        <v>38</v>
      </c>
      <c r="G7" s="85" t="s">
        <v>39</v>
      </c>
    </row>
    <row r="8" spans="1:7" ht="16.8" x14ac:dyDescent="0.3">
      <c r="A8" s="70" t="s">
        <v>2</v>
      </c>
      <c r="B8" s="139">
        <f>SEKTOR_USD!D8</f>
        <v>-2.1172245578894904</v>
      </c>
      <c r="C8" s="139">
        <f>SEKTOR_TL!D8</f>
        <v>35.219477962895773</v>
      </c>
      <c r="D8" s="139">
        <f>SEKTOR_USD!H8</f>
        <v>6.7332644402124258</v>
      </c>
      <c r="E8" s="139">
        <f>SEKTOR_TL!H8</f>
        <v>41.615291237874899</v>
      </c>
      <c r="F8" s="139">
        <f>SEKTOR_USD!L8</f>
        <v>6.7332644402124258</v>
      </c>
      <c r="G8" s="139">
        <f>SEKTOR_TL!L8</f>
        <v>41.615291237874899</v>
      </c>
    </row>
    <row r="9" spans="1:7" s="23" customFormat="1" ht="15.6" x14ac:dyDescent="0.3">
      <c r="A9" s="73" t="s">
        <v>3</v>
      </c>
      <c r="B9" s="140">
        <f>SEKTOR_USD!D9</f>
        <v>-3.3096773234188741</v>
      </c>
      <c r="C9" s="140">
        <f>SEKTOR_TL!D9</f>
        <v>33.572172400481918</v>
      </c>
      <c r="D9" s="140">
        <f>SEKTOR_USD!H9</f>
        <v>4.1704475567356756</v>
      </c>
      <c r="E9" s="140">
        <f>SEKTOR_TL!H9</f>
        <v>38.214907475170769</v>
      </c>
      <c r="F9" s="140">
        <f>SEKTOR_USD!L9</f>
        <v>4.1704475567356756</v>
      </c>
      <c r="G9" s="140">
        <f>SEKTOR_TL!L9</f>
        <v>38.214907475170769</v>
      </c>
    </row>
    <row r="10" spans="1:7" ht="13.8" x14ac:dyDescent="0.25">
      <c r="A10" s="14" t="s">
        <v>4</v>
      </c>
      <c r="B10" s="141">
        <f>SEKTOR_USD!D10</f>
        <v>6.350405820238783</v>
      </c>
      <c r="C10" s="141">
        <f>SEKTOR_TL!D10</f>
        <v>46.917026935548542</v>
      </c>
      <c r="D10" s="141">
        <f>SEKTOR_USD!H10</f>
        <v>5.0192488743099188</v>
      </c>
      <c r="E10" s="141">
        <f>SEKTOR_TL!H10</f>
        <v>39.341109755423361</v>
      </c>
      <c r="F10" s="141">
        <f>SEKTOR_USD!L10</f>
        <v>5.0192488743099188</v>
      </c>
      <c r="G10" s="141">
        <f>SEKTOR_TL!L10</f>
        <v>39.341109755423361</v>
      </c>
    </row>
    <row r="11" spans="1:7" ht="13.8" x14ac:dyDescent="0.25">
      <c r="A11" s="14" t="s">
        <v>5</v>
      </c>
      <c r="B11" s="141">
        <f>SEKTOR_USD!D11</f>
        <v>-21.384362958719812</v>
      </c>
      <c r="C11" s="141">
        <f>SEKTOR_TL!D11</f>
        <v>8.6030238969814814</v>
      </c>
      <c r="D11" s="141">
        <f>SEKTOR_USD!H11</f>
        <v>4.2963947920130812</v>
      </c>
      <c r="E11" s="141">
        <f>SEKTOR_TL!H11</f>
        <v>38.38201615022124</v>
      </c>
      <c r="F11" s="141">
        <f>SEKTOR_USD!L11</f>
        <v>4.2963947920130812</v>
      </c>
      <c r="G11" s="141">
        <f>SEKTOR_TL!L11</f>
        <v>38.38201615022124</v>
      </c>
    </row>
    <row r="12" spans="1:7" ht="13.8" x14ac:dyDescent="0.25">
      <c r="A12" s="14" t="s">
        <v>6</v>
      </c>
      <c r="B12" s="141">
        <f>SEKTOR_USD!D12</f>
        <v>9.0827515192872443</v>
      </c>
      <c r="C12" s="141">
        <f>SEKTOR_TL!D12</f>
        <v>50.691606859040881</v>
      </c>
      <c r="D12" s="141">
        <f>SEKTOR_USD!H12</f>
        <v>10.527211523855547</v>
      </c>
      <c r="E12" s="141">
        <f>SEKTOR_TL!H12</f>
        <v>46.649156959204625</v>
      </c>
      <c r="F12" s="141">
        <f>SEKTOR_USD!L12</f>
        <v>10.527211523855547</v>
      </c>
      <c r="G12" s="141">
        <f>SEKTOR_TL!L12</f>
        <v>46.649156959204625</v>
      </c>
    </row>
    <row r="13" spans="1:7" ht="13.8" x14ac:dyDescent="0.25">
      <c r="A13" s="14" t="s">
        <v>7</v>
      </c>
      <c r="B13" s="141">
        <f>SEKTOR_USD!D13</f>
        <v>-3.3725667535314385</v>
      </c>
      <c r="C13" s="141">
        <f>SEKTOR_TL!D13</f>
        <v>33.485294235546412</v>
      </c>
      <c r="D13" s="141">
        <f>SEKTOR_USD!H13</f>
        <v>8.5311564061831415</v>
      </c>
      <c r="E13" s="141">
        <f>SEKTOR_TL!H13</f>
        <v>44.000761182137659</v>
      </c>
      <c r="F13" s="141">
        <f>SEKTOR_USD!L13</f>
        <v>8.5311564061831415</v>
      </c>
      <c r="G13" s="141">
        <f>SEKTOR_TL!L13</f>
        <v>44.000761182137659</v>
      </c>
    </row>
    <row r="14" spans="1:7" ht="13.8" x14ac:dyDescent="0.25">
      <c r="A14" s="14" t="s">
        <v>8</v>
      </c>
      <c r="B14" s="141">
        <f>SEKTOR_USD!D14</f>
        <v>3.9302111184895878</v>
      </c>
      <c r="C14" s="141">
        <f>SEKTOR_TL!D14</f>
        <v>43.573665831810366</v>
      </c>
      <c r="D14" s="141">
        <f>SEKTOR_USD!H14</f>
        <v>-12.122848247849397</v>
      </c>
      <c r="E14" s="141">
        <f>SEKTOR_TL!H14</f>
        <v>16.5967189685908</v>
      </c>
      <c r="F14" s="141">
        <f>SEKTOR_USD!L14</f>
        <v>-12.122848247849397</v>
      </c>
      <c r="G14" s="141">
        <f>SEKTOR_TL!L14</f>
        <v>16.5967189685908</v>
      </c>
    </row>
    <row r="15" spans="1:7" ht="13.8" x14ac:dyDescent="0.25">
      <c r="A15" s="14" t="s">
        <v>9</v>
      </c>
      <c r="B15" s="141">
        <f>SEKTOR_USD!D15</f>
        <v>-24.162119049360868</v>
      </c>
      <c r="C15" s="141">
        <f>SEKTOR_TL!D15</f>
        <v>4.7657121045009161</v>
      </c>
      <c r="D15" s="141">
        <f>SEKTOR_USD!H15</f>
        <v>23.746200734732518</v>
      </c>
      <c r="E15" s="141">
        <f>SEKTOR_TL!H15</f>
        <v>64.188309507258566</v>
      </c>
      <c r="F15" s="141">
        <f>SEKTOR_USD!L15</f>
        <v>23.746200734732518</v>
      </c>
      <c r="G15" s="141">
        <f>SEKTOR_TL!L15</f>
        <v>64.188309507258566</v>
      </c>
    </row>
    <row r="16" spans="1:7" ht="13.8" x14ac:dyDescent="0.25">
      <c r="A16" s="14" t="s">
        <v>10</v>
      </c>
      <c r="B16" s="141">
        <f>SEKTOR_USD!D16</f>
        <v>-7.8921314825570663</v>
      </c>
      <c r="C16" s="141">
        <f>SEKTOR_TL!D16</f>
        <v>27.241773038706263</v>
      </c>
      <c r="D16" s="141">
        <f>SEKTOR_USD!H16</f>
        <v>6.987143384259598</v>
      </c>
      <c r="E16" s="141">
        <f>SEKTOR_TL!H16</f>
        <v>41.952141617079249</v>
      </c>
      <c r="F16" s="141">
        <f>SEKTOR_USD!L16</f>
        <v>6.987143384259598</v>
      </c>
      <c r="G16" s="141">
        <f>SEKTOR_TL!L16</f>
        <v>41.952141617079249</v>
      </c>
    </row>
    <row r="17" spans="1:7" ht="13.8" x14ac:dyDescent="0.25">
      <c r="A17" s="11" t="s">
        <v>11</v>
      </c>
      <c r="B17" s="141">
        <f>SEKTOR_USD!D17</f>
        <v>-29.060325720645569</v>
      </c>
      <c r="C17" s="141">
        <f>SEKTOR_TL!D17</f>
        <v>-2.0008813646146475</v>
      </c>
      <c r="D17" s="141">
        <f>SEKTOR_USD!H17</f>
        <v>17.108662017150941</v>
      </c>
      <c r="E17" s="141">
        <f>SEKTOR_TL!H17</f>
        <v>55.381523885897543</v>
      </c>
      <c r="F17" s="141">
        <f>SEKTOR_USD!L17</f>
        <v>17.108662017150941</v>
      </c>
      <c r="G17" s="141">
        <f>SEKTOR_TL!L17</f>
        <v>55.381523885897543</v>
      </c>
    </row>
    <row r="18" spans="1:7" s="23" customFormat="1" ht="15.6" x14ac:dyDescent="0.3">
      <c r="A18" s="73" t="s">
        <v>12</v>
      </c>
      <c r="B18" s="140">
        <f>SEKTOR_USD!D18</f>
        <v>-3.4756077886538623</v>
      </c>
      <c r="C18" s="140">
        <f>SEKTOR_TL!D18</f>
        <v>33.342948915697463</v>
      </c>
      <c r="D18" s="140">
        <f>SEKTOR_USD!H18</f>
        <v>11.220154611805411</v>
      </c>
      <c r="E18" s="140">
        <f>SEKTOR_TL!H18</f>
        <v>47.568564209849164</v>
      </c>
      <c r="F18" s="140">
        <f>SEKTOR_USD!L18</f>
        <v>11.220154611805411</v>
      </c>
      <c r="G18" s="140">
        <f>SEKTOR_TL!L18</f>
        <v>47.568564209849164</v>
      </c>
    </row>
    <row r="19" spans="1:7" ht="13.8" x14ac:dyDescent="0.25">
      <c r="A19" s="14" t="s">
        <v>13</v>
      </c>
      <c r="B19" s="141">
        <f>SEKTOR_USD!D19</f>
        <v>-3.4756077886538623</v>
      </c>
      <c r="C19" s="141">
        <f>SEKTOR_TL!D19</f>
        <v>33.342948915697463</v>
      </c>
      <c r="D19" s="141">
        <f>SEKTOR_USD!H19</f>
        <v>11.220154611805411</v>
      </c>
      <c r="E19" s="141">
        <f>SEKTOR_TL!H19</f>
        <v>47.568564209849164</v>
      </c>
      <c r="F19" s="141">
        <f>SEKTOR_USD!L19</f>
        <v>11.220154611805411</v>
      </c>
      <c r="G19" s="141">
        <f>SEKTOR_TL!L19</f>
        <v>47.568564209849164</v>
      </c>
    </row>
    <row r="20" spans="1:7" s="23" customFormat="1" ht="15.6" x14ac:dyDescent="0.3">
      <c r="A20" s="73" t="s">
        <v>110</v>
      </c>
      <c r="B20" s="140">
        <f>SEKTOR_USD!D20</f>
        <v>2.4483574161462833</v>
      </c>
      <c r="C20" s="140">
        <f>SEKTOR_TL!D20</f>
        <v>41.526569362148535</v>
      </c>
      <c r="D20" s="140">
        <f>SEKTOR_USD!H20</f>
        <v>12.818907246110076</v>
      </c>
      <c r="E20" s="140">
        <f>SEKTOR_TL!H20</f>
        <v>49.689813111134271</v>
      </c>
      <c r="F20" s="140">
        <f>SEKTOR_USD!L20</f>
        <v>12.818907246110076</v>
      </c>
      <c r="G20" s="140">
        <f>SEKTOR_TL!L20</f>
        <v>49.689813111134271</v>
      </c>
    </row>
    <row r="21" spans="1:7" ht="13.8" x14ac:dyDescent="0.25">
      <c r="A21" s="14" t="s">
        <v>109</v>
      </c>
      <c r="B21" s="141">
        <f>SEKTOR_USD!D21</f>
        <v>2.4483574161462833</v>
      </c>
      <c r="C21" s="141">
        <f>SEKTOR_TL!D21</f>
        <v>41.526569362148535</v>
      </c>
      <c r="D21" s="141">
        <f>SEKTOR_USD!H21</f>
        <v>12.818907246110076</v>
      </c>
      <c r="E21" s="141">
        <f>SEKTOR_TL!H21</f>
        <v>49.689813111134271</v>
      </c>
      <c r="F21" s="141">
        <f>SEKTOR_USD!L21</f>
        <v>12.818907246110076</v>
      </c>
      <c r="G21" s="141">
        <f>SEKTOR_TL!L21</f>
        <v>49.689813111134271</v>
      </c>
    </row>
    <row r="22" spans="1:7" ht="16.8" x14ac:dyDescent="0.3">
      <c r="A22" s="70" t="s">
        <v>14</v>
      </c>
      <c r="B22" s="139">
        <f>SEKTOR_USD!D22</f>
        <v>0.90191475536859023</v>
      </c>
      <c r="C22" s="139">
        <f>SEKTOR_TL!D22</f>
        <v>39.390246925995491</v>
      </c>
      <c r="D22" s="139">
        <f>SEKTOR_USD!H22</f>
        <v>12.406770170891969</v>
      </c>
      <c r="E22" s="139">
        <f>SEKTOR_TL!H22</f>
        <v>49.142983477064263</v>
      </c>
      <c r="F22" s="139">
        <f>SEKTOR_USD!L22</f>
        <v>12.406770170891969</v>
      </c>
      <c r="G22" s="139">
        <f>SEKTOR_TL!L22</f>
        <v>49.142983477064263</v>
      </c>
    </row>
    <row r="23" spans="1:7" s="23" customFormat="1" ht="15.6" x14ac:dyDescent="0.3">
      <c r="A23" s="73" t="s">
        <v>15</v>
      </c>
      <c r="B23" s="140">
        <f>SEKTOR_USD!D23</f>
        <v>-8.383371668939283</v>
      </c>
      <c r="C23" s="140">
        <f>SEKTOR_TL!D23</f>
        <v>26.56315270681463</v>
      </c>
      <c r="D23" s="140">
        <f>SEKTOR_USD!H23</f>
        <v>5.1763914081450357</v>
      </c>
      <c r="E23" s="140">
        <f>SEKTOR_TL!H23</f>
        <v>39.549608819062357</v>
      </c>
      <c r="F23" s="140">
        <f>SEKTOR_USD!L23</f>
        <v>5.1763914081450357</v>
      </c>
      <c r="G23" s="140">
        <f>SEKTOR_TL!L23</f>
        <v>39.549608819062357</v>
      </c>
    </row>
    <row r="24" spans="1:7" ht="13.8" x14ac:dyDescent="0.25">
      <c r="A24" s="14" t="s">
        <v>16</v>
      </c>
      <c r="B24" s="141">
        <f>SEKTOR_USD!D24</f>
        <v>-9.9542169915968177</v>
      </c>
      <c r="C24" s="141">
        <f>SEKTOR_TL!D24</f>
        <v>24.393119383476449</v>
      </c>
      <c r="D24" s="141">
        <f>SEKTOR_USD!H24</f>
        <v>4.4886734246158797</v>
      </c>
      <c r="E24" s="141">
        <f>SEKTOR_TL!H24</f>
        <v>38.637134315093988</v>
      </c>
      <c r="F24" s="141">
        <f>SEKTOR_USD!L24</f>
        <v>4.4886734246158797</v>
      </c>
      <c r="G24" s="141">
        <f>SEKTOR_TL!L24</f>
        <v>38.637134315093988</v>
      </c>
    </row>
    <row r="25" spans="1:7" ht="13.8" x14ac:dyDescent="0.25">
      <c r="A25" s="14" t="s">
        <v>17</v>
      </c>
      <c r="B25" s="141">
        <f>SEKTOR_USD!D25</f>
        <v>-5.1590815061219404</v>
      </c>
      <c r="C25" s="141">
        <f>SEKTOR_TL!D25</f>
        <v>31.017325881286091</v>
      </c>
      <c r="D25" s="141">
        <f>SEKTOR_USD!H25</f>
        <v>9.475103899674572</v>
      </c>
      <c r="E25" s="141">
        <f>SEKTOR_TL!H25</f>
        <v>45.253204831314456</v>
      </c>
      <c r="F25" s="141">
        <f>SEKTOR_USD!L25</f>
        <v>9.475103899674572</v>
      </c>
      <c r="G25" s="141">
        <f>SEKTOR_TL!L25</f>
        <v>45.253204831314456</v>
      </c>
    </row>
    <row r="26" spans="1:7" ht="13.8" x14ac:dyDescent="0.25">
      <c r="A26" s="14" t="s">
        <v>18</v>
      </c>
      <c r="B26" s="141">
        <f>SEKTOR_USD!D26</f>
        <v>-4.9411875393267701</v>
      </c>
      <c r="C26" s="141">
        <f>SEKTOR_TL!D26</f>
        <v>31.318333983153117</v>
      </c>
      <c r="D26" s="141">
        <f>SEKTOR_USD!H26</f>
        <v>4.7244276935114842</v>
      </c>
      <c r="E26" s="141">
        <f>SEKTOR_TL!H26</f>
        <v>38.949936604289633</v>
      </c>
      <c r="F26" s="141">
        <f>SEKTOR_USD!L26</f>
        <v>4.7244276935114842</v>
      </c>
      <c r="G26" s="141">
        <f>SEKTOR_TL!L26</f>
        <v>38.949936604289633</v>
      </c>
    </row>
    <row r="27" spans="1:7" s="23" customFormat="1" ht="15.6" x14ac:dyDescent="0.3">
      <c r="A27" s="73" t="s">
        <v>19</v>
      </c>
      <c r="B27" s="140">
        <f>SEKTOR_USD!D27</f>
        <v>10.677526072548227</v>
      </c>
      <c r="C27" s="140">
        <f>SEKTOR_TL!D27</f>
        <v>52.894697051226892</v>
      </c>
      <c r="D27" s="140">
        <f>SEKTOR_USD!H27</f>
        <v>8.2688871227759435</v>
      </c>
      <c r="E27" s="140">
        <f>SEKTOR_TL!H27</f>
        <v>43.652778375209984</v>
      </c>
      <c r="F27" s="140">
        <f>SEKTOR_USD!L27</f>
        <v>8.2688871227759435</v>
      </c>
      <c r="G27" s="140">
        <f>SEKTOR_TL!L27</f>
        <v>43.652778375209984</v>
      </c>
    </row>
    <row r="28" spans="1:7" ht="13.8" x14ac:dyDescent="0.25">
      <c r="A28" s="14" t="s">
        <v>20</v>
      </c>
      <c r="B28" s="141">
        <f>SEKTOR_USD!D28</f>
        <v>10.677526072548227</v>
      </c>
      <c r="C28" s="141">
        <f>SEKTOR_TL!D28</f>
        <v>52.894697051226892</v>
      </c>
      <c r="D28" s="141">
        <f>SEKTOR_USD!H28</f>
        <v>8.2688871227759435</v>
      </c>
      <c r="E28" s="141">
        <f>SEKTOR_TL!H28</f>
        <v>43.652778375209984</v>
      </c>
      <c r="F28" s="141">
        <f>SEKTOR_USD!L28</f>
        <v>8.2688871227759435</v>
      </c>
      <c r="G28" s="141">
        <f>SEKTOR_TL!L28</f>
        <v>43.652778375209984</v>
      </c>
    </row>
    <row r="29" spans="1:7" s="23" customFormat="1" ht="15.6" x14ac:dyDescent="0.3">
      <c r="A29" s="73" t="s">
        <v>21</v>
      </c>
      <c r="B29" s="140">
        <f>SEKTOR_USD!D29</f>
        <v>0.44511624824941121</v>
      </c>
      <c r="C29" s="140">
        <f>SEKTOR_TL!D29</f>
        <v>38.759205811888378</v>
      </c>
      <c r="D29" s="140">
        <f>SEKTOR_USD!H29</f>
        <v>14.02911069217636</v>
      </c>
      <c r="E29" s="140">
        <f>SEKTOR_TL!H29</f>
        <v>51.295529139502904</v>
      </c>
      <c r="F29" s="140">
        <f>SEKTOR_USD!L29</f>
        <v>14.02911069217636</v>
      </c>
      <c r="G29" s="140">
        <f>SEKTOR_TL!L29</f>
        <v>51.295529139502904</v>
      </c>
    </row>
    <row r="30" spans="1:7" ht="13.8" x14ac:dyDescent="0.25">
      <c r="A30" s="14" t="s">
        <v>22</v>
      </c>
      <c r="B30" s="141">
        <f>SEKTOR_USD!D30</f>
        <v>-8.9714182679486463</v>
      </c>
      <c r="C30" s="141">
        <f>SEKTOR_TL!D30</f>
        <v>25.750799830869369</v>
      </c>
      <c r="D30" s="141">
        <f>SEKTOR_USD!H30</f>
        <v>3.5868603665764711</v>
      </c>
      <c r="E30" s="141">
        <f>SEKTOR_TL!H30</f>
        <v>37.440595264909618</v>
      </c>
      <c r="F30" s="141">
        <f>SEKTOR_USD!L30</f>
        <v>3.5868603665764711</v>
      </c>
      <c r="G30" s="141">
        <f>SEKTOR_TL!L30</f>
        <v>37.440595264909618</v>
      </c>
    </row>
    <row r="31" spans="1:7" ht="13.8" x14ac:dyDescent="0.25">
      <c r="A31" s="14" t="s">
        <v>23</v>
      </c>
      <c r="B31" s="141">
        <f>SEKTOR_USD!D31</f>
        <v>-0.56621617844673644</v>
      </c>
      <c r="C31" s="141">
        <f>SEKTOR_TL!D31</f>
        <v>37.362107679278935</v>
      </c>
      <c r="D31" s="141">
        <f>SEKTOR_USD!H31</f>
        <v>10.657932941757615</v>
      </c>
      <c r="E31" s="141">
        <f>SEKTOR_TL!H31</f>
        <v>46.822600091149653</v>
      </c>
      <c r="F31" s="141">
        <f>SEKTOR_USD!L31</f>
        <v>10.657932941757615</v>
      </c>
      <c r="G31" s="141">
        <f>SEKTOR_TL!L31</f>
        <v>46.822600091149653</v>
      </c>
    </row>
    <row r="32" spans="1:7" ht="13.8" x14ac:dyDescent="0.25">
      <c r="A32" s="14" t="s">
        <v>24</v>
      </c>
      <c r="B32" s="141">
        <f>SEKTOR_USD!D32</f>
        <v>-68.060449832118891</v>
      </c>
      <c r="C32" s="141">
        <f>SEKTOR_TL!D32</f>
        <v>-55.877331015967755</v>
      </c>
      <c r="D32" s="141">
        <f>SEKTOR_USD!H32</f>
        <v>-25.967194095063466</v>
      </c>
      <c r="E32" s="141">
        <f>SEKTOR_TL!H32</f>
        <v>-1.7721661154901263</v>
      </c>
      <c r="F32" s="141">
        <f>SEKTOR_USD!L32</f>
        <v>-25.967194095063466</v>
      </c>
      <c r="G32" s="141">
        <f>SEKTOR_TL!L32</f>
        <v>-1.7721661154901263</v>
      </c>
    </row>
    <row r="33" spans="1:7" ht="13.8" x14ac:dyDescent="0.25">
      <c r="A33" s="14" t="s">
        <v>106</v>
      </c>
      <c r="B33" s="141">
        <f>SEKTOR_USD!D33</f>
        <v>-11.959647613680605</v>
      </c>
      <c r="C33" s="141">
        <f>SEKTOR_TL!D33</f>
        <v>21.622731226988691</v>
      </c>
      <c r="D33" s="141">
        <f>SEKTOR_USD!H33</f>
        <v>7.9295164516682437</v>
      </c>
      <c r="E33" s="141">
        <f>SEKTOR_TL!H33</f>
        <v>43.202496294187057</v>
      </c>
      <c r="F33" s="141">
        <f>SEKTOR_USD!L33</f>
        <v>7.9295164516682437</v>
      </c>
      <c r="G33" s="141">
        <f>SEKTOR_TL!L33</f>
        <v>43.202496294187057</v>
      </c>
    </row>
    <row r="34" spans="1:7" ht="13.8" x14ac:dyDescent="0.25">
      <c r="A34" s="14" t="s">
        <v>25</v>
      </c>
      <c r="B34" s="141">
        <f>SEKTOR_USD!D34</f>
        <v>10.037820997678427</v>
      </c>
      <c r="C34" s="141">
        <f>SEKTOR_TL!D34</f>
        <v>52.010980933826154</v>
      </c>
      <c r="D34" s="141">
        <f>SEKTOR_USD!H34</f>
        <v>20.335980371003021</v>
      </c>
      <c r="E34" s="141">
        <f>SEKTOR_TL!H34</f>
        <v>59.663578135761831</v>
      </c>
      <c r="F34" s="141">
        <f>SEKTOR_USD!L34</f>
        <v>20.335980371003021</v>
      </c>
      <c r="G34" s="141">
        <f>SEKTOR_TL!L34</f>
        <v>59.663578135761831</v>
      </c>
    </row>
    <row r="35" spans="1:7" ht="13.8" x14ac:dyDescent="0.25">
      <c r="A35" s="14" t="s">
        <v>26</v>
      </c>
      <c r="B35" s="141">
        <f>SEKTOR_USD!D35</f>
        <v>1.2399403096787145</v>
      </c>
      <c r="C35" s="141">
        <f>SEKTOR_TL!D35</f>
        <v>39.857209972205467</v>
      </c>
      <c r="D35" s="141">
        <f>SEKTOR_USD!H35</f>
        <v>18.756719641612669</v>
      </c>
      <c r="E35" s="141">
        <f>SEKTOR_TL!H35</f>
        <v>57.568191385378768</v>
      </c>
      <c r="F35" s="141">
        <f>SEKTOR_USD!L35</f>
        <v>18.756719641612669</v>
      </c>
      <c r="G35" s="141">
        <f>SEKTOR_TL!L35</f>
        <v>57.568191385378768</v>
      </c>
    </row>
    <row r="36" spans="1:7" ht="13.8" x14ac:dyDescent="0.25">
      <c r="A36" s="14" t="s">
        <v>27</v>
      </c>
      <c r="B36" s="141">
        <f>SEKTOR_USD!D36</f>
        <v>26.099707352383</v>
      </c>
      <c r="C36" s="141">
        <f>SEKTOR_TL!D36</f>
        <v>74.199561898890835</v>
      </c>
      <c r="D36" s="141">
        <f>SEKTOR_USD!H36</f>
        <v>36.077730758907009</v>
      </c>
      <c r="E36" s="141">
        <f>SEKTOR_TL!H36</f>
        <v>80.549967936250894</v>
      </c>
      <c r="F36" s="141">
        <f>SEKTOR_USD!L36</f>
        <v>36.077730758907009</v>
      </c>
      <c r="G36" s="141">
        <f>SEKTOR_TL!L36</f>
        <v>80.549967936250894</v>
      </c>
    </row>
    <row r="37" spans="1:7" ht="13.8" x14ac:dyDescent="0.25">
      <c r="A37" s="14" t="s">
        <v>107</v>
      </c>
      <c r="B37" s="141">
        <f>SEKTOR_USD!D37</f>
        <v>3.008547180226028</v>
      </c>
      <c r="C37" s="141">
        <f>SEKTOR_TL!D37</f>
        <v>42.300439607622117</v>
      </c>
      <c r="D37" s="141">
        <f>SEKTOR_USD!H37</f>
        <v>10.435919639641984</v>
      </c>
      <c r="E37" s="141">
        <f>SEKTOR_TL!H37</f>
        <v>46.528029522145864</v>
      </c>
      <c r="F37" s="141">
        <f>SEKTOR_USD!L37</f>
        <v>10.435919639641984</v>
      </c>
      <c r="G37" s="141">
        <f>SEKTOR_TL!L37</f>
        <v>46.528029522145864</v>
      </c>
    </row>
    <row r="38" spans="1:7" ht="13.8" x14ac:dyDescent="0.25">
      <c r="A38" s="11" t="s">
        <v>28</v>
      </c>
      <c r="B38" s="141">
        <f>SEKTOR_USD!D38</f>
        <v>-10.523710133849997</v>
      </c>
      <c r="C38" s="141">
        <f>SEKTOR_TL!D38</f>
        <v>23.606397051062945</v>
      </c>
      <c r="D38" s="141">
        <f>SEKTOR_USD!H38</f>
        <v>34.520732841691611</v>
      </c>
      <c r="E38" s="141">
        <f>SEKTOR_TL!H38</f>
        <v>78.484119817956568</v>
      </c>
      <c r="F38" s="141">
        <f>SEKTOR_USD!L38</f>
        <v>34.520732841691611</v>
      </c>
      <c r="G38" s="141">
        <f>SEKTOR_TL!L38</f>
        <v>78.484119817956568</v>
      </c>
    </row>
    <row r="39" spans="1:7" ht="13.8" x14ac:dyDescent="0.25">
      <c r="A39" s="11" t="s">
        <v>108</v>
      </c>
      <c r="B39" s="141">
        <f>SEKTOR_USD!D39</f>
        <v>24.886063566852943</v>
      </c>
      <c r="C39" s="141">
        <f>SEKTOR_TL!D39</f>
        <v>72.522982149583001</v>
      </c>
      <c r="D39" s="141">
        <f>SEKTOR_USD!H39</f>
        <v>17.073343800988074</v>
      </c>
      <c r="E39" s="141">
        <f>SEKTOR_TL!H39</f>
        <v>55.334663148580688</v>
      </c>
      <c r="F39" s="141">
        <f>SEKTOR_USD!L39</f>
        <v>17.073343800988074</v>
      </c>
      <c r="G39" s="141">
        <f>SEKTOR_TL!L39</f>
        <v>55.334663148580688</v>
      </c>
    </row>
    <row r="40" spans="1:7" ht="13.8" x14ac:dyDescent="0.25">
      <c r="A40" s="11" t="s">
        <v>29</v>
      </c>
      <c r="B40" s="141">
        <f>SEKTOR_USD!D40</f>
        <v>-1.03768733065259</v>
      </c>
      <c r="C40" s="141">
        <f>SEKTOR_TL!D40</f>
        <v>36.710797141874494</v>
      </c>
      <c r="D40" s="141">
        <f>SEKTOR_USD!H40</f>
        <v>15.750338190951513</v>
      </c>
      <c r="E40" s="141">
        <f>SEKTOR_TL!H40</f>
        <v>53.579279522329635</v>
      </c>
      <c r="F40" s="141">
        <f>SEKTOR_USD!L40</f>
        <v>15.750338190951513</v>
      </c>
      <c r="G40" s="141">
        <f>SEKTOR_TL!L40</f>
        <v>53.579279522329635</v>
      </c>
    </row>
    <row r="41" spans="1:7" ht="13.8" x14ac:dyDescent="0.25">
      <c r="A41" s="14" t="s">
        <v>30</v>
      </c>
      <c r="B41" s="141">
        <f>SEKTOR_USD!D41</f>
        <v>-9.7223417047434779</v>
      </c>
      <c r="C41" s="141">
        <f>SEKTOR_TL!D41</f>
        <v>24.713441882498227</v>
      </c>
      <c r="D41" s="141">
        <f>SEKTOR_USD!H41</f>
        <v>8.4456355361627864</v>
      </c>
      <c r="E41" s="141">
        <f>SEKTOR_TL!H41</f>
        <v>43.887290813004213</v>
      </c>
      <c r="F41" s="141">
        <f>SEKTOR_USD!L41</f>
        <v>8.4456355361627864</v>
      </c>
      <c r="G41" s="141">
        <f>SEKTOR_TL!L41</f>
        <v>43.887290813004213</v>
      </c>
    </row>
    <row r="42" spans="1:7" ht="16.8" x14ac:dyDescent="0.3">
      <c r="A42" s="70" t="s">
        <v>31</v>
      </c>
      <c r="B42" s="139">
        <f>SEKTOR_USD!D42</f>
        <v>-9.1520427784065248</v>
      </c>
      <c r="C42" s="139">
        <f>SEKTOR_TL!D42</f>
        <v>25.501277359718539</v>
      </c>
      <c r="D42" s="139">
        <f>SEKTOR_USD!H42</f>
        <v>-2.7168052848497002</v>
      </c>
      <c r="E42" s="139">
        <f>SEKTOR_TL!H42</f>
        <v>29.076797420115341</v>
      </c>
      <c r="F42" s="139">
        <f>SEKTOR_USD!L42</f>
        <v>-2.7168052848497002</v>
      </c>
      <c r="G42" s="139">
        <f>SEKTOR_TL!L42</f>
        <v>29.076797420115341</v>
      </c>
    </row>
    <row r="43" spans="1:7" ht="13.8" x14ac:dyDescent="0.25">
      <c r="A43" s="14" t="s">
        <v>32</v>
      </c>
      <c r="B43" s="141">
        <f>SEKTOR_USD!D43</f>
        <v>-9.1520427784065248</v>
      </c>
      <c r="C43" s="141">
        <f>SEKTOR_TL!D43</f>
        <v>25.501277359718539</v>
      </c>
      <c r="D43" s="141">
        <f>SEKTOR_USD!H43</f>
        <v>-2.7168052848497002</v>
      </c>
      <c r="E43" s="141">
        <f>SEKTOR_TL!H43</f>
        <v>29.076797420115341</v>
      </c>
      <c r="F43" s="141">
        <f>SEKTOR_USD!L43</f>
        <v>-2.7168052848497002</v>
      </c>
      <c r="G43" s="141">
        <f>SEKTOR_TL!L43</f>
        <v>29.076797420115341</v>
      </c>
    </row>
    <row r="44" spans="1:7" ht="17.399999999999999" x14ac:dyDescent="0.3">
      <c r="A44" s="86" t="s">
        <v>40</v>
      </c>
      <c r="B44" s="142">
        <f>SEKTOR_USD!D44</f>
        <v>0.12127258917459</v>
      </c>
      <c r="C44" s="142">
        <f>SEKTOR_TL!D44</f>
        <v>38.31183424601376</v>
      </c>
      <c r="D44" s="142">
        <f>SEKTOR_USD!H44</f>
        <v>11.10710913635352</v>
      </c>
      <c r="E44" s="142">
        <f>SEKTOR_TL!H44</f>
        <v>47.418573782654725</v>
      </c>
      <c r="F44" s="142">
        <f>SEKTOR_USD!L44</f>
        <v>11.10710913635352</v>
      </c>
      <c r="G44" s="142">
        <f>SEKTOR_TL!L44</f>
        <v>47.418573782654725</v>
      </c>
    </row>
    <row r="45" spans="1:7" ht="13.8" hidden="1" x14ac:dyDescent="0.25">
      <c r="A45" s="80" t="s">
        <v>34</v>
      </c>
      <c r="B45" s="87"/>
      <c r="C45" s="87"/>
      <c r="D45" s="77">
        <f>SEKTOR_USD!H45</f>
        <v>-53.553335173751925</v>
      </c>
      <c r="E45" s="77">
        <f>SEKTOR_TL!H45</f>
        <v>-45.031031041738657</v>
      </c>
      <c r="F45" s="77">
        <f>SEKTOR_USD!L45</f>
        <v>-53.553335173751925</v>
      </c>
      <c r="G45" s="77">
        <f>SEKTOR_TL!L45</f>
        <v>-46.75228813998875</v>
      </c>
    </row>
    <row r="46" spans="1:7" s="24" customFormat="1" ht="17.399999999999999" hidden="1" x14ac:dyDescent="0.3">
      <c r="A46" s="81" t="s">
        <v>40</v>
      </c>
      <c r="B46" s="88">
        <f>SEKTOR_USD!D46</f>
        <v>0.41410017297205642</v>
      </c>
      <c r="C46" s="88">
        <f>SEKTOR_TL!D46</f>
        <v>28.202754354224179</v>
      </c>
      <c r="D46" s="88">
        <f>SEKTOR_USD!H46</f>
        <v>7.0678444511721947</v>
      </c>
      <c r="E46" s="88">
        <f>SEKTOR_TL!H46</f>
        <v>26.713275109873074</v>
      </c>
      <c r="F46" s="88">
        <f>SEKTOR_USD!L46</f>
        <v>7.0678444511721947</v>
      </c>
      <c r="G46" s="88">
        <f>SEKTOR_TL!L46</f>
        <v>22.745470576537265</v>
      </c>
    </row>
    <row r="47" spans="1:7" s="24" customFormat="1" ht="17.399999999999999" x14ac:dyDescent="0.3">
      <c r="A47" s="25"/>
      <c r="B47" s="27"/>
      <c r="C47" s="27"/>
      <c r="D47" s="27"/>
      <c r="E47" s="27"/>
    </row>
    <row r="48" spans="1:7" x14ac:dyDescent="0.25">
      <c r="A48" s="23" t="s">
        <v>36</v>
      </c>
    </row>
    <row r="49" spans="1:1" x14ac:dyDescent="0.25">
      <c r="A49" s="30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"/>
  <sheetViews>
    <sheetView showGridLines="0" zoomScale="80" zoomScaleNormal="80" workbookViewId="0"/>
  </sheetViews>
  <sheetFormatPr defaultColWidth="9.109375" defaultRowHeight="13.2" x14ac:dyDescent="0.25"/>
  <cols>
    <col min="1" max="1" width="32.33203125" customWidth="1"/>
    <col min="2" max="2" width="12.6640625" bestFit="1" customWidth="1"/>
    <col min="3" max="3" width="12.88671875" customWidth="1"/>
    <col min="4" max="4" width="12.109375" bestFit="1" customWidth="1"/>
    <col min="5" max="5" width="13.5546875" bestFit="1" customWidth="1"/>
    <col min="6" max="7" width="14.109375" bestFit="1" customWidth="1"/>
    <col min="8" max="8" width="12.109375" bestFit="1" customWidth="1"/>
    <col min="9" max="9" width="15" bestFit="1" customWidth="1"/>
    <col min="10" max="11" width="14.109375" bestFit="1" customWidth="1"/>
    <col min="12" max="12" width="10.33203125" customWidth="1"/>
    <col min="13" max="13" width="15" bestFit="1" customWidth="1"/>
  </cols>
  <sheetData>
    <row r="2" spans="1:13" ht="24.6" x14ac:dyDescent="0.4">
      <c r="C2" s="150" t="s">
        <v>119</v>
      </c>
      <c r="D2" s="150"/>
      <c r="E2" s="150"/>
      <c r="F2" s="150"/>
      <c r="G2" s="150"/>
      <c r="H2" s="150"/>
      <c r="I2" s="150"/>
      <c r="J2" s="150"/>
      <c r="K2" s="150"/>
    </row>
    <row r="6" spans="1:13" ht="22.5" customHeight="1" x14ac:dyDescent="0.25">
      <c r="A6" s="157" t="s">
        <v>113</v>
      </c>
      <c r="B6" s="158"/>
      <c r="C6" s="158"/>
      <c r="D6" s="158"/>
      <c r="E6" s="158"/>
      <c r="F6" s="158"/>
      <c r="G6" s="158"/>
      <c r="H6" s="158"/>
      <c r="I6" s="158"/>
      <c r="J6" s="158"/>
      <c r="K6" s="158"/>
      <c r="L6" s="158"/>
      <c r="M6" s="159"/>
    </row>
    <row r="7" spans="1:13" ht="24" customHeight="1" x14ac:dyDescent="0.25">
      <c r="A7" s="90"/>
      <c r="B7" s="146" t="s">
        <v>121</v>
      </c>
      <c r="C7" s="146"/>
      <c r="D7" s="146"/>
      <c r="E7" s="146"/>
      <c r="F7" s="146" t="s">
        <v>122</v>
      </c>
      <c r="G7" s="146"/>
      <c r="H7" s="146"/>
      <c r="I7" s="146"/>
      <c r="J7" s="146" t="s">
        <v>105</v>
      </c>
      <c r="K7" s="146"/>
      <c r="L7" s="146"/>
      <c r="M7" s="146"/>
    </row>
    <row r="8" spans="1:13" ht="64.8" x14ac:dyDescent="0.3">
      <c r="A8" s="91" t="s">
        <v>41</v>
      </c>
      <c r="B8" s="113">
        <v>2017</v>
      </c>
      <c r="C8" s="114">
        <v>2018</v>
      </c>
      <c r="D8" s="115" t="s">
        <v>116</v>
      </c>
      <c r="E8" s="115" t="s">
        <v>117</v>
      </c>
      <c r="F8" s="113">
        <v>2017</v>
      </c>
      <c r="G8" s="114">
        <v>2018</v>
      </c>
      <c r="H8" s="115" t="s">
        <v>116</v>
      </c>
      <c r="I8" s="115" t="s">
        <v>117</v>
      </c>
      <c r="J8" s="113" t="s">
        <v>123</v>
      </c>
      <c r="K8" s="113" t="s">
        <v>124</v>
      </c>
      <c r="L8" s="115" t="s">
        <v>116</v>
      </c>
      <c r="M8" s="115" t="s">
        <v>117</v>
      </c>
    </row>
    <row r="9" spans="1:13" ht="22.5" customHeight="1" x14ac:dyDescent="0.3">
      <c r="A9" s="92" t="s">
        <v>194</v>
      </c>
      <c r="B9" s="118">
        <v>3901521.18071</v>
      </c>
      <c r="C9" s="118">
        <v>3905278.7384100002</v>
      </c>
      <c r="D9" s="105">
        <f>(C9-B9)/B9*100</f>
        <v>9.6310067944227751E-2</v>
      </c>
      <c r="E9" s="120">
        <f t="shared" ref="E9:E22" si="0">C9/C$22*100</f>
        <v>28.805543701729274</v>
      </c>
      <c r="F9" s="118">
        <v>40848220.166440003</v>
      </c>
      <c r="G9" s="118">
        <v>47472044.222290002</v>
      </c>
      <c r="H9" s="105">
        <f t="shared" ref="H9:H21" si="1">(G9-F9)/F9*100</f>
        <v>16.21569808638073</v>
      </c>
      <c r="I9" s="106">
        <f t="shared" ref="I9:I22" si="2">G9/G$22*100</f>
        <v>29.029106949092732</v>
      </c>
      <c r="J9" s="118">
        <v>40848220.166440003</v>
      </c>
      <c r="K9" s="118">
        <v>47472044.222290002</v>
      </c>
      <c r="L9" s="105">
        <f t="shared" ref="L9:L22" si="3">(K9-J9)/J9*100</f>
        <v>16.21569808638073</v>
      </c>
      <c r="M9" s="120">
        <f t="shared" ref="M9:M22" si="4">K9/K$22*100</f>
        <v>29.029106949092732</v>
      </c>
    </row>
    <row r="10" spans="1:13" ht="22.5" customHeight="1" x14ac:dyDescent="0.3">
      <c r="A10" s="92" t="s">
        <v>195</v>
      </c>
      <c r="B10" s="118">
        <v>2581278.6823300002</v>
      </c>
      <c r="C10" s="118">
        <v>2591053.2982700001</v>
      </c>
      <c r="D10" s="105">
        <f t="shared" ref="D10:D22" si="5">(C10-B10)/B10*100</f>
        <v>0.37867340736633825</v>
      </c>
      <c r="E10" s="120">
        <f t="shared" si="0"/>
        <v>19.111746949774432</v>
      </c>
      <c r="F10" s="118">
        <v>29303653.827149998</v>
      </c>
      <c r="G10" s="118">
        <v>32845887.220040001</v>
      </c>
      <c r="H10" s="105">
        <f t="shared" si="1"/>
        <v>12.088026338913762</v>
      </c>
      <c r="I10" s="106">
        <f t="shared" si="2"/>
        <v>20.085226759640562</v>
      </c>
      <c r="J10" s="118">
        <v>29303653.827149998</v>
      </c>
      <c r="K10" s="118">
        <v>32845887.220040001</v>
      </c>
      <c r="L10" s="105">
        <f t="shared" si="3"/>
        <v>12.088026338913762</v>
      </c>
      <c r="M10" s="120">
        <f t="shared" si="4"/>
        <v>20.085226759640562</v>
      </c>
    </row>
    <row r="11" spans="1:13" ht="22.5" customHeight="1" x14ac:dyDescent="0.3">
      <c r="A11" s="92" t="s">
        <v>196</v>
      </c>
      <c r="B11" s="118">
        <v>1603435.4059299999</v>
      </c>
      <c r="C11" s="118">
        <v>1461229.9978199999</v>
      </c>
      <c r="D11" s="105">
        <f t="shared" si="5"/>
        <v>-8.8687955613353928</v>
      </c>
      <c r="E11" s="120">
        <f t="shared" si="0"/>
        <v>10.77811018877976</v>
      </c>
      <c r="F11" s="118">
        <v>18690393.003249999</v>
      </c>
      <c r="G11" s="118">
        <v>19716678.46122</v>
      </c>
      <c r="H11" s="105">
        <f t="shared" si="1"/>
        <v>5.4909784817876437</v>
      </c>
      <c r="I11" s="106">
        <f t="shared" si="2"/>
        <v>12.056728904521957</v>
      </c>
      <c r="J11" s="118">
        <v>18690393.003249999</v>
      </c>
      <c r="K11" s="118">
        <v>19716678.46122</v>
      </c>
      <c r="L11" s="105">
        <f t="shared" si="3"/>
        <v>5.4909784817876437</v>
      </c>
      <c r="M11" s="120">
        <f t="shared" si="4"/>
        <v>12.056728904521957</v>
      </c>
    </row>
    <row r="12" spans="1:13" ht="22.5" customHeight="1" x14ac:dyDescent="0.3">
      <c r="A12" s="92" t="s">
        <v>197</v>
      </c>
      <c r="B12" s="118">
        <v>1147081.18536</v>
      </c>
      <c r="C12" s="118">
        <v>1253243.06905</v>
      </c>
      <c r="D12" s="105">
        <f t="shared" si="5"/>
        <v>9.2549581533483352</v>
      </c>
      <c r="E12" s="120">
        <f t="shared" si="0"/>
        <v>9.24398753905772</v>
      </c>
      <c r="F12" s="118">
        <v>11773750.38618</v>
      </c>
      <c r="G12" s="118">
        <v>14112401.68083</v>
      </c>
      <c r="H12" s="105">
        <f t="shared" si="1"/>
        <v>19.863265467179453</v>
      </c>
      <c r="I12" s="106">
        <f t="shared" si="2"/>
        <v>8.6297193308775526</v>
      </c>
      <c r="J12" s="118">
        <v>11773750.38618</v>
      </c>
      <c r="K12" s="118">
        <v>14112401.68083</v>
      </c>
      <c r="L12" s="105">
        <f t="shared" si="3"/>
        <v>19.863265467179453</v>
      </c>
      <c r="M12" s="120">
        <f t="shared" si="4"/>
        <v>8.6297193308775526</v>
      </c>
    </row>
    <row r="13" spans="1:13" ht="22.5" customHeight="1" x14ac:dyDescent="0.3">
      <c r="A13" s="93" t="s">
        <v>198</v>
      </c>
      <c r="B13" s="118">
        <v>1077692.26859</v>
      </c>
      <c r="C13" s="118">
        <v>1034481.5247</v>
      </c>
      <c r="D13" s="105">
        <f t="shared" si="5"/>
        <v>-4.009562390805204</v>
      </c>
      <c r="E13" s="120">
        <f t="shared" si="0"/>
        <v>7.6303907517007872</v>
      </c>
      <c r="F13" s="118">
        <v>11822445.479529999</v>
      </c>
      <c r="G13" s="118">
        <v>13324945.22146</v>
      </c>
      <c r="H13" s="105">
        <f t="shared" si="1"/>
        <v>12.70887435709902</v>
      </c>
      <c r="I13" s="106">
        <f t="shared" si="2"/>
        <v>8.1481905037268501</v>
      </c>
      <c r="J13" s="118">
        <v>11822445.479529999</v>
      </c>
      <c r="K13" s="118">
        <v>13324945.22146</v>
      </c>
      <c r="L13" s="105">
        <f t="shared" si="3"/>
        <v>12.70887435709902</v>
      </c>
      <c r="M13" s="120">
        <f t="shared" si="4"/>
        <v>8.1481905037268501</v>
      </c>
    </row>
    <row r="14" spans="1:13" ht="22.5" customHeight="1" x14ac:dyDescent="0.3">
      <c r="A14" s="92" t="s">
        <v>199</v>
      </c>
      <c r="B14" s="118">
        <v>1079900.4471700001</v>
      </c>
      <c r="C14" s="118">
        <v>1286330.64206</v>
      </c>
      <c r="D14" s="105">
        <f t="shared" si="5"/>
        <v>19.115668988838124</v>
      </c>
      <c r="E14" s="120">
        <f t="shared" si="0"/>
        <v>9.4880432375535886</v>
      </c>
      <c r="F14" s="118">
        <v>11715706.469450001</v>
      </c>
      <c r="G14" s="118">
        <v>12514744.341089999</v>
      </c>
      <c r="H14" s="105">
        <f t="shared" si="1"/>
        <v>6.8202278174481252</v>
      </c>
      <c r="I14" s="106">
        <f t="shared" si="2"/>
        <v>7.6527534861764961</v>
      </c>
      <c r="J14" s="118">
        <v>11715706.469450001</v>
      </c>
      <c r="K14" s="118">
        <v>12514744.341089999</v>
      </c>
      <c r="L14" s="105">
        <f t="shared" si="3"/>
        <v>6.8202278174481252</v>
      </c>
      <c r="M14" s="120">
        <f t="shared" si="4"/>
        <v>7.6527534861764961</v>
      </c>
    </row>
    <row r="15" spans="1:13" ht="22.5" customHeight="1" x14ac:dyDescent="0.3">
      <c r="A15" s="92" t="s">
        <v>200</v>
      </c>
      <c r="B15" s="118">
        <v>726208.49711</v>
      </c>
      <c r="C15" s="118">
        <v>706918.09233000001</v>
      </c>
      <c r="D15" s="105">
        <f t="shared" si="5"/>
        <v>-2.6563176906862926</v>
      </c>
      <c r="E15" s="120">
        <f t="shared" si="0"/>
        <v>5.2142654509843229</v>
      </c>
      <c r="F15" s="118">
        <v>8058150.0350500001</v>
      </c>
      <c r="G15" s="118">
        <v>8481081.4597699996</v>
      </c>
      <c r="H15" s="105">
        <f t="shared" si="1"/>
        <v>5.248492803936422</v>
      </c>
      <c r="I15" s="106">
        <f t="shared" si="2"/>
        <v>5.1861727206605321</v>
      </c>
      <c r="J15" s="118">
        <v>8058150.0350500001</v>
      </c>
      <c r="K15" s="118">
        <v>8481081.4597699996</v>
      </c>
      <c r="L15" s="105">
        <f t="shared" si="3"/>
        <v>5.248492803936422</v>
      </c>
      <c r="M15" s="120">
        <f t="shared" si="4"/>
        <v>5.1861727206605321</v>
      </c>
    </row>
    <row r="16" spans="1:13" ht="22.5" customHeight="1" x14ac:dyDescent="0.3">
      <c r="A16" s="92" t="s">
        <v>201</v>
      </c>
      <c r="B16" s="118">
        <v>670494.31259999995</v>
      </c>
      <c r="C16" s="118">
        <v>628043.80932999996</v>
      </c>
      <c r="D16" s="105">
        <f t="shared" si="5"/>
        <v>-6.3312249592972893</v>
      </c>
      <c r="E16" s="120">
        <f t="shared" si="0"/>
        <v>4.6324845441433187</v>
      </c>
      <c r="F16" s="118">
        <v>6752763.3154199999</v>
      </c>
      <c r="G16" s="118">
        <v>7020455.7712099999</v>
      </c>
      <c r="H16" s="105">
        <f t="shared" si="1"/>
        <v>3.9641912989712189</v>
      </c>
      <c r="I16" s="106">
        <f t="shared" si="2"/>
        <v>4.2930015918324269</v>
      </c>
      <c r="J16" s="118">
        <v>6752763.3154199999</v>
      </c>
      <c r="K16" s="118">
        <v>7020455.7712099999</v>
      </c>
      <c r="L16" s="105">
        <f t="shared" si="3"/>
        <v>3.9641912989712189</v>
      </c>
      <c r="M16" s="120">
        <f t="shared" si="4"/>
        <v>4.2930015918324269</v>
      </c>
    </row>
    <row r="17" spans="1:13" ht="22.5" customHeight="1" x14ac:dyDescent="0.3">
      <c r="A17" s="92" t="s">
        <v>202</v>
      </c>
      <c r="B17" s="118">
        <v>201974.1177</v>
      </c>
      <c r="C17" s="118">
        <v>190567.88501</v>
      </c>
      <c r="D17" s="105">
        <f t="shared" si="5"/>
        <v>-5.6473734456125335</v>
      </c>
      <c r="E17" s="120">
        <f t="shared" si="0"/>
        <v>1.4056388564050719</v>
      </c>
      <c r="F17" s="118">
        <v>2447541.2811799999</v>
      </c>
      <c r="G17" s="118">
        <v>2544470.0844800002</v>
      </c>
      <c r="H17" s="105">
        <f t="shared" si="1"/>
        <v>3.9602520311023839</v>
      </c>
      <c r="I17" s="106">
        <f t="shared" si="2"/>
        <v>1.555940878915322</v>
      </c>
      <c r="J17" s="118">
        <v>2447541.2811799999</v>
      </c>
      <c r="K17" s="118">
        <v>2544470.0844800002</v>
      </c>
      <c r="L17" s="105">
        <f t="shared" si="3"/>
        <v>3.9602520311023839</v>
      </c>
      <c r="M17" s="120">
        <f t="shared" si="4"/>
        <v>1.555940878915322</v>
      </c>
    </row>
    <row r="18" spans="1:13" ht="22.5" customHeight="1" x14ac:dyDescent="0.3">
      <c r="A18" s="92" t="s">
        <v>203</v>
      </c>
      <c r="B18" s="118">
        <v>156907.69912999999</v>
      </c>
      <c r="C18" s="118">
        <v>155665.02762000001</v>
      </c>
      <c r="D18" s="105">
        <f t="shared" si="5"/>
        <v>-0.7919761215607507</v>
      </c>
      <c r="E18" s="120">
        <f t="shared" si="0"/>
        <v>1.1481935237648189</v>
      </c>
      <c r="F18" s="118">
        <v>1810034.6492999999</v>
      </c>
      <c r="G18" s="118">
        <v>1778300.7065399999</v>
      </c>
      <c r="H18" s="105">
        <f t="shared" si="1"/>
        <v>-1.7532229436752806</v>
      </c>
      <c r="I18" s="106">
        <f t="shared" si="2"/>
        <v>1.0874290804936104</v>
      </c>
      <c r="J18" s="118">
        <v>1810034.6492999999</v>
      </c>
      <c r="K18" s="118">
        <v>1778300.7065399999</v>
      </c>
      <c r="L18" s="105">
        <f t="shared" si="3"/>
        <v>-1.7532229436752806</v>
      </c>
      <c r="M18" s="120">
        <f t="shared" si="4"/>
        <v>1.0874290804936104</v>
      </c>
    </row>
    <row r="19" spans="1:13" ht="22.5" customHeight="1" x14ac:dyDescent="0.3">
      <c r="A19" s="92" t="s">
        <v>204</v>
      </c>
      <c r="B19" s="118">
        <v>171883.33942</v>
      </c>
      <c r="C19" s="118">
        <v>152998.77410000001</v>
      </c>
      <c r="D19" s="105">
        <f t="shared" si="5"/>
        <v>-10.986850374052381</v>
      </c>
      <c r="E19" s="120">
        <f t="shared" si="0"/>
        <v>1.1285270959795595</v>
      </c>
      <c r="F19" s="118">
        <v>1705083.89885</v>
      </c>
      <c r="G19" s="118">
        <v>1756164.54198</v>
      </c>
      <c r="H19" s="105">
        <f t="shared" si="1"/>
        <v>2.9957847332000207</v>
      </c>
      <c r="I19" s="106">
        <f t="shared" si="2"/>
        <v>1.0738928382908104</v>
      </c>
      <c r="J19" s="118">
        <v>1705083.89885</v>
      </c>
      <c r="K19" s="118">
        <v>1756164.54198</v>
      </c>
      <c r="L19" s="105">
        <f t="shared" si="3"/>
        <v>2.9957847332000207</v>
      </c>
      <c r="M19" s="120">
        <f t="shared" si="4"/>
        <v>1.0738928382908104</v>
      </c>
    </row>
    <row r="20" spans="1:13" ht="22.5" customHeight="1" x14ac:dyDescent="0.3">
      <c r="A20" s="92" t="s">
        <v>205</v>
      </c>
      <c r="B20" s="118">
        <v>108799.62857</v>
      </c>
      <c r="C20" s="118">
        <v>99807.482839999997</v>
      </c>
      <c r="D20" s="105">
        <f t="shared" si="5"/>
        <v>-8.2648680406244175</v>
      </c>
      <c r="E20" s="120">
        <f t="shared" si="0"/>
        <v>0.73618530232690882</v>
      </c>
      <c r="F20" s="118">
        <v>1303188.2022299999</v>
      </c>
      <c r="G20" s="118">
        <v>1077366.32045</v>
      </c>
      <c r="H20" s="105">
        <f t="shared" si="1"/>
        <v>-17.32841667792697</v>
      </c>
      <c r="I20" s="106">
        <f t="shared" si="2"/>
        <v>0.658808413500102</v>
      </c>
      <c r="J20" s="118">
        <v>1303188.2022299999</v>
      </c>
      <c r="K20" s="118">
        <v>1077366.32045</v>
      </c>
      <c r="L20" s="105">
        <f t="shared" si="3"/>
        <v>-17.32841667792697</v>
      </c>
      <c r="M20" s="120">
        <f t="shared" si="4"/>
        <v>0.658808413500102</v>
      </c>
    </row>
    <row r="21" spans="1:13" ht="22.5" customHeight="1" x14ac:dyDescent="0.3">
      <c r="A21" s="92" t="s">
        <v>206</v>
      </c>
      <c r="B21" s="118">
        <v>113787.72024</v>
      </c>
      <c r="C21" s="118">
        <v>91767.621549999996</v>
      </c>
      <c r="D21" s="105">
        <f t="shared" si="5"/>
        <v>-19.351911299000818</v>
      </c>
      <c r="E21" s="120">
        <f t="shared" si="0"/>
        <v>0.67688285780044521</v>
      </c>
      <c r="F21" s="118">
        <v>953682.24699000001</v>
      </c>
      <c r="G21" s="118">
        <v>888028.52315999998</v>
      </c>
      <c r="H21" s="105">
        <f t="shared" si="1"/>
        <v>-6.8842346638217808</v>
      </c>
      <c r="I21" s="106">
        <f t="shared" si="2"/>
        <v>0.54302854227104047</v>
      </c>
      <c r="J21" s="118">
        <v>953682.24699000001</v>
      </c>
      <c r="K21" s="118">
        <v>888028.52315999998</v>
      </c>
      <c r="L21" s="105">
        <f t="shared" si="3"/>
        <v>-6.8842346638217808</v>
      </c>
      <c r="M21" s="120">
        <f t="shared" si="4"/>
        <v>0.54302854227104047</v>
      </c>
    </row>
    <row r="22" spans="1:13" ht="24" customHeight="1" x14ac:dyDescent="0.25">
      <c r="A22" s="109" t="s">
        <v>42</v>
      </c>
      <c r="B22" s="119">
        <f>SUM(B9:B21)</f>
        <v>13540964.484859999</v>
      </c>
      <c r="C22" s="119">
        <f>SUM(C9:C21)</f>
        <v>13557385.963089999</v>
      </c>
      <c r="D22" s="117">
        <f t="shared" si="5"/>
        <v>0.12127258917457626</v>
      </c>
      <c r="E22" s="121">
        <f t="shared" si="0"/>
        <v>100</v>
      </c>
      <c r="F22" s="107">
        <f>SUM(F9:F21)</f>
        <v>147184612.96101999</v>
      </c>
      <c r="G22" s="107">
        <f>SUM(G9:G21)</f>
        <v>163532568.55452001</v>
      </c>
      <c r="H22" s="117">
        <f>(G22-F22)/F22*100</f>
        <v>11.10710913635352</v>
      </c>
      <c r="I22" s="111">
        <f t="shared" si="2"/>
        <v>100</v>
      </c>
      <c r="J22" s="119">
        <f>SUM(J9:J21)</f>
        <v>147184612.96101999</v>
      </c>
      <c r="K22" s="119">
        <f>SUM(K9:K21)</f>
        <v>163532568.55452001</v>
      </c>
      <c r="L22" s="117">
        <f t="shared" si="3"/>
        <v>11.10710913635352</v>
      </c>
      <c r="M22" s="121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N58"/>
  <sheetViews>
    <sheetView showGridLines="0" topLeftCell="C1" workbookViewId="0">
      <selection activeCell="F1" sqref="F1"/>
    </sheetView>
  </sheetViews>
  <sheetFormatPr defaultColWidth="9.109375" defaultRowHeight="13.2" x14ac:dyDescent="0.25"/>
  <cols>
    <col min="1" max="2" width="0" hidden="1" customWidth="1"/>
    <col min="10" max="10" width="11.5546875" bestFit="1" customWidth="1"/>
    <col min="11" max="11" width="12.109375" customWidth="1"/>
  </cols>
  <sheetData>
    <row r="7" spans="9:9" x14ac:dyDescent="0.25">
      <c r="I7" s="31"/>
    </row>
    <row r="8" spans="9:9" x14ac:dyDescent="0.25">
      <c r="I8" s="31"/>
    </row>
    <row r="9" spans="9:9" x14ac:dyDescent="0.25">
      <c r="I9" s="31"/>
    </row>
    <row r="10" spans="9:9" x14ac:dyDescent="0.25">
      <c r="I10" s="31"/>
    </row>
    <row r="17" spans="8:14" ht="12.75" customHeight="1" x14ac:dyDescent="0.25"/>
    <row r="22" spans="8:14" x14ac:dyDescent="0.25">
      <c r="H22" s="31"/>
      <c r="I22" s="31"/>
    </row>
    <row r="23" spans="8:14" x14ac:dyDescent="0.25">
      <c r="H23" s="31"/>
      <c r="I23" s="31"/>
    </row>
    <row r="24" spans="8:14" x14ac:dyDescent="0.25">
      <c r="H24" s="160"/>
      <c r="I24" s="160"/>
      <c r="N24" t="s">
        <v>43</v>
      </c>
    </row>
    <row r="25" spans="8:14" x14ac:dyDescent="0.25">
      <c r="H25" s="160"/>
      <c r="I25" s="160"/>
    </row>
    <row r="26" spans="8:14" ht="12.75" customHeight="1" x14ac:dyDescent="0.25"/>
    <row r="27" spans="8:14" ht="12.75" customHeight="1" x14ac:dyDescent="0.25"/>
    <row r="28" spans="8:14" ht="9.75" customHeight="1" x14ac:dyDescent="0.25"/>
    <row r="35" spans="8:9" x14ac:dyDescent="0.25">
      <c r="H35" s="31"/>
      <c r="I35" s="31"/>
    </row>
    <row r="36" spans="8:9" x14ac:dyDescent="0.25">
      <c r="H36" s="31"/>
      <c r="I36" s="31"/>
    </row>
    <row r="37" spans="8:9" x14ac:dyDescent="0.25">
      <c r="H37" s="160"/>
      <c r="I37" s="160"/>
    </row>
    <row r="38" spans="8:9" x14ac:dyDescent="0.25">
      <c r="H38" s="160"/>
      <c r="I38" s="160"/>
    </row>
    <row r="39" spans="8:9" ht="12.75" customHeight="1" x14ac:dyDescent="0.25"/>
    <row r="40" spans="8:9" ht="13.5" customHeight="1" x14ac:dyDescent="0.25"/>
    <row r="41" spans="8:9" ht="12.75" customHeight="1" x14ac:dyDescent="0.25"/>
    <row r="47" spans="8:9" x14ac:dyDescent="0.25">
      <c r="H47" s="31"/>
      <c r="I47" s="31"/>
    </row>
    <row r="48" spans="8:9" x14ac:dyDescent="0.25">
      <c r="H48" s="31"/>
      <c r="I48" s="31"/>
    </row>
    <row r="49" spans="3:9" x14ac:dyDescent="0.25">
      <c r="H49" s="160"/>
      <c r="I49" s="160"/>
    </row>
    <row r="50" spans="3:9" x14ac:dyDescent="0.25">
      <c r="H50" s="160"/>
      <c r="I50" s="160"/>
    </row>
    <row r="53" spans="3:9" ht="15.75" customHeight="1" x14ac:dyDescent="0.25"/>
    <row r="54" spans="3:9" ht="12.75" customHeight="1" x14ac:dyDescent="0.25"/>
    <row r="55" spans="3:9" ht="12.75" customHeight="1" x14ac:dyDescent="0.25"/>
    <row r="56" spans="3:9" ht="12.75" customHeight="1" x14ac:dyDescent="0.25"/>
    <row r="58" spans="3:9" x14ac:dyDescent="0.25">
      <c r="C58" s="32"/>
    </row>
  </sheetData>
  <mergeCells count="3">
    <mergeCell ref="H24:I25"/>
    <mergeCell ref="H37:I38"/>
    <mergeCell ref="H49:I50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showGridLines="0" zoomScale="90" zoomScaleNormal="90" workbookViewId="0">
      <selection activeCell="E3" sqref="E3"/>
    </sheetView>
  </sheetViews>
  <sheetFormatPr defaultColWidth="9.109375" defaultRowHeight="13.2" x14ac:dyDescent="0.25"/>
  <cols>
    <col min="1" max="1" width="3.109375" bestFit="1" customWidth="1"/>
    <col min="2" max="2" width="28" customWidth="1"/>
    <col min="3" max="3" width="11.6640625" customWidth="1"/>
    <col min="4" max="9" width="11.6640625" bestFit="1" customWidth="1"/>
    <col min="10" max="10" width="10.109375" bestFit="1" customWidth="1"/>
    <col min="11" max="14" width="11.6640625" bestFit="1" customWidth="1"/>
    <col min="15" max="15" width="12.6640625" bestFit="1" customWidth="1"/>
    <col min="16" max="16" width="6.6640625" bestFit="1" customWidth="1"/>
  </cols>
  <sheetData>
    <row r="1" spans="1:16" x14ac:dyDescent="0.25"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3" spans="1:16" ht="15.6" x14ac:dyDescent="0.3">
      <c r="A3" s="65"/>
      <c r="B3" s="116" t="s">
        <v>219</v>
      </c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</row>
    <row r="4" spans="1:16" s="67" customFormat="1" x14ac:dyDescent="0.25">
      <c r="A4" s="89"/>
      <c r="B4" s="102" t="s">
        <v>104</v>
      </c>
      <c r="C4" s="102" t="s">
        <v>44</v>
      </c>
      <c r="D4" s="102" t="s">
        <v>45</v>
      </c>
      <c r="E4" s="102" t="s">
        <v>46</v>
      </c>
      <c r="F4" s="102" t="s">
        <v>47</v>
      </c>
      <c r="G4" s="102" t="s">
        <v>48</v>
      </c>
      <c r="H4" s="102" t="s">
        <v>49</v>
      </c>
      <c r="I4" s="102" t="s">
        <v>0</v>
      </c>
      <c r="J4" s="102" t="s">
        <v>103</v>
      </c>
      <c r="K4" s="102" t="s">
        <v>50</v>
      </c>
      <c r="L4" s="102" t="s">
        <v>51</v>
      </c>
      <c r="M4" s="102" t="s">
        <v>52</v>
      </c>
      <c r="N4" s="102" t="s">
        <v>53</v>
      </c>
      <c r="O4" s="103" t="s">
        <v>102</v>
      </c>
      <c r="P4" s="103" t="s">
        <v>101</v>
      </c>
    </row>
    <row r="5" spans="1:16" x14ac:dyDescent="0.25">
      <c r="A5" s="94" t="s">
        <v>100</v>
      </c>
      <c r="B5" s="95" t="s">
        <v>164</v>
      </c>
      <c r="C5" s="122">
        <v>1302041.75101</v>
      </c>
      <c r="D5" s="122">
        <v>1336992.42056</v>
      </c>
      <c r="E5" s="122">
        <v>1474746.53339</v>
      </c>
      <c r="F5" s="122">
        <v>1340456.36078</v>
      </c>
      <c r="G5" s="122">
        <v>1342503.5981600001</v>
      </c>
      <c r="H5" s="122">
        <v>1277503.8794199999</v>
      </c>
      <c r="I5" s="96">
        <v>1274378.6139100001</v>
      </c>
      <c r="J5" s="96">
        <v>1098233.78155</v>
      </c>
      <c r="K5" s="96">
        <v>1379027.0059400001</v>
      </c>
      <c r="L5" s="96">
        <v>1418623.6242</v>
      </c>
      <c r="M5" s="96">
        <v>1396566.35249</v>
      </c>
      <c r="N5" s="96">
        <v>1180686.01055</v>
      </c>
      <c r="O5" s="122">
        <v>15821759.93196</v>
      </c>
      <c r="P5" s="97">
        <f t="shared" ref="P5:P24" si="0">O5/O$26*100</f>
        <v>9.6749901697319665</v>
      </c>
    </row>
    <row r="6" spans="1:16" x14ac:dyDescent="0.25">
      <c r="A6" s="94" t="s">
        <v>99</v>
      </c>
      <c r="B6" s="95" t="s">
        <v>165</v>
      </c>
      <c r="C6" s="122">
        <v>740209.91859000002</v>
      </c>
      <c r="D6" s="122">
        <v>836136.62751999998</v>
      </c>
      <c r="E6" s="122">
        <v>1029050.54603</v>
      </c>
      <c r="F6" s="122">
        <v>839347.44535000005</v>
      </c>
      <c r="G6" s="122">
        <v>860373.06056999997</v>
      </c>
      <c r="H6" s="122">
        <v>875411.72236000001</v>
      </c>
      <c r="I6" s="96">
        <v>992776.78307999996</v>
      </c>
      <c r="J6" s="96">
        <v>898420.86869999999</v>
      </c>
      <c r="K6" s="96">
        <v>1061032.4559599999</v>
      </c>
      <c r="L6" s="96">
        <v>1059695.32559</v>
      </c>
      <c r="M6" s="96">
        <v>968013.09693999996</v>
      </c>
      <c r="N6" s="96">
        <v>886375.21583</v>
      </c>
      <c r="O6" s="122">
        <v>11046843.06652</v>
      </c>
      <c r="P6" s="97">
        <f t="shared" si="0"/>
        <v>6.7551333438740064</v>
      </c>
    </row>
    <row r="7" spans="1:16" x14ac:dyDescent="0.25">
      <c r="A7" s="94" t="s">
        <v>98</v>
      </c>
      <c r="B7" s="95" t="s">
        <v>166</v>
      </c>
      <c r="C7" s="122">
        <v>717429.28027999995</v>
      </c>
      <c r="D7" s="122">
        <v>845633.45420000004</v>
      </c>
      <c r="E7" s="122">
        <v>954787.59418000001</v>
      </c>
      <c r="F7" s="122">
        <v>790026.31307999999</v>
      </c>
      <c r="G7" s="122">
        <v>858882.87951</v>
      </c>
      <c r="H7" s="122">
        <v>805738.83391000004</v>
      </c>
      <c r="I7" s="96">
        <v>732620.52321000001</v>
      </c>
      <c r="J7" s="96">
        <v>472131.80998000002</v>
      </c>
      <c r="K7" s="96">
        <v>809171.69762999995</v>
      </c>
      <c r="L7" s="96">
        <v>876942.35360999999</v>
      </c>
      <c r="M7" s="96">
        <v>868068.63785000006</v>
      </c>
      <c r="N7" s="96">
        <v>736439.38308000006</v>
      </c>
      <c r="O7" s="122">
        <v>9467872.76052</v>
      </c>
      <c r="P7" s="97">
        <f t="shared" si="0"/>
        <v>5.7895946013735555</v>
      </c>
    </row>
    <row r="8" spans="1:16" x14ac:dyDescent="0.25">
      <c r="A8" s="94" t="s">
        <v>97</v>
      </c>
      <c r="B8" s="95" t="s">
        <v>167</v>
      </c>
      <c r="C8" s="122">
        <v>608752.42527000001</v>
      </c>
      <c r="D8" s="122">
        <v>626466.21713999996</v>
      </c>
      <c r="E8" s="122">
        <v>698027.77020999999</v>
      </c>
      <c r="F8" s="122">
        <v>646603.77411</v>
      </c>
      <c r="G8" s="122">
        <v>595134.94686999999</v>
      </c>
      <c r="H8" s="122">
        <v>618260.76142999995</v>
      </c>
      <c r="I8" s="96">
        <v>845343.36716999998</v>
      </c>
      <c r="J8" s="96">
        <v>642228.22823999997</v>
      </c>
      <c r="K8" s="96">
        <v>669047.41159000003</v>
      </c>
      <c r="L8" s="96">
        <v>781321.21849999996</v>
      </c>
      <c r="M8" s="96">
        <v>810617.18315000006</v>
      </c>
      <c r="N8" s="96">
        <v>711228.09537999996</v>
      </c>
      <c r="O8" s="122">
        <v>8253031.3990599997</v>
      </c>
      <c r="P8" s="97">
        <f t="shared" si="0"/>
        <v>5.0467203395686449</v>
      </c>
    </row>
    <row r="9" spans="1:16" x14ac:dyDescent="0.25">
      <c r="A9" s="94" t="s">
        <v>96</v>
      </c>
      <c r="B9" s="95" t="s">
        <v>170</v>
      </c>
      <c r="C9" s="122">
        <v>582827.56779999996</v>
      </c>
      <c r="D9" s="122">
        <v>565872.16215999995</v>
      </c>
      <c r="E9" s="122">
        <v>709203.11106999998</v>
      </c>
      <c r="F9" s="122">
        <v>687979.14187000005</v>
      </c>
      <c r="G9" s="122">
        <v>754260.08412000001</v>
      </c>
      <c r="H9" s="122">
        <v>576328.65414999996</v>
      </c>
      <c r="I9" s="96">
        <v>622435.15119999996</v>
      </c>
      <c r="J9" s="96">
        <v>542497.30478000001</v>
      </c>
      <c r="K9" s="96">
        <v>702376.77225000004</v>
      </c>
      <c r="L9" s="96">
        <v>763728.07606999995</v>
      </c>
      <c r="M9" s="96">
        <v>659607.86607999995</v>
      </c>
      <c r="N9" s="96">
        <v>544824.43292000005</v>
      </c>
      <c r="O9" s="122">
        <v>7711940.3244700003</v>
      </c>
      <c r="P9" s="97">
        <f t="shared" si="0"/>
        <v>4.7158436956237999</v>
      </c>
    </row>
    <row r="10" spans="1:16" x14ac:dyDescent="0.25">
      <c r="A10" s="94" t="s">
        <v>95</v>
      </c>
      <c r="B10" s="95" t="s">
        <v>168</v>
      </c>
      <c r="C10" s="122">
        <v>566280.36270000006</v>
      </c>
      <c r="D10" s="122">
        <v>554595.83115999994</v>
      </c>
      <c r="E10" s="122">
        <v>637185.31946000003</v>
      </c>
      <c r="F10" s="122">
        <v>550807.01555000001</v>
      </c>
      <c r="G10" s="122">
        <v>633767.24763999996</v>
      </c>
      <c r="H10" s="122">
        <v>479215.12829000002</v>
      </c>
      <c r="I10" s="96">
        <v>602908.35895000002</v>
      </c>
      <c r="J10" s="96">
        <v>554098.14434</v>
      </c>
      <c r="K10" s="96">
        <v>654380.68947999994</v>
      </c>
      <c r="L10" s="96">
        <v>736580.49132999999</v>
      </c>
      <c r="M10" s="96">
        <v>743399.59158999997</v>
      </c>
      <c r="N10" s="96">
        <v>642302.90491000004</v>
      </c>
      <c r="O10" s="122">
        <v>7355521.0854000002</v>
      </c>
      <c r="P10" s="97">
        <f t="shared" si="0"/>
        <v>4.4978936920126387</v>
      </c>
    </row>
    <row r="11" spans="1:16" x14ac:dyDescent="0.25">
      <c r="A11" s="94" t="s">
        <v>94</v>
      </c>
      <c r="B11" s="95" t="s">
        <v>169</v>
      </c>
      <c r="C11" s="122">
        <v>579334.34820000001</v>
      </c>
      <c r="D11" s="122">
        <v>603931.37126000004</v>
      </c>
      <c r="E11" s="122">
        <v>688278.02913000004</v>
      </c>
      <c r="F11" s="122">
        <v>690624.69602999999</v>
      </c>
      <c r="G11" s="122">
        <v>672143.36928999994</v>
      </c>
      <c r="H11" s="122">
        <v>579071.43477000005</v>
      </c>
      <c r="I11" s="96">
        <v>651722.73597000004</v>
      </c>
      <c r="J11" s="96">
        <v>439290.13973</v>
      </c>
      <c r="K11" s="96">
        <v>567562.72424999997</v>
      </c>
      <c r="L11" s="96">
        <v>618395.42813999997</v>
      </c>
      <c r="M11" s="96">
        <v>601867.50477</v>
      </c>
      <c r="N11" s="96">
        <v>586187.55564000004</v>
      </c>
      <c r="O11" s="122">
        <v>7278409.3371799998</v>
      </c>
      <c r="P11" s="97">
        <f t="shared" si="0"/>
        <v>4.4507399360962498</v>
      </c>
    </row>
    <row r="12" spans="1:16" x14ac:dyDescent="0.25">
      <c r="A12" s="94" t="s">
        <v>93</v>
      </c>
      <c r="B12" s="95" t="s">
        <v>171</v>
      </c>
      <c r="C12" s="122">
        <v>403306.94588999997</v>
      </c>
      <c r="D12" s="122">
        <v>390383.62404999998</v>
      </c>
      <c r="E12" s="122">
        <v>488915.48210999998</v>
      </c>
      <c r="F12" s="122">
        <v>415300.62594</v>
      </c>
      <c r="G12" s="122">
        <v>405922.55463000003</v>
      </c>
      <c r="H12" s="122">
        <v>305166.15866000002</v>
      </c>
      <c r="I12" s="96">
        <v>355346.29327000002</v>
      </c>
      <c r="J12" s="96">
        <v>342721.58419999998</v>
      </c>
      <c r="K12" s="96">
        <v>354665.79905999999</v>
      </c>
      <c r="L12" s="96">
        <v>387916.40954999998</v>
      </c>
      <c r="M12" s="96">
        <v>426648.88615999999</v>
      </c>
      <c r="N12" s="96">
        <v>412817.42171000002</v>
      </c>
      <c r="O12" s="122">
        <v>4689111.7852299996</v>
      </c>
      <c r="P12" s="97">
        <f t="shared" si="0"/>
        <v>2.8673871062367002</v>
      </c>
    </row>
    <row r="13" spans="1:16" x14ac:dyDescent="0.25">
      <c r="A13" s="94" t="s">
        <v>92</v>
      </c>
      <c r="B13" s="95" t="s">
        <v>173</v>
      </c>
      <c r="C13" s="122">
        <v>303140.01235999999</v>
      </c>
      <c r="D13" s="122">
        <v>360552.98602000001</v>
      </c>
      <c r="E13" s="122">
        <v>359888.53207999998</v>
      </c>
      <c r="F13" s="122">
        <v>304734.29777</v>
      </c>
      <c r="G13" s="122">
        <v>366022.62394000002</v>
      </c>
      <c r="H13" s="122">
        <v>291348.54557999998</v>
      </c>
      <c r="I13" s="96">
        <v>276532.60702</v>
      </c>
      <c r="J13" s="96">
        <v>214035.72508999999</v>
      </c>
      <c r="K13" s="96">
        <v>324297.64455999999</v>
      </c>
      <c r="L13" s="96">
        <v>353612.40905000002</v>
      </c>
      <c r="M13" s="96">
        <v>405436.89741999999</v>
      </c>
      <c r="N13" s="96">
        <v>347234.19260000001</v>
      </c>
      <c r="O13" s="122">
        <v>3906836.4734899998</v>
      </c>
      <c r="P13" s="97">
        <f t="shared" si="0"/>
        <v>2.3890265456128406</v>
      </c>
    </row>
    <row r="14" spans="1:16" x14ac:dyDescent="0.25">
      <c r="A14" s="94" t="s">
        <v>91</v>
      </c>
      <c r="B14" s="95" t="s">
        <v>207</v>
      </c>
      <c r="C14" s="122">
        <v>297513.65536999999</v>
      </c>
      <c r="D14" s="122">
        <v>291297.36395000003</v>
      </c>
      <c r="E14" s="122">
        <v>357429.11442</v>
      </c>
      <c r="F14" s="122">
        <v>308922.29408000002</v>
      </c>
      <c r="G14" s="122">
        <v>355607.40399999998</v>
      </c>
      <c r="H14" s="122">
        <v>335303.18978999997</v>
      </c>
      <c r="I14" s="96">
        <v>299502.44137999997</v>
      </c>
      <c r="J14" s="96">
        <v>266282.64241999999</v>
      </c>
      <c r="K14" s="96">
        <v>341641.06864000001</v>
      </c>
      <c r="L14" s="96">
        <v>355923.60648999998</v>
      </c>
      <c r="M14" s="96">
        <v>398343.76614999998</v>
      </c>
      <c r="N14" s="96">
        <v>298477.79378000001</v>
      </c>
      <c r="O14" s="122">
        <v>3906244.3404700002</v>
      </c>
      <c r="P14" s="97">
        <f t="shared" si="0"/>
        <v>2.3886644568709872</v>
      </c>
    </row>
    <row r="15" spans="1:16" x14ac:dyDescent="0.25">
      <c r="A15" s="94" t="s">
        <v>90</v>
      </c>
      <c r="B15" s="95" t="s">
        <v>172</v>
      </c>
      <c r="C15" s="122">
        <v>292904.93336999998</v>
      </c>
      <c r="D15" s="122">
        <v>318506.20400999999</v>
      </c>
      <c r="E15" s="122">
        <v>387645.57809000002</v>
      </c>
      <c r="F15" s="122">
        <v>326441.53567999997</v>
      </c>
      <c r="G15" s="122">
        <v>321716.27006000001</v>
      </c>
      <c r="H15" s="122">
        <v>293442.68446999998</v>
      </c>
      <c r="I15" s="96">
        <v>301052.92499999999</v>
      </c>
      <c r="J15" s="96">
        <v>297022.53644</v>
      </c>
      <c r="K15" s="96">
        <v>277787.85668999999</v>
      </c>
      <c r="L15" s="96">
        <v>335186.92949000001</v>
      </c>
      <c r="M15" s="96">
        <v>360440.62581</v>
      </c>
      <c r="N15" s="96">
        <v>364525.56854000001</v>
      </c>
      <c r="O15" s="122">
        <v>3876673.6476500002</v>
      </c>
      <c r="P15" s="97">
        <f t="shared" si="0"/>
        <v>2.370582008168947</v>
      </c>
    </row>
    <row r="16" spans="1:16" x14ac:dyDescent="0.25">
      <c r="A16" s="94" t="s">
        <v>89</v>
      </c>
      <c r="B16" s="95" t="s">
        <v>208</v>
      </c>
      <c r="C16" s="122">
        <v>247558.76243999999</v>
      </c>
      <c r="D16" s="122">
        <v>285044.39854000002</v>
      </c>
      <c r="E16" s="122">
        <v>294332.34340999997</v>
      </c>
      <c r="F16" s="122">
        <v>269569.89237999998</v>
      </c>
      <c r="G16" s="122">
        <v>309739.58049999998</v>
      </c>
      <c r="H16" s="122">
        <v>276641.43877000001</v>
      </c>
      <c r="I16" s="96">
        <v>280493.34616000002</v>
      </c>
      <c r="J16" s="96">
        <v>253190.57949999999</v>
      </c>
      <c r="K16" s="96">
        <v>279204.43708</v>
      </c>
      <c r="L16" s="96">
        <v>302724.65633999999</v>
      </c>
      <c r="M16" s="96">
        <v>349153.72024</v>
      </c>
      <c r="N16" s="96">
        <v>304930.22086</v>
      </c>
      <c r="O16" s="122">
        <v>3452583.37622</v>
      </c>
      <c r="P16" s="97">
        <f t="shared" si="0"/>
        <v>2.1112512368256149</v>
      </c>
    </row>
    <row r="17" spans="1:16" x14ac:dyDescent="0.25">
      <c r="A17" s="94" t="s">
        <v>88</v>
      </c>
      <c r="B17" s="95" t="s">
        <v>209</v>
      </c>
      <c r="C17" s="122">
        <v>272750.36567000003</v>
      </c>
      <c r="D17" s="122">
        <v>279998.75945999997</v>
      </c>
      <c r="E17" s="122">
        <v>317585.63430999999</v>
      </c>
      <c r="F17" s="122">
        <v>284852.80638999998</v>
      </c>
      <c r="G17" s="122">
        <v>262762.26428</v>
      </c>
      <c r="H17" s="122">
        <v>257372.25004000001</v>
      </c>
      <c r="I17" s="96">
        <v>254654.36856</v>
      </c>
      <c r="J17" s="96">
        <v>230997.75503999999</v>
      </c>
      <c r="K17" s="96">
        <v>305074.40649000002</v>
      </c>
      <c r="L17" s="96">
        <v>330020.48216999997</v>
      </c>
      <c r="M17" s="96">
        <v>301405.02227000002</v>
      </c>
      <c r="N17" s="96">
        <v>264262.46393999999</v>
      </c>
      <c r="O17" s="122">
        <v>3361736.5786199998</v>
      </c>
      <c r="P17" s="97">
        <f t="shared" si="0"/>
        <v>2.0556985121280187</v>
      </c>
    </row>
    <row r="18" spans="1:16" x14ac:dyDescent="0.25">
      <c r="A18" s="94" t="s">
        <v>87</v>
      </c>
      <c r="B18" s="95" t="s">
        <v>210</v>
      </c>
      <c r="C18" s="122">
        <v>218993.42555000001</v>
      </c>
      <c r="D18" s="122">
        <v>193557.79866999999</v>
      </c>
      <c r="E18" s="122">
        <v>252512.93273</v>
      </c>
      <c r="F18" s="122">
        <v>221621.78082000001</v>
      </c>
      <c r="G18" s="122">
        <v>243486.19647</v>
      </c>
      <c r="H18" s="122">
        <v>264708.40814999997</v>
      </c>
      <c r="I18" s="96">
        <v>244314.77679999999</v>
      </c>
      <c r="J18" s="96">
        <v>253335.26543999999</v>
      </c>
      <c r="K18" s="96">
        <v>276658.60874</v>
      </c>
      <c r="L18" s="96">
        <v>313514.57247000001</v>
      </c>
      <c r="M18" s="96">
        <v>282506.08532000001</v>
      </c>
      <c r="N18" s="96">
        <v>297850.54849999998</v>
      </c>
      <c r="O18" s="122">
        <v>3063060.3996600001</v>
      </c>
      <c r="P18" s="97">
        <f t="shared" si="0"/>
        <v>1.8730583312759552</v>
      </c>
    </row>
    <row r="19" spans="1:16" x14ac:dyDescent="0.25">
      <c r="A19" s="94" t="s">
        <v>86</v>
      </c>
      <c r="B19" s="95" t="s">
        <v>211</v>
      </c>
      <c r="C19" s="122">
        <v>227024.93221</v>
      </c>
      <c r="D19" s="122">
        <v>194884.34216999999</v>
      </c>
      <c r="E19" s="122">
        <v>280679.69212999998</v>
      </c>
      <c r="F19" s="122">
        <v>220287.3273</v>
      </c>
      <c r="G19" s="122">
        <v>275716.05715000001</v>
      </c>
      <c r="H19" s="122">
        <v>264769.62900000002</v>
      </c>
      <c r="I19" s="96">
        <v>279819.24864000001</v>
      </c>
      <c r="J19" s="96">
        <v>229156.14949000001</v>
      </c>
      <c r="K19" s="96">
        <v>238228.42022</v>
      </c>
      <c r="L19" s="96">
        <v>262963.19920999999</v>
      </c>
      <c r="M19" s="96">
        <v>236315.67910000001</v>
      </c>
      <c r="N19" s="96">
        <v>207812.77929000001</v>
      </c>
      <c r="O19" s="122">
        <v>2917657.45591</v>
      </c>
      <c r="P19" s="97">
        <f t="shared" si="0"/>
        <v>1.7841445784772128</v>
      </c>
    </row>
    <row r="20" spans="1:16" x14ac:dyDescent="0.25">
      <c r="A20" s="94" t="s">
        <v>85</v>
      </c>
      <c r="B20" s="95" t="s">
        <v>212</v>
      </c>
      <c r="C20" s="122">
        <v>215115.99037000001</v>
      </c>
      <c r="D20" s="122">
        <v>218416.36548000001</v>
      </c>
      <c r="E20" s="122">
        <v>241277.82947</v>
      </c>
      <c r="F20" s="122">
        <v>221800.5925</v>
      </c>
      <c r="G20" s="122">
        <v>212976.25571</v>
      </c>
      <c r="H20" s="122">
        <v>191252.6323</v>
      </c>
      <c r="I20" s="96">
        <v>211107.43599</v>
      </c>
      <c r="J20" s="96">
        <v>192293.88216000001</v>
      </c>
      <c r="K20" s="96">
        <v>234903.24601999999</v>
      </c>
      <c r="L20" s="96">
        <v>239998.46771</v>
      </c>
      <c r="M20" s="96">
        <v>255555.29214000001</v>
      </c>
      <c r="N20" s="96">
        <v>199687.64696000001</v>
      </c>
      <c r="O20" s="122">
        <v>2634385.6368100001</v>
      </c>
      <c r="P20" s="97">
        <f t="shared" si="0"/>
        <v>1.6109241480737362</v>
      </c>
    </row>
    <row r="21" spans="1:16" x14ac:dyDescent="0.25">
      <c r="A21" s="94" t="s">
        <v>84</v>
      </c>
      <c r="B21" s="95" t="s">
        <v>213</v>
      </c>
      <c r="C21" s="122">
        <v>176048.27447</v>
      </c>
      <c r="D21" s="122">
        <v>205124.4687</v>
      </c>
      <c r="E21" s="122">
        <v>256064.90437999999</v>
      </c>
      <c r="F21" s="122">
        <v>236674.41217</v>
      </c>
      <c r="G21" s="122">
        <v>232226.71831</v>
      </c>
      <c r="H21" s="122">
        <v>165800.05064999999</v>
      </c>
      <c r="I21" s="96">
        <v>222134.08890999999</v>
      </c>
      <c r="J21" s="96">
        <v>149443.16364000001</v>
      </c>
      <c r="K21" s="96">
        <v>218024.34904</v>
      </c>
      <c r="L21" s="96">
        <v>235894.42976</v>
      </c>
      <c r="M21" s="96">
        <v>223995.71943</v>
      </c>
      <c r="N21" s="96">
        <v>234798.28239000001</v>
      </c>
      <c r="O21" s="122">
        <v>2556228.86185</v>
      </c>
      <c r="P21" s="97">
        <f t="shared" si="0"/>
        <v>1.5631313593645297</v>
      </c>
    </row>
    <row r="22" spans="1:16" x14ac:dyDescent="0.25">
      <c r="A22" s="94" t="s">
        <v>83</v>
      </c>
      <c r="B22" s="95" t="s">
        <v>214</v>
      </c>
      <c r="C22" s="122">
        <v>265974.16619000002</v>
      </c>
      <c r="D22" s="122">
        <v>260023.52767000001</v>
      </c>
      <c r="E22" s="122">
        <v>233069.45856</v>
      </c>
      <c r="F22" s="122">
        <v>173396.92243000001</v>
      </c>
      <c r="G22" s="122">
        <v>196694.68799999999</v>
      </c>
      <c r="H22" s="122">
        <v>173160.85281000001</v>
      </c>
      <c r="I22" s="96">
        <v>191801.57074</v>
      </c>
      <c r="J22" s="96">
        <v>164853.40299</v>
      </c>
      <c r="K22" s="96">
        <v>153801.53244000001</v>
      </c>
      <c r="L22" s="96">
        <v>199218.89304</v>
      </c>
      <c r="M22" s="96">
        <v>187812.27783000001</v>
      </c>
      <c r="N22" s="96">
        <v>184532.49565</v>
      </c>
      <c r="O22" s="122">
        <v>2384339.78835</v>
      </c>
      <c r="P22" s="97">
        <f t="shared" si="0"/>
        <v>1.458021365056152</v>
      </c>
    </row>
    <row r="23" spans="1:16" x14ac:dyDescent="0.25">
      <c r="A23" s="94" t="s">
        <v>82</v>
      </c>
      <c r="B23" s="95" t="s">
        <v>215</v>
      </c>
      <c r="C23" s="122">
        <v>170016.46526</v>
      </c>
      <c r="D23" s="122">
        <v>154249.76535</v>
      </c>
      <c r="E23" s="122">
        <v>189102.82173</v>
      </c>
      <c r="F23" s="122">
        <v>154836.42259999999</v>
      </c>
      <c r="G23" s="122">
        <v>168151.62297</v>
      </c>
      <c r="H23" s="122">
        <v>182475.86955999999</v>
      </c>
      <c r="I23" s="96">
        <v>153259.20121999999</v>
      </c>
      <c r="J23" s="96">
        <v>147654.70472000001</v>
      </c>
      <c r="K23" s="96">
        <v>204098.79639999999</v>
      </c>
      <c r="L23" s="96">
        <v>200616.59849999999</v>
      </c>
      <c r="M23" s="96">
        <v>189246.35352999999</v>
      </c>
      <c r="N23" s="96">
        <v>162983.14713</v>
      </c>
      <c r="O23" s="122">
        <v>2076691.7689700001</v>
      </c>
      <c r="P23" s="97">
        <f t="shared" si="0"/>
        <v>1.2698949128764241</v>
      </c>
    </row>
    <row r="24" spans="1:16" x14ac:dyDescent="0.25">
      <c r="A24" s="94" t="s">
        <v>81</v>
      </c>
      <c r="B24" s="95" t="s">
        <v>216</v>
      </c>
      <c r="C24" s="122">
        <v>125776.02055</v>
      </c>
      <c r="D24" s="122">
        <v>162649.7838</v>
      </c>
      <c r="E24" s="122">
        <v>204841.94432000001</v>
      </c>
      <c r="F24" s="122">
        <v>180278.92025</v>
      </c>
      <c r="G24" s="122">
        <v>177504.75026</v>
      </c>
      <c r="H24" s="122">
        <v>158328.07492000001</v>
      </c>
      <c r="I24" s="96">
        <v>151665.22331999999</v>
      </c>
      <c r="J24" s="96">
        <v>157489.32519999999</v>
      </c>
      <c r="K24" s="96">
        <v>148500.99072999999</v>
      </c>
      <c r="L24" s="96">
        <v>172403.12283000001</v>
      </c>
      <c r="M24" s="96">
        <v>204263.31258</v>
      </c>
      <c r="N24" s="96">
        <v>185642.55090999999</v>
      </c>
      <c r="O24" s="122">
        <v>2029344.0196700001</v>
      </c>
      <c r="P24" s="97">
        <f t="shared" si="0"/>
        <v>1.2409418121463911</v>
      </c>
    </row>
    <row r="25" spans="1:16" x14ac:dyDescent="0.25">
      <c r="A25" s="98"/>
      <c r="B25" s="161" t="s">
        <v>80</v>
      </c>
      <c r="C25" s="161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123">
        <f>SUM(O5:O24)</f>
        <v>107790272.03801</v>
      </c>
      <c r="P25" s="100">
        <f>SUM(P5:P24)</f>
        <v>65.913642151394356</v>
      </c>
    </row>
    <row r="26" spans="1:16" ht="13.5" customHeight="1" x14ac:dyDescent="0.25">
      <c r="A26" s="98"/>
      <c r="B26" s="162" t="s">
        <v>79</v>
      </c>
      <c r="C26" s="162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23">
        <v>163532568.55452001</v>
      </c>
      <c r="P26" s="96">
        <f>O26/O$26*100</f>
        <v>100</v>
      </c>
    </row>
    <row r="27" spans="1:16" x14ac:dyDescent="0.25">
      <c r="B27" s="66"/>
    </row>
    <row r="28" spans="1:16" x14ac:dyDescent="0.25">
      <c r="B28" s="31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Normal="100" workbookViewId="0">
      <selection activeCell="M1" sqref="M1"/>
    </sheetView>
  </sheetViews>
  <sheetFormatPr defaultColWidth="9.109375" defaultRowHeight="13.2" x14ac:dyDescent="0.25"/>
  <sheetData/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showGridLines="0" workbookViewId="0">
      <selection activeCell="F1" sqref="F1"/>
    </sheetView>
  </sheetViews>
  <sheetFormatPr defaultColWidth="9.109375" defaultRowHeight="13.2" x14ac:dyDescent="0.25"/>
  <cols>
    <col min="5" max="5" width="10.5546875" customWidth="1"/>
  </cols>
  <sheetData>
    <row r="1" spans="2:2" ht="13.8" x14ac:dyDescent="0.25">
      <c r="B1" s="33" t="s">
        <v>2</v>
      </c>
    </row>
    <row r="2" spans="2:2" ht="13.8" x14ac:dyDescent="0.25">
      <c r="B2" s="33" t="s">
        <v>54</v>
      </c>
    </row>
    <row r="13" spans="2:2" ht="12.75" customHeight="1" x14ac:dyDescent="0.25"/>
    <row r="30" ht="12.75" customHeight="1" x14ac:dyDescent="0.25"/>
    <row r="46" ht="12.75" customHeight="1" x14ac:dyDescent="0.25"/>
    <row r="60" ht="12.75" customHeight="1" x14ac:dyDescent="0.25"/>
    <row r="80" ht="12.75" customHeight="1" x14ac:dyDescent="0.25"/>
    <row r="84" ht="3.75" customHeight="1" x14ac:dyDescent="0.25"/>
    <row r="95" ht="12.75" customHeight="1" x14ac:dyDescent="0.25"/>
    <row r="105" spans="1:1" ht="3.75" customHeight="1" x14ac:dyDescent="0.25"/>
    <row r="112" spans="1:1" x14ac:dyDescent="0.25">
      <c r="A112" s="32"/>
    </row>
    <row r="113" ht="12.75" customHeight="1" x14ac:dyDescent="0.25"/>
    <row r="127" ht="12.75" customHeight="1" x14ac:dyDescent="0.25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14</vt:i4>
      </vt:variant>
    </vt:vector>
  </HeadingPairs>
  <TitlesOfParts>
    <vt:vector size="14" baseType="lpstr">
      <vt:lpstr>SEKTOR_USD</vt:lpstr>
      <vt:lpstr>SECILMIS_ISTATISTIK</vt:lpstr>
      <vt:lpstr>SEKTOR_TL</vt:lpstr>
      <vt:lpstr>USDvsTL</vt:lpstr>
      <vt:lpstr>GEN_SEK</vt:lpstr>
      <vt:lpstr>Toplam İhracat  bar gra</vt:lpstr>
      <vt:lpstr>ULKE</vt:lpstr>
      <vt:lpstr>KARŞL.</vt:lpstr>
      <vt:lpstr>SEKT1</vt:lpstr>
      <vt:lpstr>SEKT2 </vt:lpstr>
      <vt:lpstr>SEKT3 </vt:lpstr>
      <vt:lpstr>SEKT4 </vt:lpstr>
      <vt:lpstr>SEKT5 </vt:lpstr>
      <vt:lpstr>2002_2018_AYLIK_IHR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Nevsal Alhas</cp:lastModifiedBy>
  <cp:lastPrinted>2016-02-26T09:44:09Z</cp:lastPrinted>
  <dcterms:created xsi:type="dcterms:W3CDTF">2013-08-01T04:41:02Z</dcterms:created>
  <dcterms:modified xsi:type="dcterms:W3CDTF">2019-01-03T16:04:43Z</dcterms:modified>
</cp:coreProperties>
</file>