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62913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45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45" i="1"/>
  <c r="H46" i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K8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K44" i="1"/>
  <c r="J46" i="2"/>
  <c r="J44" i="1" l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4" i="2" l="1"/>
  <c r="J45" i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<sst xmlns="http://schemas.openxmlformats.org/spreadsheetml/2006/main" count="421" uniqueCount="230">
  <si>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</si>
  <si>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</si>
  <si>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</si>
  <si>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</si>
  <si>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</si>
  <si>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</si>
  <si>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</si>
  <si>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</si>
  <si>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</si>
  <si>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</si>
  <si>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</si>
  <si>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</si>
  <si>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</si>
  <si>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</si>
  <si>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</si>
  <si>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</si>
  <si>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</si>
  <si>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</si>
  <si>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</si>
  <si>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</si>
  <si>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</si>
  <si>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</si>
  <si>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</si>
  <si>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</si>
  <si>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</si>
  <si>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</si>
  <si>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</si>
  <si>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</si>
  <si>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</si>
  <si>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</si>
  <si>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</si>
  <si>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</si>
  <si>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</si>
  <si>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</si>
  <si>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</si>
  <si>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</si>
  <si>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</si>
  <si>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</si>
  <si>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</si>
  <si>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</si>
  <si>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</si>
  <si>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</si>
  <si>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</si>
  <si>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</si>
  <si>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</si>
  <si>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</si>
  <si>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</si>
  <si>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</si>
  <si>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</si>
  <si>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</si>
  <si>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</si>
  <si>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</si>
  <si>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</si>
  <si>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</si>
  <si>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</si>
  <si>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</si>
  <si>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</si>
  <si>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</si>
  <si>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</si>
  <si>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</si>
  <si>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</si>
  <si>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</si>
  <si>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</si>
  <si>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</si>
  <si>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</si>
  <si>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</si>
  <si>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</si>
  <si>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</si>
  <si>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</si>
  <si>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</si>
  <si>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</si>
  <si>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</si>
  <si>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</si>
  <si>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</si>
  <si>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</si>
  <si>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</si>
  <si>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</si>
  <si>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</si>
  <si>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</si>
  <si>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</si>
  <si>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</si>
  <si>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</si>
  <si>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</si>
  <si>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</si>
  <si>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</si>
  <si>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</si>
  <si>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</si>
  <si>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</si>
  <si>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</si>
  <si>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</si>
  <si>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</si>
  <si>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</si>
  <si>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</si>
  <si>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</si>
  <si>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</si>
  <si>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</si>
  <si>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</si>
  <si>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</si>
  <si>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</si>
  <si>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</si>
  <si>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</si>
  <si>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</si>
  <si>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</si>
  <si>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</si>
  <si>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</si>
  <si>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</si>
  <si>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</si>
  <si>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</si>
  <si>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</si>
  <si>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</si>
  <si>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</si>
  <si>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</si>
  <si>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</si>
  <si>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</si>
  <si>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</si>
  <si>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</si>
  <si>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</si>
  <si>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</si>
  <si>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</si>
  <si>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</si>
  <si>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</si>
  <si>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</si>
  <si>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</si>
  <si>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</si>
  <si>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OCAK-EKİM
(2017/2016)</t>
  </si>
  <si>
    <t>1 - 31 EKIM İHRACAT RAKAMLARI</t>
  </si>
  <si>
    <t xml:space="preserve">SEKTÖREL BAZDA İHRACAT RAKAMLARI -1.000 $ </t>
  </si>
  <si>
    <t>1 - 31 EKIM</t>
  </si>
  <si>
    <t>1 OCAK  -  31 EKIM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</si>
  <si>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</si>
  <si>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</si>
  <si>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</si>
  <si>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</si>
  <si>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</si>
  <si>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</si>
  <si>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</si>
  <si>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</si>
  <si>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</si>
  <si>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</si>
  <si>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</si>
  <si>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</si>
  <si>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</si>
  <si>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</si>
  <si>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</si>
  <si>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</si>
  <si>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</si>
  <si>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</si>
  <si>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</si>
  <si>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</si>
  <si>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</si>
  <si>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</si>
  <si>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</si>
  <si>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</si>
  <si>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</si>
  <si>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</si>
  <si>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</si>
  <si>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</si>
  <si>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</si>
  <si>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1 - 31 EKIM</t>
  </si>
  <si>
    <t>2017  1 - 31 EKIM</t>
  </si>
  <si>
    <t>İZLANDA</t>
  </si>
  <si>
    <t xml:space="preserve">HAITI </t>
  </si>
  <si>
    <t>PANAMA</t>
  </si>
  <si>
    <t>GINE</t>
  </si>
  <si>
    <t>NORVEÇ</t>
  </si>
  <si>
    <t xml:space="preserve">KATAR </t>
  </si>
  <si>
    <t xml:space="preserve">SENEGAL </t>
  </si>
  <si>
    <t>ANGOLA</t>
  </si>
  <si>
    <t xml:space="preserve">HONG KONG </t>
  </si>
  <si>
    <t>ARJANTİN</t>
  </si>
  <si>
    <t xml:space="preserve">ALMANYA </t>
  </si>
  <si>
    <t>BİRLEŞİK KRALLIK</t>
  </si>
  <si>
    <t>BİRLEŞİK DEVLETLER</t>
  </si>
  <si>
    <t>İTALYA</t>
  </si>
  <si>
    <t>IRAK</t>
  </si>
  <si>
    <t>FRANSA</t>
  </si>
  <si>
    <t>İSPANYA</t>
  </si>
  <si>
    <t>HOLLANDA</t>
  </si>
  <si>
    <t xml:space="preserve">ROMANYA </t>
  </si>
  <si>
    <t>İSRAİL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</si>
  <si>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</si>
  <si>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</si>
  <si>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</si>
  <si>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</si>
  <si>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</si>
  <si>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</si>
  <si>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</si>
  <si>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</si>
  <si>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</si>
  <si>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</si>
  <si>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MUŞ</t>
  </si>
  <si>
    <t>YALOVA</t>
  </si>
  <si>
    <t>GÜMÜŞHANE</t>
  </si>
  <si>
    <t>KIRIKKALE</t>
  </si>
  <si>
    <t>BINGÖL</t>
  </si>
  <si>
    <t>ÇANKIRI</t>
  </si>
  <si>
    <t>HAKKARI</t>
  </si>
  <si>
    <t>BARTIN</t>
  </si>
  <si>
    <t>BITLIS</t>
  </si>
  <si>
    <t>ORDU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</si>
  <si>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</si>
  <si>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</si>
  <si>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</si>
  <si>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</si>
  <si>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</si>
  <si>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</si>
  <si>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</si>
  <si>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</si>
  <si>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</si>
  <si>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</si>
  <si>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</si>
  <si>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</si>
  <si>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</si>
  <si>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BİRLEŞİK ARAP EMİRLİKLERİ</t>
  </si>
  <si>
    <t>İRAN (İSLAM CUM.)</t>
  </si>
  <si>
    <t xml:space="preserve">POLONYA </t>
  </si>
  <si>
    <t>BELÇİKA</t>
  </si>
  <si>
    <t>ÇİN HALK CUMHURİYETİ</t>
  </si>
  <si>
    <t>BULGARİSTAN</t>
  </si>
  <si>
    <t xml:space="preserve">SUUDİ ARABİSTAN </t>
  </si>
  <si>
    <t xml:space="preserve">RUSYA FEDERASYONU </t>
  </si>
  <si>
    <t xml:space="preserve">MISIR </t>
  </si>
  <si>
    <t>CEZAYİR</t>
  </si>
  <si>
    <t>1 Ekim - 31 Ekim</t>
  </si>
  <si>
    <t>1 Ocak - 31 Ekim</t>
  </si>
  <si>
    <t>1 Kasım - 31 Ekim</t>
  </si>
  <si>
    <t>EKİM
(2017/2016)</t>
  </si>
  <si>
    <t xml:space="preserve">* Ekim ayı için TİM rakamı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</si>
  <si>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2016-2017 yılı için TUİK rakamları kullanılmıştır. </t>
    </r>
  </si>
  <si>
    <t>*Ocak - Ekim dönemi için ilk 9 ay TUİK, son ay TİM rakamı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</si>
</sst>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92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3" fontId="21" fillId="24" borderId="9" xfId="2" applyNumberFormat="1" applyFont="1" applyFill="1" applyBorder="1" applyAlignment="1">
      <alignment horizontal="center"/>
    </xf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166" fontId="21" fillId="45" borderId="9" xfId="2" applyNumberFormat="1" applyFont="1" applyFill="1" applyBorder="1" applyAlignment="1">
      <alignment horizontal="center"/>
    </xf>
    <xf numFmtId="0" fontId="17" fillId="0" borderId="10" xfId="2" applyFont="1" applyFill="1" applyBorder="1" applyAlignment="1">
      <alignment wrapText="1"/>
    </xf>
    <xf numFmtId="0" fontId="20" fillId="0" borderId="10" xfId="2" applyFont="1" applyFill="1" applyBorder="1" applyAlignment="1">
      <alignment wrapText="1"/>
    </xf>
    <xf numFmtId="0" fontId="23" fillId="24" borderId="10" xfId="2" applyFont="1" applyFill="1" applyBorder="1"/>
    <xf numFmtId="0" fontId="21" fillId="0" borderId="10" xfId="2" applyFont="1" applyFill="1" applyBorder="1"/>
    <xf numFmtId="0" fontId="17" fillId="0" borderId="10" xfId="2" applyFont="1" applyFill="1" applyBorder="1"/>
    <xf numFmtId="0" fontId="17" fillId="0" borderId="10" xfId="0" applyFont="1" applyFill="1" applyBorder="1"/>
    <xf numFmtId="0" fontId="21" fillId="24" borderId="10" xfId="2" applyFont="1" applyFill="1" applyBorder="1"/>
    <xf numFmtId="0" fontId="22" fillId="24" borderId="10" xfId="2" applyFont="1" applyFill="1" applyBorder="1"/>
    <xf numFmtId="0" fontId="29" fillId="0" borderId="10" xfId="2" applyFont="1" applyFill="1" applyBorder="1"/>
    <xf numFmtId="0" fontId="19" fillId="0" borderId="33" xfId="2" applyFont="1" applyFill="1" applyBorder="1" applyAlignment="1">
      <alignment horizontal="center" vertical="center"/>
    </xf>
    <xf numFmtId="0" fontId="19" fillId="0" borderId="34" xfId="2" applyFont="1" applyFill="1" applyBorder="1" applyAlignment="1">
      <alignment horizontal="center" vertical="center"/>
    </xf>
    <xf numFmtId="0" fontId="20" fillId="0" borderId="35" xfId="2" applyFont="1" applyFill="1" applyBorder="1" applyAlignment="1">
      <alignment horizontal="center" vertical="center"/>
    </xf>
    <xf numFmtId="0" fontId="20" fillId="0" borderId="36" xfId="2" applyFont="1" applyFill="1" applyBorder="1" applyAlignment="1">
      <alignment horizontal="center" vertical="center"/>
    </xf>
    <xf numFmtId="0" fontId="20" fillId="0" borderId="37" xfId="2" applyFont="1" applyFill="1" applyBorder="1" applyAlignment="1">
      <alignment horizontal="center" vertical="center"/>
    </xf>
    <xf numFmtId="0" fontId="21" fillId="0" borderId="38" xfId="2" applyFont="1" applyFill="1" applyBorder="1" applyAlignment="1">
      <alignment horizontal="center"/>
    </xf>
    <xf numFmtId="2" fontId="22" fillId="0" borderId="39" xfId="2" applyNumberFormat="1" applyFont="1" applyFill="1" applyBorder="1" applyAlignment="1">
      <alignment horizontal="center" wrapText="1"/>
    </xf>
    <xf numFmtId="3" fontId="21" fillId="24" borderId="38" xfId="2" applyNumberFormat="1" applyFont="1" applyFill="1" applyBorder="1" applyAlignment="1">
      <alignment horizontal="center"/>
    </xf>
    <xf numFmtId="166" fontId="21" fillId="24" borderId="39" xfId="2" applyNumberFormat="1" applyFont="1" applyFill="1" applyBorder="1" applyAlignment="1">
      <alignment horizontal="center"/>
    </xf>
    <xf numFmtId="3" fontId="24" fillId="0" borderId="38" xfId="2" applyNumberFormat="1" applyFont="1" applyFill="1" applyBorder="1" applyAlignment="1">
      <alignment horizontal="center"/>
    </xf>
    <xf numFmtId="166" fontId="24" fillId="0" borderId="39" xfId="2" applyNumberFormat="1" applyFont="1" applyFill="1" applyBorder="1" applyAlignment="1">
      <alignment horizontal="center"/>
    </xf>
    <xf numFmtId="166" fontId="21" fillId="0" borderId="39" xfId="2" applyNumberFormat="1" applyFont="1" applyFill="1" applyBorder="1" applyAlignment="1">
      <alignment horizontal="center"/>
    </xf>
    <xf numFmtId="3" fontId="21" fillId="0" borderId="38" xfId="2" applyNumberFormat="1" applyFont="1" applyFill="1" applyBorder="1" applyAlignment="1">
      <alignment horizontal="center"/>
    </xf>
    <xf numFmtId="3" fontId="25" fillId="24" borderId="38" xfId="2" applyNumberFormat="1" applyFont="1" applyFill="1" applyBorder="1" applyAlignment="1">
      <alignment horizontal="center"/>
    </xf>
    <xf numFmtId="166" fontId="25" fillId="24" borderId="39" xfId="2" applyNumberFormat="1" applyFont="1" applyFill="1" applyBorder="1" applyAlignment="1">
      <alignment horizontal="center"/>
    </xf>
    <xf numFmtId="3" fontId="29" fillId="24" borderId="40" xfId="2" applyNumberFormat="1" applyFont="1" applyFill="1" applyBorder="1" applyAlignment="1">
      <alignment horizontal="center"/>
    </xf>
    <xf numFmtId="3" fontId="29" fillId="24" borderId="41" xfId="2" applyNumberFormat="1" applyFont="1" applyFill="1" applyBorder="1" applyAlignment="1">
      <alignment horizontal="center"/>
    </xf>
    <xf numFmtId="166" fontId="29" fillId="24" borderId="41" xfId="2" applyNumberFormat="1" applyFont="1" applyFill="1" applyBorder="1" applyAlignment="1">
      <alignment horizontal="center"/>
    </xf>
    <xf numFmtId="166" fontId="29" fillId="24" borderId="42" xfId="2" applyNumberFormat="1" applyFont="1" applyFill="1" applyBorder="1" applyAlignment="1">
      <alignment horizontal="center"/>
    </xf>
    <xf numFmtId="3" fontId="26" fillId="0" borderId="38" xfId="2" applyNumberFormat="1" applyFont="1" applyFill="1" applyBorder="1" applyAlignment="1">
      <alignment horizontal="center"/>
    </xf>
    <xf numFmtId="166" fontId="26" fillId="0" borderId="39" xfId="2" applyNumberFormat="1" applyFont="1" applyFill="1" applyBorder="1" applyAlignment="1">
      <alignment horizontal="center"/>
    </xf>
    <xf numFmtId="3" fontId="27" fillId="24" borderId="38" xfId="2" applyNumberFormat="1" applyFont="1" applyFill="1" applyBorder="1" applyAlignment="1">
      <alignment horizontal="center"/>
    </xf>
    <xf numFmtId="167" fontId="27" fillId="24" borderId="39" xfId="2" applyNumberFormat="1" applyFont="1" applyFill="1" applyBorder="1" applyAlignment="1">
      <alignment horizontal="center"/>
    </xf>
    <xf numFmtId="3" fontId="75" fillId="24" borderId="40" xfId="2" applyNumberFormat="1" applyFont="1" applyFill="1" applyBorder="1" applyAlignment="1">
      <alignment horizontal="center"/>
    </xf>
    <xf numFmtId="3" fontId="75" fillId="24" borderId="41" xfId="2" applyNumberFormat="1" applyFont="1" applyFill="1" applyBorder="1" applyAlignment="1">
      <alignment horizontal="center"/>
    </xf>
    <xf numFmtId="166" fontId="75" fillId="45" borderId="41" xfId="2" applyNumberFormat="1" applyFont="1" applyFill="1" applyBorder="1" applyAlignment="1">
      <alignment horizontal="center"/>
    </xf>
    <xf numFmtId="166" fontId="75" fillId="24" borderId="42" xfId="2" applyNumberFormat="1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" xfId="1" builtinId="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7469153.7823999999</c:v>
                </c:pt>
                <c:pt idx="1">
                  <c:v>8788261.27819</c:v>
                </c:pt>
                <c:pt idx="2">
                  <c:v>9424995.499739999</c:v>
                </c:pt>
                <c:pt idx="3">
                  <c:v>9435774.553840002</c:v>
                </c:pt>
                <c:pt idx="4">
                  <c:v>8852394.3851999994</c:v>
                </c:pt>
                <c:pt idx="5">
                  <c:v>9788358.7886999995</c:v>
                </c:pt>
                <c:pt idx="6">
                  <c:v>7266062.84277</c:v>
                </c:pt>
                <c:pt idx="7">
                  <c:v>9145807.4035700001</c:v>
                </c:pt>
                <c:pt idx="8">
                  <c:v>8542481.3177399989</c:v>
                </c:pt>
                <c:pt idx="9">
                  <c:v>9410953.0090599991</c:v>
                </c:pt>
                <c:pt idx="10">
                  <c:v>9507154.9464500006</c:v>
                </c:pt>
                <c:pt idx="11">
                  <c:v>9969519.4159600008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C-4889-9B48-A1C4660AA627}"/>
            </c:ext>
          </c:extLst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8506201.2172299996</c:v>
                </c:pt>
                <c:pt idx="1">
                  <c:v>9255492.1494500004</c:v>
                </c:pt>
                <c:pt idx="2">
                  <c:v>11304644.786050001</c:v>
                </c:pt>
                <c:pt idx="3">
                  <c:v>9722631.342290001</c:v>
                </c:pt>
                <c:pt idx="4">
                  <c:v>10320255.50182</c:v>
                </c:pt>
                <c:pt idx="5">
                  <c:v>10046269.449550001</c:v>
                </c:pt>
                <c:pt idx="6">
                  <c:v>9586739.8885399979</c:v>
                </c:pt>
                <c:pt idx="7">
                  <c:v>10300606.442759998</c:v>
                </c:pt>
                <c:pt idx="8">
                  <c:v>9293114.2140900008</c:v>
                </c:pt>
                <c:pt idx="9">
                  <c:v>11031735.838620001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C-4889-9B48-A1C4660A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44800"/>
        <c:axId val="188349728"/>
      </c:lineChart>
      <c:catAx>
        <c:axId val="971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34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3497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144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96331.293539999999</c:v>
                </c:pt>
                <c:pt idx="1">
                  <c:v>90408.284830000004</c:v>
                </c:pt>
                <c:pt idx="2">
                  <c:v>114507.19144</c:v>
                </c:pt>
                <c:pt idx="3">
                  <c:v>97193.598150000005</c:v>
                </c:pt>
                <c:pt idx="4">
                  <c:v>96648.830149999994</c:v>
                </c:pt>
                <c:pt idx="5">
                  <c:v>75861.733869999996</c:v>
                </c:pt>
                <c:pt idx="6">
                  <c:v>62780.645680000001</c:v>
                </c:pt>
                <c:pt idx="7">
                  <c:v>83243.914560000005</c:v>
                </c:pt>
                <c:pt idx="8">
                  <c:v>94096.526159999994</c:v>
                </c:pt>
                <c:pt idx="9">
                  <c:v>177072.33439999999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0-4C30-9335-BF80F0B9BACE}"/>
            </c:ext>
          </c:extLst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108063.88145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54463.913520000002</c:v>
                </c:pt>
                <c:pt idx="7">
                  <c:v>88426.430420000004</c:v>
                </c:pt>
                <c:pt idx="8">
                  <c:v>133309.95624</c:v>
                </c:pt>
                <c:pt idx="9">
                  <c:v>164789.31182</c:v>
                </c:pt>
                <c:pt idx="10">
                  <c:v>144969.57272</c:v>
                </c:pt>
                <c:pt idx="11">
                  <c:v>115269.88946000001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0-4C30-9335-BF80F0B9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35664"/>
        <c:axId val="189736224"/>
      </c:lineChart>
      <c:catAx>
        <c:axId val="18973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3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3622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35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153847.91657</c:v>
                </c:pt>
                <c:pt idx="1">
                  <c:v>151916.63034999999</c:v>
                </c:pt>
                <c:pt idx="2">
                  <c:v>166209.45361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112375.59302</c:v>
                </c:pt>
                <c:pt idx="6">
                  <c:v>125317.91564000001</c:v>
                </c:pt>
                <c:pt idx="7">
                  <c:v>98095.420389999999</c:v>
                </c:pt>
                <c:pt idx="8">
                  <c:v>182670.54071999999</c:v>
                </c:pt>
                <c:pt idx="9">
                  <c:v>245378.82423999999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2-45DC-86B2-4FD6F8143F92}"/>
            </c:ext>
          </c:extLst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112831.10505</c:v>
                </c:pt>
                <c:pt idx="7">
                  <c:v>122766.21102</c:v>
                </c:pt>
                <c:pt idx="8">
                  <c:v>137872.99599</c:v>
                </c:pt>
                <c:pt idx="9">
                  <c:v>250831.77413000001</c:v>
                </c:pt>
                <c:pt idx="10">
                  <c:v>231839.25833000001</c:v>
                </c:pt>
                <c:pt idx="11">
                  <c:v>203852.04095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2-45DC-86B2-4FD6F814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39584"/>
        <c:axId val="189740144"/>
      </c:lineChart>
      <c:catAx>
        <c:axId val="1897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4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40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39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24056.734530000002</c:v>
                </c:pt>
                <c:pt idx="8">
                  <c:v>16366.567499999999</c:v>
                </c:pt>
                <c:pt idx="9">
                  <c:v>23613.366549999999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A-4515-BE10-3221B451B873}"/>
            </c:ext>
          </c:extLst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A-4515-BE10-3221B451B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43504"/>
        <c:axId val="189744064"/>
      </c:lineChart>
      <c:catAx>
        <c:axId val="18974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4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44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43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94654.499320000003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1-431E-9596-A1C4B1761438}"/>
            </c:ext>
          </c:extLst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1-431E-9596-A1C4B176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78128"/>
        <c:axId val="189578688"/>
      </c:lineChart>
      <c:catAx>
        <c:axId val="18957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57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57868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578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14852.07654</c:v>
                </c:pt>
                <c:pt idx="3">
                  <c:v>10092.47442</c:v>
                </c:pt>
                <c:pt idx="4">
                  <c:v>6489.4700499999999</c:v>
                </c:pt>
                <c:pt idx="5">
                  <c:v>3619.6122599999999</c:v>
                </c:pt>
                <c:pt idx="6">
                  <c:v>3589.18777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4428.9364800000003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3-4AD0-A2A6-B41E30903F99}"/>
            </c:ext>
          </c:extLst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3-4AD0-A2A6-B41E3090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2048"/>
        <c:axId val="189582608"/>
      </c:lineChart>
      <c:catAx>
        <c:axId val="1895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58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58260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58204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185745.50395000001</c:v>
                </c:pt>
                <c:pt idx="6">
                  <c:v>182984.70323000001</c:v>
                </c:pt>
                <c:pt idx="7">
                  <c:v>210840.92108999999</c:v>
                </c:pt>
                <c:pt idx="8">
                  <c:v>184865.38866</c:v>
                </c:pt>
                <c:pt idx="9">
                  <c:v>194050.55507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B-4F73-A0FC-F2BB6AC91156}"/>
            </c:ext>
          </c:extLst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174431.12315</c:v>
                </c:pt>
                <c:pt idx="8">
                  <c:v>149466.84672</c:v>
                </c:pt>
                <c:pt idx="9">
                  <c:v>166790.7715</c:v>
                </c:pt>
                <c:pt idx="10">
                  <c:v>175058.29003</c:v>
                </c:pt>
                <c:pt idx="11">
                  <c:v>211832.53851000001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B-4F73-A0FC-F2BB6AC9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5968"/>
        <c:axId val="189586528"/>
      </c:lineChart>
      <c:catAx>
        <c:axId val="18958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58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58652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5859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311625.54431999999</c:v>
                </c:pt>
                <c:pt idx="1">
                  <c:v>330155.35957999999</c:v>
                </c:pt>
                <c:pt idx="2">
                  <c:v>390190.08562999999</c:v>
                </c:pt>
                <c:pt idx="3">
                  <c:v>369988.33272000001</c:v>
                </c:pt>
                <c:pt idx="4">
                  <c:v>382489.49398000003</c:v>
                </c:pt>
                <c:pt idx="5">
                  <c:v>352748.53454999998</c:v>
                </c:pt>
                <c:pt idx="6">
                  <c:v>349301.63660000003</c:v>
                </c:pt>
                <c:pt idx="7">
                  <c:v>389312.23963999999</c:v>
                </c:pt>
                <c:pt idx="8">
                  <c:v>310776.68690999999</c:v>
                </c:pt>
                <c:pt idx="9">
                  <c:v>398862.75786000001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8-446C-9C88-65E3D5EB238D}"/>
            </c:ext>
          </c:extLst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369383.47516999999</c:v>
                </c:pt>
                <c:pt idx="3">
                  <c:v>344801.37011000002</c:v>
                </c:pt>
                <c:pt idx="4">
                  <c:v>359460.56257000001</c:v>
                </c:pt>
                <c:pt idx="5">
                  <c:v>379954.54584999999</c:v>
                </c:pt>
                <c:pt idx="6">
                  <c:v>272883.78418000002</c:v>
                </c:pt>
                <c:pt idx="7">
                  <c:v>366531.50695000001</c:v>
                </c:pt>
                <c:pt idx="8">
                  <c:v>318536.95526000002</c:v>
                </c:pt>
                <c:pt idx="9">
                  <c:v>348173.17676</c:v>
                </c:pt>
                <c:pt idx="10">
                  <c:v>369972.77356</c:v>
                </c:pt>
                <c:pt idx="11">
                  <c:v>353834.06511999998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8-446C-9C88-65E3D5EB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9888"/>
        <c:axId val="189590448"/>
      </c:lineChart>
      <c:catAx>
        <c:axId val="189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59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59044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5898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613401.53384000005</c:v>
                </c:pt>
                <c:pt idx="1">
                  <c:v>636070.77654999995</c:v>
                </c:pt>
                <c:pt idx="2">
                  <c:v>755406.21930999996</c:v>
                </c:pt>
                <c:pt idx="3">
                  <c:v>657600.07241000002</c:v>
                </c:pt>
                <c:pt idx="4">
                  <c:v>671236.23378999997</c:v>
                </c:pt>
                <c:pt idx="5">
                  <c:v>647226.14410000003</c:v>
                </c:pt>
                <c:pt idx="6">
                  <c:v>603539.20473</c:v>
                </c:pt>
                <c:pt idx="7">
                  <c:v>696360.46501000004</c:v>
                </c:pt>
                <c:pt idx="8">
                  <c:v>663913.33970999997</c:v>
                </c:pt>
                <c:pt idx="9">
                  <c:v>737590.77500999998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3-41FC-9188-93CFE423E9D9}"/>
            </c:ext>
          </c:extLst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596331.43813999998</c:v>
                </c:pt>
                <c:pt idx="1">
                  <c:v>632879.71793000004</c:v>
                </c:pt>
                <c:pt idx="2">
                  <c:v>703183.34372</c:v>
                </c:pt>
                <c:pt idx="3">
                  <c:v>689660.14344000001</c:v>
                </c:pt>
                <c:pt idx="4">
                  <c:v>667514.74985000002</c:v>
                </c:pt>
                <c:pt idx="5">
                  <c:v>713413.89365999994</c:v>
                </c:pt>
                <c:pt idx="6">
                  <c:v>517401.23694999999</c:v>
                </c:pt>
                <c:pt idx="7">
                  <c:v>661290.12170000002</c:v>
                </c:pt>
                <c:pt idx="8">
                  <c:v>654791.11976000003</c:v>
                </c:pt>
                <c:pt idx="9">
                  <c:v>691260.25052999996</c:v>
                </c:pt>
                <c:pt idx="10">
                  <c:v>693768.88300999999</c:v>
                </c:pt>
                <c:pt idx="11">
                  <c:v>645375.49565000006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3-41FC-9188-93CFE423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3776"/>
        <c:axId val="190844336"/>
      </c:lineChart>
      <c:catAx>
        <c:axId val="1908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4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44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437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115906.43762</c:v>
                </c:pt>
                <c:pt idx="2">
                  <c:v>158449.07969000001</c:v>
                </c:pt>
                <c:pt idx="3">
                  <c:v>120153.9779</c:v>
                </c:pt>
                <c:pt idx="4">
                  <c:v>130223.53909999999</c:v>
                </c:pt>
                <c:pt idx="5">
                  <c:v>116501.83891000001</c:v>
                </c:pt>
                <c:pt idx="6">
                  <c:v>125413.0567</c:v>
                </c:pt>
                <c:pt idx="7">
                  <c:v>178115.87546000001</c:v>
                </c:pt>
                <c:pt idx="8">
                  <c:v>111351.50290000001</c:v>
                </c:pt>
                <c:pt idx="9">
                  <c:v>134816.69206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C-4DED-866F-DA1DC3307D8E}"/>
            </c:ext>
          </c:extLst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88262.647039999996</c:v>
                </c:pt>
                <c:pt idx="1">
                  <c:v>108392.15519999999</c:v>
                </c:pt>
                <c:pt idx="2">
                  <c:v>126075.64434</c:v>
                </c:pt>
                <c:pt idx="3">
                  <c:v>132778.81531999999</c:v>
                </c:pt>
                <c:pt idx="4">
                  <c:v>121029.34637</c:v>
                </c:pt>
                <c:pt idx="5">
                  <c:v>124400.22552000001</c:v>
                </c:pt>
                <c:pt idx="6">
                  <c:v>100638.91873</c:v>
                </c:pt>
                <c:pt idx="7">
                  <c:v>143008.28052</c:v>
                </c:pt>
                <c:pt idx="8">
                  <c:v>110363.20006</c:v>
                </c:pt>
                <c:pt idx="9">
                  <c:v>119984.00598</c:v>
                </c:pt>
                <c:pt idx="10">
                  <c:v>103157.59843</c:v>
                </c:pt>
                <c:pt idx="11">
                  <c:v>115969.71197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C-4DED-866F-DA1DC330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7696"/>
        <c:axId val="190848256"/>
      </c:lineChart>
      <c:catAx>
        <c:axId val="19084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4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48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47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145550.68964999999</c:v>
                </c:pt>
                <c:pt idx="1">
                  <c:v>155167.38436</c:v>
                </c:pt>
                <c:pt idx="2">
                  <c:v>188983.32214</c:v>
                </c:pt>
                <c:pt idx="3">
                  <c:v>176124.62299</c:v>
                </c:pt>
                <c:pt idx="4">
                  <c:v>183438.17765</c:v>
                </c:pt>
                <c:pt idx="5">
                  <c:v>163156.88868999999</c:v>
                </c:pt>
                <c:pt idx="6">
                  <c:v>158118.46898000001</c:v>
                </c:pt>
                <c:pt idx="7">
                  <c:v>201425.13</c:v>
                </c:pt>
                <c:pt idx="8">
                  <c:v>169292.65053000001</c:v>
                </c:pt>
                <c:pt idx="9">
                  <c:v>211568.56078999999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B-4FC1-8F03-6DE1F80399F2}"/>
            </c:ext>
          </c:extLst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178923.85326</c:v>
                </c:pt>
                <c:pt idx="3">
                  <c:v>170894.06432999999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177825.40615</c:v>
                </c:pt>
                <c:pt idx="10">
                  <c:v>176412.99838999999</c:v>
                </c:pt>
                <c:pt idx="11">
                  <c:v>168412.97764999999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B-4FC1-8F03-6DE1F803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1616"/>
        <c:axId val="190852176"/>
      </c:lineChart>
      <c:catAx>
        <c:axId val="1908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5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521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51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A-45F4-820A-5EE06BAFFDFF}"/>
            </c:ext>
          </c:extLst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382542.65993999998</c:v>
                </c:pt>
                <c:pt idx="3">
                  <c:v>447992.11716000002</c:v>
                </c:pt>
                <c:pt idx="4">
                  <c:v>445508.96273000003</c:v>
                </c:pt>
                <c:pt idx="5">
                  <c:v>366973.57659999997</c:v>
                </c:pt>
                <c:pt idx="6">
                  <c:v>385896.39354999998</c:v>
                </c:pt>
                <c:pt idx="7">
                  <c:v>444664.81799000001</c:v>
                </c:pt>
                <c:pt idx="8">
                  <c:v>379306.95447</c:v>
                </c:pt>
                <c:pt idx="9">
                  <c:v>404299.35178999999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5F4-820A-5EE06BAF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3088"/>
        <c:axId val="188353648"/>
      </c:lineChart>
      <c:catAx>
        <c:axId val="1883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35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353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353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1230611.5767999999</c:v>
                </c:pt>
                <c:pt idx="1">
                  <c:v>1343485.6498400001</c:v>
                </c:pt>
                <c:pt idx="2">
                  <c:v>1518979.1614000001</c:v>
                </c:pt>
                <c:pt idx="3">
                  <c:v>1215164.03733</c:v>
                </c:pt>
                <c:pt idx="4">
                  <c:v>1320433.7584500001</c:v>
                </c:pt>
                <c:pt idx="5">
                  <c:v>1263088.6143799999</c:v>
                </c:pt>
                <c:pt idx="6">
                  <c:v>1187213.6934400001</c:v>
                </c:pt>
                <c:pt idx="7">
                  <c:v>1460017.6715599999</c:v>
                </c:pt>
                <c:pt idx="8">
                  <c:v>1278793.49822</c:v>
                </c:pt>
                <c:pt idx="9">
                  <c:v>1467614.4035799999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B-48F1-9F94-67A0586C7C3A}"/>
            </c:ext>
          </c:extLst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997796.81114000001</c:v>
                </c:pt>
                <c:pt idx="1">
                  <c:v>1136925.6484099999</c:v>
                </c:pt>
                <c:pt idx="2">
                  <c:v>1189666.43016</c:v>
                </c:pt>
                <c:pt idx="3">
                  <c:v>1231375.33534</c:v>
                </c:pt>
                <c:pt idx="4">
                  <c:v>1126912.4225699999</c:v>
                </c:pt>
                <c:pt idx="5">
                  <c:v>1316130.67931</c:v>
                </c:pt>
                <c:pt idx="6">
                  <c:v>960854.42127000005</c:v>
                </c:pt>
                <c:pt idx="7">
                  <c:v>1208479.22062</c:v>
                </c:pt>
                <c:pt idx="8">
                  <c:v>1095817.0729199999</c:v>
                </c:pt>
                <c:pt idx="9">
                  <c:v>1229099.5704699999</c:v>
                </c:pt>
                <c:pt idx="10">
                  <c:v>1154563.19737</c:v>
                </c:pt>
                <c:pt idx="11">
                  <c:v>1289586.68717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B-48F1-9F94-67A0586C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5536"/>
        <c:axId val="190856096"/>
      </c:lineChart>
      <c:catAx>
        <c:axId val="19085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5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5609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55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388792.40402000002</c:v>
                </c:pt>
                <c:pt idx="1">
                  <c:v>432739.17395999999</c:v>
                </c:pt>
                <c:pt idx="2">
                  <c:v>517143.64756000001</c:v>
                </c:pt>
                <c:pt idx="3">
                  <c:v>484754.40042999998</c:v>
                </c:pt>
                <c:pt idx="4">
                  <c:v>508786.02415000001</c:v>
                </c:pt>
                <c:pt idx="5">
                  <c:v>506154.78042000002</c:v>
                </c:pt>
                <c:pt idx="6">
                  <c:v>473512.46030999999</c:v>
                </c:pt>
                <c:pt idx="7">
                  <c:v>564671.86607999995</c:v>
                </c:pt>
                <c:pt idx="8">
                  <c:v>480456.89556999999</c:v>
                </c:pt>
                <c:pt idx="9">
                  <c:v>543177.20475999999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B-4559-B163-A8CB06CE68E1}"/>
            </c:ext>
          </c:extLst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375776.24744000001</c:v>
                </c:pt>
                <c:pt idx="1">
                  <c:v>439341.66804000002</c:v>
                </c:pt>
                <c:pt idx="2">
                  <c:v>469120.15252</c:v>
                </c:pt>
                <c:pt idx="3">
                  <c:v>493159.98703000002</c:v>
                </c:pt>
                <c:pt idx="4">
                  <c:v>455867.74634000001</c:v>
                </c:pt>
                <c:pt idx="5">
                  <c:v>474535.24355000001</c:v>
                </c:pt>
                <c:pt idx="6">
                  <c:v>350673.57811</c:v>
                </c:pt>
                <c:pt idx="7">
                  <c:v>450226.81299000001</c:v>
                </c:pt>
                <c:pt idx="8">
                  <c:v>403847.48009000003</c:v>
                </c:pt>
                <c:pt idx="9">
                  <c:v>441725.15590000001</c:v>
                </c:pt>
                <c:pt idx="10">
                  <c:v>454440.57559000002</c:v>
                </c:pt>
                <c:pt idx="11">
                  <c:v>491196.67716000002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B-4559-B163-A8CB06CE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9456"/>
        <c:axId val="190734480"/>
      </c:lineChart>
      <c:catAx>
        <c:axId val="1908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73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7344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8594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2064186.77382</c:v>
                </c:pt>
                <c:pt idx="1">
                  <c:v>2227178.9934100001</c:v>
                </c:pt>
                <c:pt idx="2">
                  <c:v>2708918.1094499999</c:v>
                </c:pt>
                <c:pt idx="3">
                  <c:v>2293564.0153700002</c:v>
                </c:pt>
                <c:pt idx="4">
                  <c:v>2564380.90625</c:v>
                </c:pt>
                <c:pt idx="5">
                  <c:v>2495330.2385100001</c:v>
                </c:pt>
                <c:pt idx="6">
                  <c:v>2431172.1612200001</c:v>
                </c:pt>
                <c:pt idx="7">
                  <c:v>1834466.38748</c:v>
                </c:pt>
                <c:pt idx="8">
                  <c:v>2149988.2648700001</c:v>
                </c:pt>
                <c:pt idx="9">
                  <c:v>2632110.62188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A-46AA-BAF5-F31D17DA074C}"/>
            </c:ext>
          </c:extLst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1512280.43652</c:v>
                </c:pt>
                <c:pt idx="1">
                  <c:v>1983150.7717299999</c:v>
                </c:pt>
                <c:pt idx="2">
                  <c:v>2046625.30602</c:v>
                </c:pt>
                <c:pt idx="3">
                  <c:v>2045816.2500700001</c:v>
                </c:pt>
                <c:pt idx="4">
                  <c:v>1998418.0989099999</c:v>
                </c:pt>
                <c:pt idx="5">
                  <c:v>2147765.0719300001</c:v>
                </c:pt>
                <c:pt idx="6">
                  <c:v>1724587.2621200001</c:v>
                </c:pt>
                <c:pt idx="7">
                  <c:v>1677699.5741300001</c:v>
                </c:pt>
                <c:pt idx="8">
                  <c:v>1940445.8130099999</c:v>
                </c:pt>
                <c:pt idx="9">
                  <c:v>2210886.45426</c:v>
                </c:pt>
                <c:pt idx="10">
                  <c:v>2253216.38552</c:v>
                </c:pt>
                <c:pt idx="11">
                  <c:v>2346446.8982299999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A-46AA-BAF5-F31D17DA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7840"/>
        <c:axId val="190738400"/>
      </c:lineChart>
      <c:catAx>
        <c:axId val="19073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73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73840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73784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603352.43238000001</c:v>
                </c:pt>
                <c:pt idx="1">
                  <c:v>695489.65228000004</c:v>
                </c:pt>
                <c:pt idx="2">
                  <c:v>907676.52966</c:v>
                </c:pt>
                <c:pt idx="3">
                  <c:v>787758.36766999995</c:v>
                </c:pt>
                <c:pt idx="4">
                  <c:v>879348.45400000003</c:v>
                </c:pt>
                <c:pt idx="5">
                  <c:v>873196.10614000005</c:v>
                </c:pt>
                <c:pt idx="6">
                  <c:v>807634.28364000004</c:v>
                </c:pt>
                <c:pt idx="7">
                  <c:v>960510.75014000002</c:v>
                </c:pt>
                <c:pt idx="8">
                  <c:v>865877.88661000005</c:v>
                </c:pt>
                <c:pt idx="9">
                  <c:v>1023329.20403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F-4B6C-A873-266C5094FD9F}"/>
            </c:ext>
          </c:extLst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626876.00630999997</c:v>
                </c:pt>
                <c:pt idx="1">
                  <c:v>803789.29258999997</c:v>
                </c:pt>
                <c:pt idx="2">
                  <c:v>898068.69923999999</c:v>
                </c:pt>
                <c:pt idx="3">
                  <c:v>885562.18747999996</c:v>
                </c:pt>
                <c:pt idx="4">
                  <c:v>806840.71355999995</c:v>
                </c:pt>
                <c:pt idx="5">
                  <c:v>925883.76355999999</c:v>
                </c:pt>
                <c:pt idx="6">
                  <c:v>628736.26763000002</c:v>
                </c:pt>
                <c:pt idx="7">
                  <c:v>854985.86523999996</c:v>
                </c:pt>
                <c:pt idx="8">
                  <c:v>803563.24516000005</c:v>
                </c:pt>
                <c:pt idx="9">
                  <c:v>896102.71276999998</c:v>
                </c:pt>
                <c:pt idx="10">
                  <c:v>898613.03787</c:v>
                </c:pt>
                <c:pt idx="11">
                  <c:v>947215.41452999995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F-4B6C-A873-266C5094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1760"/>
        <c:axId val="190742320"/>
      </c:lineChart>
      <c:catAx>
        <c:axId val="1907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74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74232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74176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1245692.78207</c:v>
                </c:pt>
                <c:pt idx="1">
                  <c:v>1282231.9010999999</c:v>
                </c:pt>
                <c:pt idx="2">
                  <c:v>1530344.28165</c:v>
                </c:pt>
                <c:pt idx="3">
                  <c:v>1346093.8630900001</c:v>
                </c:pt>
                <c:pt idx="4">
                  <c:v>1399503.22747</c:v>
                </c:pt>
                <c:pt idx="5">
                  <c:v>1388908.11619</c:v>
                </c:pt>
                <c:pt idx="6">
                  <c:v>1477709.87197</c:v>
                </c:pt>
                <c:pt idx="7">
                  <c:v>1677408.57867</c:v>
                </c:pt>
                <c:pt idx="8">
                  <c:v>1293824.8235200001</c:v>
                </c:pt>
                <c:pt idx="9">
                  <c:v>1537983.0645999999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E-41C0-9FCE-981B593C8EAF}"/>
            </c:ext>
          </c:extLst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1317690.7571399999</c:v>
                </c:pt>
                <c:pt idx="1">
                  <c:v>1417235.4312499999</c:v>
                </c:pt>
                <c:pt idx="2">
                  <c:v>1509609.8828100001</c:v>
                </c:pt>
                <c:pt idx="3">
                  <c:v>1522645.99538</c:v>
                </c:pt>
                <c:pt idx="4">
                  <c:v>1417793.2821899999</c:v>
                </c:pt>
                <c:pt idx="5">
                  <c:v>1526209.70297</c:v>
                </c:pt>
                <c:pt idx="6">
                  <c:v>1246136.3417</c:v>
                </c:pt>
                <c:pt idx="7">
                  <c:v>1605432.9395099999</c:v>
                </c:pt>
                <c:pt idx="8">
                  <c:v>1318760.98752</c:v>
                </c:pt>
                <c:pt idx="9">
                  <c:v>1424987.54382</c:v>
                </c:pt>
                <c:pt idx="10">
                  <c:v>1312655.6449200001</c:v>
                </c:pt>
                <c:pt idx="11">
                  <c:v>1337080.13775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E-41C0-9FCE-981B593C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5680"/>
        <c:axId val="190746240"/>
      </c:lineChart>
      <c:catAx>
        <c:axId val="1907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74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74624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745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465008.35210000002</c:v>
                </c:pt>
                <c:pt idx="1">
                  <c:v>500591.97363000002</c:v>
                </c:pt>
                <c:pt idx="2">
                  <c:v>611746.18966999999</c:v>
                </c:pt>
                <c:pt idx="3">
                  <c:v>546721.20710999996</c:v>
                </c:pt>
                <c:pt idx="4">
                  <c:v>570147.71652999998</c:v>
                </c:pt>
                <c:pt idx="5">
                  <c:v>560417.83198999998</c:v>
                </c:pt>
                <c:pt idx="6">
                  <c:v>532208.01307999995</c:v>
                </c:pt>
                <c:pt idx="7">
                  <c:v>608043.15804999997</c:v>
                </c:pt>
                <c:pt idx="8">
                  <c:v>521647.92995999998</c:v>
                </c:pt>
                <c:pt idx="9">
                  <c:v>625393.33533000003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D-4187-BFAF-23E5197BE7C0}"/>
            </c:ext>
          </c:extLst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536208.23216999997</c:v>
                </c:pt>
                <c:pt idx="3">
                  <c:v>515692.98424000002</c:v>
                </c:pt>
                <c:pt idx="4">
                  <c:v>503328.08214999997</c:v>
                </c:pt>
                <c:pt idx="5">
                  <c:v>538464.43365000002</c:v>
                </c:pt>
                <c:pt idx="6">
                  <c:v>408611.73881000001</c:v>
                </c:pt>
                <c:pt idx="7">
                  <c:v>517488.85577999998</c:v>
                </c:pt>
                <c:pt idx="8">
                  <c:v>483422.27635</c:v>
                </c:pt>
                <c:pt idx="9">
                  <c:v>507960.66696</c:v>
                </c:pt>
                <c:pt idx="10">
                  <c:v>517721.38851000002</c:v>
                </c:pt>
                <c:pt idx="11">
                  <c:v>490788.52825999999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D-4187-BFAF-23E5197BE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9600"/>
        <c:axId val="190750160"/>
      </c:lineChart>
      <c:catAx>
        <c:axId val="1907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75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7501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74960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180944.35892999999</c:v>
                </c:pt>
                <c:pt idx="1">
                  <c:v>202320.78313</c:v>
                </c:pt>
                <c:pt idx="2">
                  <c:v>256865.70563000001</c:v>
                </c:pt>
                <c:pt idx="3">
                  <c:v>222383.92796999999</c:v>
                </c:pt>
                <c:pt idx="4">
                  <c:v>239968.61330999999</c:v>
                </c:pt>
                <c:pt idx="5">
                  <c:v>231400.9319</c:v>
                </c:pt>
                <c:pt idx="6">
                  <c:v>217754.31620999999</c:v>
                </c:pt>
                <c:pt idx="7">
                  <c:v>245290.57626</c:v>
                </c:pt>
                <c:pt idx="8">
                  <c:v>205903.45937999999</c:v>
                </c:pt>
                <c:pt idx="9">
                  <c:v>230931.83749000001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9-469E-987F-C38BD469D99E}"/>
            </c:ext>
          </c:extLst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273738.89941000001</c:v>
                </c:pt>
                <c:pt idx="3">
                  <c:v>251577.99100000001</c:v>
                </c:pt>
                <c:pt idx="4">
                  <c:v>233936.51415999999</c:v>
                </c:pt>
                <c:pt idx="5">
                  <c:v>239411.14504</c:v>
                </c:pt>
                <c:pt idx="6">
                  <c:v>180023.77429</c:v>
                </c:pt>
                <c:pt idx="7">
                  <c:v>226448.7561</c:v>
                </c:pt>
                <c:pt idx="8">
                  <c:v>215706.09072000001</c:v>
                </c:pt>
                <c:pt idx="9">
                  <c:v>206936.04796</c:v>
                </c:pt>
                <c:pt idx="10">
                  <c:v>212186.10467999999</c:v>
                </c:pt>
                <c:pt idx="11">
                  <c:v>202294.28679000001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9-469E-987F-C38BD469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7008"/>
        <c:axId val="191447568"/>
      </c:lineChart>
      <c:catAx>
        <c:axId val="1914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44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475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44700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198534.06315</c:v>
                </c:pt>
                <c:pt idx="1">
                  <c:v>251919.77725000001</c:v>
                </c:pt>
                <c:pt idx="2">
                  <c:v>341232.77179000003</c:v>
                </c:pt>
                <c:pt idx="3">
                  <c:v>346680.80557000003</c:v>
                </c:pt>
                <c:pt idx="4">
                  <c:v>302931.09289999999</c:v>
                </c:pt>
                <c:pt idx="5">
                  <c:v>252784.96157000001</c:v>
                </c:pt>
                <c:pt idx="6">
                  <c:v>265566.63008999999</c:v>
                </c:pt>
                <c:pt idx="7">
                  <c:v>324543.93904000003</c:v>
                </c:pt>
                <c:pt idx="8">
                  <c:v>233922.60837</c:v>
                </c:pt>
                <c:pt idx="9">
                  <c:v>227351.04928000001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3-43D1-AA01-B20AB3F077D8}"/>
            </c:ext>
          </c:extLst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155557.12719999999</c:v>
                </c:pt>
                <c:pt idx="2">
                  <c:v>194886.80061999999</c:v>
                </c:pt>
                <c:pt idx="3">
                  <c:v>247962.09906000001</c:v>
                </c:pt>
                <c:pt idx="4">
                  <c:v>172098.34568</c:v>
                </c:pt>
                <c:pt idx="5">
                  <c:v>156340.49991000001</c:v>
                </c:pt>
                <c:pt idx="6">
                  <c:v>90793.000419999997</c:v>
                </c:pt>
                <c:pt idx="7">
                  <c:v>232009.07131999999</c:v>
                </c:pt>
                <c:pt idx="8">
                  <c:v>195280.35784000001</c:v>
                </c:pt>
                <c:pt idx="9">
                  <c:v>226982.83412000001</c:v>
                </c:pt>
                <c:pt idx="10">
                  <c:v>254790.54058</c:v>
                </c:pt>
                <c:pt idx="11">
                  <c:v>344032.96642000001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3-43D1-AA01-B20AB3F07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50928"/>
        <c:axId val="191451488"/>
      </c:lineChart>
      <c:catAx>
        <c:axId val="19145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45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514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450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850633.10140000004</c:v>
                </c:pt>
                <c:pt idx="1">
                  <c:v>928853.38199999998</c:v>
                </c:pt>
                <c:pt idx="2">
                  <c:v>1169240.5996399999</c:v>
                </c:pt>
                <c:pt idx="3">
                  <c:v>995627.73111000005</c:v>
                </c:pt>
                <c:pt idx="4">
                  <c:v>965136.20888000005</c:v>
                </c:pt>
                <c:pt idx="5">
                  <c:v>901079.83684999996</c:v>
                </c:pt>
                <c:pt idx="6">
                  <c:v>792997.35432000004</c:v>
                </c:pt>
                <c:pt idx="7">
                  <c:v>855188.28494000004</c:v>
                </c:pt>
                <c:pt idx="8">
                  <c:v>746444.02746000001</c:v>
                </c:pt>
                <c:pt idx="9">
                  <c:v>1033679.79426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A-40A6-9859-EB3C14A4BC09}"/>
            </c:ext>
          </c:extLst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626923.53431999998</c:v>
                </c:pt>
                <c:pt idx="1">
                  <c:v>744873.26393999998</c:v>
                </c:pt>
                <c:pt idx="2">
                  <c:v>731676.11054999998</c:v>
                </c:pt>
                <c:pt idx="3">
                  <c:v>695900.64414999995</c:v>
                </c:pt>
                <c:pt idx="4">
                  <c:v>748294.69905000005</c:v>
                </c:pt>
                <c:pt idx="5">
                  <c:v>903306.15466999996</c:v>
                </c:pt>
                <c:pt idx="6">
                  <c:v>603972.51031000004</c:v>
                </c:pt>
                <c:pt idx="7">
                  <c:v>880299.90758</c:v>
                </c:pt>
                <c:pt idx="8">
                  <c:v>716701.93223000003</c:v>
                </c:pt>
                <c:pt idx="9">
                  <c:v>757712.05691000004</c:v>
                </c:pt>
                <c:pt idx="10">
                  <c:v>739255.74702000001</c:v>
                </c:pt>
                <c:pt idx="11">
                  <c:v>924330.98190000001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A-40A6-9859-EB3C14A4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54848"/>
        <c:axId val="191455408"/>
      </c:lineChart>
      <c:catAx>
        <c:axId val="191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45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5540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45484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327636.03240000003</c:v>
                </c:pt>
                <c:pt idx="1">
                  <c:v>309155.17703999998</c:v>
                </c:pt>
                <c:pt idx="2">
                  <c:v>382542.65993999998</c:v>
                </c:pt>
                <c:pt idx="3">
                  <c:v>447992.11716000002</c:v>
                </c:pt>
                <c:pt idx="4">
                  <c:v>445508.96273000003</c:v>
                </c:pt>
                <c:pt idx="5">
                  <c:v>366973.57659999997</c:v>
                </c:pt>
                <c:pt idx="6">
                  <c:v>385896.39354999998</c:v>
                </c:pt>
                <c:pt idx="7">
                  <c:v>444664.81799000001</c:v>
                </c:pt>
                <c:pt idx="8">
                  <c:v>379306.95447</c:v>
                </c:pt>
                <c:pt idx="9">
                  <c:v>404299.35178999999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F-43E6-8256-5BA30407B1C5}"/>
            </c:ext>
          </c:extLst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271362.79934000003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351089.66720000003</c:v>
                </c:pt>
                <c:pt idx="10">
                  <c:v>384469.13858999999</c:v>
                </c:pt>
                <c:pt idx="11">
                  <c:v>354103.23116000002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F-43E6-8256-5BA30407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58768"/>
        <c:axId val="191459328"/>
      </c:lineChart>
      <c:catAx>
        <c:axId val="19145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45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5932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4587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3-4E22-BE0F-BB83C002393F}"/>
            </c:ext>
          </c:extLst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11250825.914999999</c:v>
                </c:pt>
                <c:pt idx="1">
                  <c:v>12093478.094000001</c:v>
                </c:pt>
                <c:pt idx="2">
                  <c:v>14474892.709000001</c:v>
                </c:pt>
                <c:pt idx="3">
                  <c:v>12863775.404999999</c:v>
                </c:pt>
                <c:pt idx="4">
                  <c:v>13587473.869000001</c:v>
                </c:pt>
                <c:pt idx="5">
                  <c:v>13132576.448999999</c:v>
                </c:pt>
                <c:pt idx="6">
                  <c:v>12620663.571</c:v>
                </c:pt>
                <c:pt idx="7">
                  <c:v>13260664.867000001</c:v>
                </c:pt>
                <c:pt idx="8">
                  <c:v>11847587.896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3-4E22-BE0F-BB83C002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7008"/>
        <c:axId val="188357568"/>
      </c:lineChart>
      <c:catAx>
        <c:axId val="18835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35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3575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357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90804.685630000007</c:v>
                </c:pt>
                <c:pt idx="7">
                  <c:v>166188.74025</c:v>
                </c:pt>
                <c:pt idx="8">
                  <c:v>103600.68257999999</c:v>
                </c:pt>
                <c:pt idx="9">
                  <c:v>87979.716690000001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2-4417-9DBC-F0F73E23D2B6}"/>
            </c:ext>
          </c:extLst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41413.986100000002</c:v>
                </c:pt>
                <c:pt idx="1">
                  <c:v>60080.299330000002</c:v>
                </c:pt>
                <c:pt idx="2">
                  <c:v>79413.773239999995</c:v>
                </c:pt>
                <c:pt idx="3">
                  <c:v>92766.229569999996</c:v>
                </c:pt>
                <c:pt idx="4">
                  <c:v>33853.179360000002</c:v>
                </c:pt>
                <c:pt idx="5">
                  <c:v>58315.610529999998</c:v>
                </c:pt>
                <c:pt idx="6">
                  <c:v>22686.377090000002</c:v>
                </c:pt>
                <c:pt idx="7">
                  <c:v>60904.21574</c:v>
                </c:pt>
                <c:pt idx="8">
                  <c:v>19889.552940000001</c:v>
                </c:pt>
                <c:pt idx="9">
                  <c:v>74240.672420000003</c:v>
                </c:pt>
                <c:pt idx="10">
                  <c:v>272208.02055999998</c:v>
                </c:pt>
                <c:pt idx="11">
                  <c:v>156403.91558999999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2-4417-9DBC-F0F73E23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6688"/>
        <c:axId val="191627248"/>
      </c:lineChart>
      <c:catAx>
        <c:axId val="1916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62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62724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6266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131960.78599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159381.22627000001</c:v>
                </c:pt>
                <c:pt idx="8">
                  <c:v>151248.09580000001</c:v>
                </c:pt>
                <c:pt idx="9">
                  <c:v>145331.35284000001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B-4546-BE1A-1A0703FE8B00}"/>
            </c:ext>
          </c:extLst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136585.772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135519.44211999999</c:v>
                </c:pt>
                <c:pt idx="11">
                  <c:v>212501.04013000001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B-4546-BE1A-1A0703FE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0608"/>
        <c:axId val="191631168"/>
      </c:lineChart>
      <c:catAx>
        <c:axId val="19163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63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6311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630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257701.44957999999</c:v>
                </c:pt>
                <c:pt idx="1">
                  <c:v>269349.10970999999</c:v>
                </c:pt>
                <c:pt idx="2">
                  <c:v>329546.24011000001</c:v>
                </c:pt>
                <c:pt idx="3">
                  <c:v>309792.57977999997</c:v>
                </c:pt>
                <c:pt idx="4">
                  <c:v>327869.59314999997</c:v>
                </c:pt>
                <c:pt idx="5">
                  <c:v>324250.07987000002</c:v>
                </c:pt>
                <c:pt idx="6">
                  <c:v>304221.94147999998</c:v>
                </c:pt>
                <c:pt idx="7">
                  <c:v>361345.31193999999</c:v>
                </c:pt>
                <c:pt idx="8">
                  <c:v>310853.70948000002</c:v>
                </c:pt>
                <c:pt idx="9">
                  <c:v>383104.90126000001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2-4EBB-896C-66824AF1B284}"/>
            </c:ext>
          </c:extLst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314644.74862999999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335506.22450999997</c:v>
                </c:pt>
                <c:pt idx="6">
                  <c:v>225691.47210000001</c:v>
                </c:pt>
                <c:pt idx="7">
                  <c:v>301999.77925999998</c:v>
                </c:pt>
                <c:pt idx="8">
                  <c:v>281829.04858</c:v>
                </c:pt>
                <c:pt idx="9">
                  <c:v>313788.01591999998</c:v>
                </c:pt>
                <c:pt idx="10">
                  <c:v>320435.09463000001</c:v>
                </c:pt>
                <c:pt idx="11">
                  <c:v>289508.50641999999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2-4EBB-896C-66824AF1B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4528"/>
        <c:axId val="191635088"/>
      </c:lineChart>
      <c:catAx>
        <c:axId val="1916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63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63508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16345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1451980.9365300001</c:v>
                </c:pt>
                <c:pt idx="1">
                  <c:v>1713742.3471000001</c:v>
                </c:pt>
                <c:pt idx="2">
                  <c:v>1749514.7263099998</c:v>
                </c:pt>
                <c:pt idx="3">
                  <c:v>1635750.9739400002</c:v>
                </c:pt>
                <c:pt idx="4">
                  <c:v>1600250.6405699998</c:v>
                </c:pt>
                <c:pt idx="5">
                  <c:v>1703009.1706099999</c:v>
                </c:pt>
                <c:pt idx="6">
                  <c:v>1204892.8197200003</c:v>
                </c:pt>
                <c:pt idx="7">
                  <c:v>1627083.9311000004</c:v>
                </c:pt>
                <c:pt idx="8">
                  <c:v>1545980.3569499999</c:v>
                </c:pt>
                <c:pt idx="9">
                  <c:v>1938759.3362</c:v>
                </c:pt>
                <c:pt idx="10">
                  <c:v>2043576.0866600005</c:v>
                </c:pt>
                <c:pt idx="11">
                  <c:v>1996976.1761700001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F-478F-AE30-BFC946901E89}"/>
            </c:ext>
          </c:extLst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1652190.6418399997</c:v>
                </c:pt>
                <c:pt idx="1">
                  <c:v>1662790.5854499999</c:v>
                </c:pt>
                <c:pt idx="2">
                  <c:v>1866304.9677400002</c:v>
                </c:pt>
                <c:pt idx="3">
                  <c:v>1609209.9179100001</c:v>
                </c:pt>
                <c:pt idx="4">
                  <c:v>1675607.2516299998</c:v>
                </c:pt>
                <c:pt idx="5">
                  <c:v>1596966.7873800003</c:v>
                </c:pt>
                <c:pt idx="6">
                  <c:v>1469746.8467900001</c:v>
                </c:pt>
                <c:pt idx="7">
                  <c:v>1667864.8863499998</c:v>
                </c:pt>
                <c:pt idx="8">
                  <c:v>1649891.94297</c:v>
                </c:pt>
                <c:pt idx="9">
                  <c:v>2091947.2162299999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F-478F-AE30-BFC94690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60928"/>
        <c:axId val="188361488"/>
      </c:lineChart>
      <c:catAx>
        <c:axId val="1883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36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3614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360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1-4DAC-AA27-4E4CC9AC2433}"/>
            </c:ext>
          </c:extLst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1-4DAC-AA27-4E4CC9AC2433}"/>
            </c:ext>
          </c:extLst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1-4DAC-AA27-4E4CC9AC2433}"/>
            </c:ext>
          </c:extLst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1-4DAC-AA27-4E4CC9AC2433}"/>
            </c:ext>
          </c:extLst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1-4DAC-AA27-4E4CC9AC2433}"/>
            </c:ext>
          </c:extLst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1-4DAC-AA27-4E4CC9AC2433}"/>
            </c:ext>
          </c:extLst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1-4DAC-AA27-4E4CC9AC2433}"/>
            </c:ext>
          </c:extLst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1-4DAC-AA27-4E4CC9AC2433}"/>
            </c:ext>
          </c:extLst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11250825.914999999</c:v>
                </c:pt>
                <c:pt idx="1">
                  <c:v>12093478.094000001</c:v>
                </c:pt>
                <c:pt idx="2">
                  <c:v>14474892.709000001</c:v>
                </c:pt>
                <c:pt idx="3">
                  <c:v>12863775.404999999</c:v>
                </c:pt>
                <c:pt idx="4">
                  <c:v>13587473.869000001</c:v>
                </c:pt>
                <c:pt idx="5">
                  <c:v>13132576.448999999</c:v>
                </c:pt>
                <c:pt idx="6">
                  <c:v>12620663.571</c:v>
                </c:pt>
                <c:pt idx="7">
                  <c:v>13260664.867000001</c:v>
                </c:pt>
                <c:pt idx="8">
                  <c:v>11847587.896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1-4DAC-AA27-4E4CC9AC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9040"/>
        <c:axId val="188639600"/>
      </c:lineChart>
      <c:catAx>
        <c:axId val="1886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63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63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6390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60E-4C5D-87F9-7FE3156A6619}"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60E-4C5D-87F9-7FE3156A6619}"/>
                </c:ext>
              </c:extLst>
            </c:dLbl>
            <c:dLbl>
              <c:idx val="13"/>
              <c:layout>
                <c:manualLayout>
                  <c:x val="0"/>
                  <c:y val="-2.0253164556962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60E-4C5D-87F9-7FE3156A6619}"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'2002_2016_AYLIK_IHR'!$O$62:$O$77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115131938.77499999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C5D-87F9-7FE3156A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42400"/>
        <c:axId val="188642960"/>
      </c:barChart>
      <c:catAx>
        <c:axId val="1886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64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64296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64240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523304.22970000003</c:v>
                </c:pt>
                <c:pt idx="1">
                  <c:v>556278.86133999994</c:v>
                </c:pt>
                <c:pt idx="2">
                  <c:v>622260.37211</c:v>
                </c:pt>
                <c:pt idx="3">
                  <c:v>523494.47083000001</c:v>
                </c:pt>
                <c:pt idx="4">
                  <c:v>528449.20447999996</c:v>
                </c:pt>
                <c:pt idx="5">
                  <c:v>466287.58019000001</c:v>
                </c:pt>
                <c:pt idx="6">
                  <c:v>429510.75887000002</c:v>
                </c:pt>
                <c:pt idx="7">
                  <c:v>542124.19045999995</c:v>
                </c:pt>
                <c:pt idx="8">
                  <c:v>474234.52458000003</c:v>
                </c:pt>
                <c:pt idx="9">
                  <c:v>577667.1102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BC5-A0D1-684CE354060F}"/>
            </c:ext>
          </c:extLst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562234.92995000002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511399.68602999998</c:v>
                </c:pt>
                <c:pt idx="5">
                  <c:v>532804.50525000005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477843.75881999999</c:v>
                </c:pt>
                <c:pt idx="9">
                  <c:v>569525.50392000005</c:v>
                </c:pt>
                <c:pt idx="10">
                  <c:v>602068.51049000002</c:v>
                </c:pt>
                <c:pt idx="11">
                  <c:v>614283.32934000005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BC5-A0D1-684CE354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5760"/>
        <c:axId val="188646320"/>
      </c:lineChart>
      <c:catAx>
        <c:axId val="18864576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64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64632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6457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193180.85324</c:v>
                </c:pt>
                <c:pt idx="1">
                  <c:v>168162.27752</c:v>
                </c:pt>
                <c:pt idx="2">
                  <c:v>154537.86945</c:v>
                </c:pt>
                <c:pt idx="3">
                  <c:v>119339.45615</c:v>
                </c:pt>
                <c:pt idx="4">
                  <c:v>128815.66695</c:v>
                </c:pt>
                <c:pt idx="5">
                  <c:v>190406.87862999999</c:v>
                </c:pt>
                <c:pt idx="6">
                  <c:v>120611.11826</c:v>
                </c:pt>
                <c:pt idx="7">
                  <c:v>101150.14053</c:v>
                </c:pt>
                <c:pt idx="8">
                  <c:v>142920.40747999999</c:v>
                </c:pt>
                <c:pt idx="9">
                  <c:v>232436.58790000001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D-4DCA-BC2D-68A6775B9D9A}"/>
            </c:ext>
          </c:extLst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133664.50292999999</c:v>
                </c:pt>
                <c:pt idx="1">
                  <c:v>159610.86298000001</c:v>
                </c:pt>
                <c:pt idx="2">
                  <c:v>147688.55484999999</c:v>
                </c:pt>
                <c:pt idx="3">
                  <c:v>137864.25597999999</c:v>
                </c:pt>
                <c:pt idx="4">
                  <c:v>141054.25565000001</c:v>
                </c:pt>
                <c:pt idx="5">
                  <c:v>170561.31013</c:v>
                </c:pt>
                <c:pt idx="6">
                  <c:v>86823.599700000006</c:v>
                </c:pt>
                <c:pt idx="7">
                  <c:v>84936.203210000007</c:v>
                </c:pt>
                <c:pt idx="8">
                  <c:v>117323.37648000001</c:v>
                </c:pt>
                <c:pt idx="9">
                  <c:v>216306.39866000001</c:v>
                </c:pt>
                <c:pt idx="10">
                  <c:v>303272.15652999998</c:v>
                </c:pt>
                <c:pt idx="11">
                  <c:v>278887.07254000002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D-4DCA-BC2D-68A6775B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9680"/>
        <c:axId val="188650240"/>
      </c:lineChart>
      <c:catAx>
        <c:axId val="18864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65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650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8649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98614.026859999998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106774.60662000001</c:v>
                </c:pt>
                <c:pt idx="4">
                  <c:v>113857.59785999999</c:v>
                </c:pt>
                <c:pt idx="5">
                  <c:v>111011.93931</c:v>
                </c:pt>
                <c:pt idx="6">
                  <c:v>114008.44620000001</c:v>
                </c:pt>
                <c:pt idx="7">
                  <c:v>130741.30551999999</c:v>
                </c:pt>
                <c:pt idx="8">
                  <c:v>121503.91916</c:v>
                </c:pt>
                <c:pt idx="9">
                  <c:v>143782.24421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3-43E5-AE55-2C0238A89054}"/>
            </c:ext>
          </c:extLst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82138.198180000007</c:v>
                </c:pt>
                <c:pt idx="1">
                  <c:v>106167.3698</c:v>
                </c:pt>
                <c:pt idx="2">
                  <c:v>115040.83248</c:v>
                </c:pt>
                <c:pt idx="3">
                  <c:v>101233.43283999999</c:v>
                </c:pt>
                <c:pt idx="4">
                  <c:v>99357.540609999996</c:v>
                </c:pt>
                <c:pt idx="5">
                  <c:v>118406.69650000001</c:v>
                </c:pt>
                <c:pt idx="6">
                  <c:v>86164.127510000006</c:v>
                </c:pt>
                <c:pt idx="7">
                  <c:v>125447.67350999999</c:v>
                </c:pt>
                <c:pt idx="8">
                  <c:v>118922.44886</c:v>
                </c:pt>
                <c:pt idx="9">
                  <c:v>128356.24641000001</c:v>
                </c:pt>
                <c:pt idx="10">
                  <c:v>127586.63062</c:v>
                </c:pt>
                <c:pt idx="11">
                  <c:v>111567.23850000001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3-43E5-AE55-2C0238A8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31744"/>
        <c:axId val="189732304"/>
      </c:lineChart>
      <c:catAx>
        <c:axId val="1897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3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732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9731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50" sqref="A50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42" t="s">
        <v>125</v>
      </c>
      <c r="C1" s="142"/>
      <c r="D1" s="142"/>
      <c r="E1" s="142"/>
      <c r="F1" s="142"/>
      <c r="G1" s="142"/>
      <c r="H1" s="142"/>
      <c r="I1" s="142"/>
      <c r="J1" s="142"/>
      <c r="K1" s="103"/>
      <c r="L1" s="103"/>
      <c r="M1" s="103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7" thickBot="1" x14ac:dyDescent="0.25">
      <c r="A5" s="141" t="s">
        <v>126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6"/>
    </row>
    <row r="6" spans="1:13" ht="18" x14ac:dyDescent="0.2">
      <c r="A6" s="156"/>
      <c r="B6" s="167" t="s">
        <v>127</v>
      </c>
      <c r="C6" s="168"/>
      <c r="D6" s="168"/>
      <c r="E6" s="169"/>
      <c r="F6" s="167" t="s">
        <v>128</v>
      </c>
      <c r="G6" s="168"/>
      <c r="H6" s="168"/>
      <c r="I6" s="169"/>
      <c r="J6" s="167" t="s">
        <v>106</v>
      </c>
      <c r="K6" s="168"/>
      <c r="L6" s="168"/>
      <c r="M6" s="169"/>
    </row>
    <row r="7" spans="1:13" ht="30" x14ac:dyDescent="0.25">
      <c r="A7" s="157" t="s">
        <v>1</v>
      </c>
      <c r="B7" s="170">
        <v>2016</v>
      </c>
      <c r="C7" s="4">
        <v>2017</v>
      </c>
      <c r="D7" s="5" t="s">
        <v>121</v>
      </c>
      <c r="E7" s="171" t="s">
        <v>122</v>
      </c>
      <c r="F7" s="170">
        <v>2016</v>
      </c>
      <c r="G7" s="4">
        <v>2017</v>
      </c>
      <c r="H7" s="5" t="s">
        <v>121</v>
      </c>
      <c r="I7" s="171" t="s">
        <v>122</v>
      </c>
      <c r="J7" s="170" t="s">
        <v>129</v>
      </c>
      <c r="K7" s="3" t="s">
        <v>130</v>
      </c>
      <c r="L7" s="5" t="s">
        <v>121</v>
      </c>
      <c r="M7" s="171" t="s">
        <v>122</v>
      </c>
    </row>
    <row r="8" spans="1:13" ht="16.5" x14ac:dyDescent="0.25">
      <c r="A8" s="158" t="s">
        <v>2</v>
      </c>
      <c r="B8" s="172">
        <f>B9+B18+B20</f>
        <v>1938759.3362</v>
      </c>
      <c r="C8" s="45">
        <f>C9+C18+C20</f>
        <v>2091947.2162299999</v>
      </c>
      <c r="D8" s="44">
        <f t="shared" ref="D8:D44" si="0">(C8-B8)/B8*100</f>
        <v>7.9013355174990734</v>
      </c>
      <c r="E8" s="173">
        <f>C8/C$44*100</f>
        <v>15.463852282977546</v>
      </c>
      <c r="F8" s="172">
        <f>F9+F18+F20</f>
        <v>16170965.23903</v>
      </c>
      <c r="G8" s="45">
        <f>G9+G18+G20</f>
        <v>16942521.044289999</v>
      </c>
      <c r="H8" s="44">
        <f t="shared" ref="H8:H46" si="1">(G8-F8)/F8*100</f>
        <v>4.7712415051006563</v>
      </c>
      <c r="I8" s="173">
        <f>G8/G$46*100</f>
        <v>13.168452839614927</v>
      </c>
      <c r="J8" s="172">
        <f>J9+J18+J20</f>
        <v>20147717.308979999</v>
      </c>
      <c r="K8" s="45">
        <f>K9+K18+K20</f>
        <v>20983073.307119999</v>
      </c>
      <c r="L8" s="44">
        <f t="shared" ref="L8:L46" si="2">(K8-J8)/J8*100</f>
        <v>4.1461570327258617</v>
      </c>
      <c r="M8" s="173">
        <f>K8/K$46*100</f>
        <v>13.605284113024968</v>
      </c>
    </row>
    <row r="9" spans="1:13" ht="15.75" x14ac:dyDescent="0.25">
      <c r="A9" s="159" t="s">
        <v>3</v>
      </c>
      <c r="B9" s="172">
        <f>B10+B11+B12+B13+B14+B15+B16+B17</f>
        <v>1423795.38794</v>
      </c>
      <c r="C9" s="45">
        <f>C10+C11+C12+C13+C14+C15+C16+C17</f>
        <v>1499033.9032999999</v>
      </c>
      <c r="D9" s="44">
        <f t="shared" si="0"/>
        <v>5.2843629075704275</v>
      </c>
      <c r="E9" s="173">
        <f t="shared" ref="E9:E44" si="3">C9/C$44*100</f>
        <v>11.080986493331206</v>
      </c>
      <c r="F9" s="172">
        <f>F10+F11+F12+F13+F14+F15+F16+F17</f>
        <v>11289982.967879999</v>
      </c>
      <c r="G9" s="45">
        <f>G10+G11+G12+G13+G14+G15+G16+G17</f>
        <v>11535940.305330001</v>
      </c>
      <c r="H9" s="44">
        <f t="shared" si="1"/>
        <v>2.1785448051582539</v>
      </c>
      <c r="I9" s="173">
        <f t="shared" ref="I9:I46" si="4">G9/G$46*100</f>
        <v>8.9662267778353044</v>
      </c>
      <c r="J9" s="172">
        <f>J10+J11+J12+J13+J14+J15+J16+J17</f>
        <v>14264940.061280001</v>
      </c>
      <c r="K9" s="45">
        <f>K10+K11+K12+K13+K14+K15+K16+K17</f>
        <v>14465794.900940001</v>
      </c>
      <c r="L9" s="44">
        <f t="shared" si="2"/>
        <v>1.4080314308869044</v>
      </c>
      <c r="M9" s="173">
        <f t="shared" ref="M9:M46" si="5">K9/K$46*100</f>
        <v>9.3795244703860607</v>
      </c>
    </row>
    <row r="10" spans="1:13" ht="14.25" x14ac:dyDescent="0.2">
      <c r="A10" s="160" t="s">
        <v>131</v>
      </c>
      <c r="B10" s="174">
        <v>569525.50392000005</v>
      </c>
      <c r="C10" s="9">
        <v>577667.1102</v>
      </c>
      <c r="D10" s="10">
        <f t="shared" si="0"/>
        <v>1.4295420001320225</v>
      </c>
      <c r="E10" s="175">
        <f t="shared" si="3"/>
        <v>4.2701645584374885</v>
      </c>
      <c r="F10" s="174">
        <v>5142613.8401300004</v>
      </c>
      <c r="G10" s="9">
        <v>5243611.3027600003</v>
      </c>
      <c r="H10" s="10">
        <f t="shared" si="1"/>
        <v>1.9639324625519003</v>
      </c>
      <c r="I10" s="175">
        <f t="shared" si="4"/>
        <v>4.0755592375633087</v>
      </c>
      <c r="J10" s="174">
        <v>6291995.3525</v>
      </c>
      <c r="K10" s="9">
        <v>6459963.1425900003</v>
      </c>
      <c r="L10" s="10">
        <f t="shared" si="2"/>
        <v>2.6695472688685564</v>
      </c>
      <c r="M10" s="175">
        <f t="shared" si="5"/>
        <v>4.1885968098287956</v>
      </c>
    </row>
    <row r="11" spans="1:13" ht="14.25" x14ac:dyDescent="0.2">
      <c r="A11" s="160" t="s">
        <v>132</v>
      </c>
      <c r="B11" s="174">
        <v>216306.39866000001</v>
      </c>
      <c r="C11" s="9">
        <v>232436.58790000001</v>
      </c>
      <c r="D11" s="10">
        <f t="shared" si="0"/>
        <v>7.4571022123826092</v>
      </c>
      <c r="E11" s="175">
        <f t="shared" si="3"/>
        <v>1.7181910865430472</v>
      </c>
      <c r="F11" s="174">
        <v>1395833.32057</v>
      </c>
      <c r="G11" s="9">
        <v>1551561.25611</v>
      </c>
      <c r="H11" s="10">
        <f t="shared" si="1"/>
        <v>11.156628319805922</v>
      </c>
      <c r="I11" s="175">
        <f t="shared" si="4"/>
        <v>1.205939846581696</v>
      </c>
      <c r="J11" s="174">
        <v>1971663.48547</v>
      </c>
      <c r="K11" s="9">
        <v>2133720.4851799998</v>
      </c>
      <c r="L11" s="10">
        <f t="shared" si="2"/>
        <v>8.2193031876009606</v>
      </c>
      <c r="M11" s="175">
        <f t="shared" si="5"/>
        <v>1.3834900633361906</v>
      </c>
    </row>
    <row r="12" spans="1:13" ht="14.25" x14ac:dyDescent="0.2">
      <c r="A12" s="160" t="s">
        <v>133</v>
      </c>
      <c r="B12" s="174">
        <v>128356.24641000001</v>
      </c>
      <c r="C12" s="9">
        <v>143782.24421</v>
      </c>
      <c r="D12" s="10">
        <f t="shared" si="0"/>
        <v>12.018112270692098</v>
      </c>
      <c r="E12" s="175">
        <f t="shared" si="3"/>
        <v>1.0628506150290877</v>
      </c>
      <c r="F12" s="174">
        <v>1081234.5667000001</v>
      </c>
      <c r="G12" s="9">
        <v>1165010.3824700001</v>
      </c>
      <c r="H12" s="10">
        <f t="shared" si="1"/>
        <v>7.7481629195124011</v>
      </c>
      <c r="I12" s="175">
        <f t="shared" si="4"/>
        <v>0.90549595536068872</v>
      </c>
      <c r="J12" s="174">
        <v>1312177.3515000001</v>
      </c>
      <c r="K12" s="9">
        <v>1404164.25159</v>
      </c>
      <c r="L12" s="10">
        <f t="shared" si="2"/>
        <v>7.010249032636187</v>
      </c>
      <c r="M12" s="175">
        <f t="shared" si="5"/>
        <v>0.9104506906408516</v>
      </c>
    </row>
    <row r="13" spans="1:13" ht="14.25" x14ac:dyDescent="0.2">
      <c r="A13" s="160" t="s">
        <v>134</v>
      </c>
      <c r="B13" s="174">
        <v>164789.31182</v>
      </c>
      <c r="C13" s="9">
        <v>177072.33439999999</v>
      </c>
      <c r="D13" s="10">
        <f t="shared" si="0"/>
        <v>7.4537738184238451</v>
      </c>
      <c r="E13" s="175">
        <f t="shared" si="3"/>
        <v>1.308933801636871</v>
      </c>
      <c r="F13" s="174">
        <v>1036446.63651</v>
      </c>
      <c r="G13" s="9">
        <v>988144.35277999996</v>
      </c>
      <c r="H13" s="10">
        <f t="shared" si="1"/>
        <v>-4.6603734363639848</v>
      </c>
      <c r="I13" s="175">
        <f t="shared" si="4"/>
        <v>0.76802810362751106</v>
      </c>
      <c r="J13" s="174">
        <v>1317641.3514099999</v>
      </c>
      <c r="K13" s="9">
        <v>1248383.8149600001</v>
      </c>
      <c r="L13" s="10">
        <f t="shared" si="2"/>
        <v>-5.2561750870893444</v>
      </c>
      <c r="M13" s="175">
        <f t="shared" si="5"/>
        <v>0.80944369950180528</v>
      </c>
    </row>
    <row r="14" spans="1:13" ht="14.25" x14ac:dyDescent="0.2">
      <c r="A14" s="160" t="s">
        <v>135</v>
      </c>
      <c r="B14" s="174">
        <v>250831.77413000001</v>
      </c>
      <c r="C14" s="9">
        <v>245378.82423999999</v>
      </c>
      <c r="D14" s="10">
        <f t="shared" si="0"/>
        <v>-2.1739470244203938</v>
      </c>
      <c r="E14" s="175">
        <f t="shared" si="3"/>
        <v>1.8138612016494022</v>
      </c>
      <c r="F14" s="174">
        <v>1548169.2769500001</v>
      </c>
      <c r="G14" s="9">
        <v>1495148.76899</v>
      </c>
      <c r="H14" s="10">
        <f t="shared" si="1"/>
        <v>-3.4247229130172459</v>
      </c>
      <c r="I14" s="175">
        <f t="shared" si="4"/>
        <v>1.1620936459918807</v>
      </c>
      <c r="J14" s="174">
        <v>2074840.58146</v>
      </c>
      <c r="K14" s="9">
        <v>1930840.0682699999</v>
      </c>
      <c r="L14" s="10">
        <f t="shared" si="2"/>
        <v>-6.9403169803374212</v>
      </c>
      <c r="M14" s="175">
        <f t="shared" si="5"/>
        <v>1.2519437606269068</v>
      </c>
    </row>
    <row r="15" spans="1:13" ht="14.25" x14ac:dyDescent="0.2">
      <c r="A15" s="160" t="s">
        <v>136</v>
      </c>
      <c r="B15" s="174">
        <v>16057.673000000001</v>
      </c>
      <c r="C15" s="9">
        <v>23613.366549999999</v>
      </c>
      <c r="D15" s="10">
        <f t="shared" si="0"/>
        <v>47.053477487055552</v>
      </c>
      <c r="E15" s="175">
        <f t="shared" si="3"/>
        <v>0.17455201995539077</v>
      </c>
      <c r="F15" s="174">
        <v>145325.45004</v>
      </c>
      <c r="G15" s="9">
        <v>246835.81081</v>
      </c>
      <c r="H15" s="10">
        <f t="shared" si="1"/>
        <v>69.850367394052341</v>
      </c>
      <c r="I15" s="175">
        <f t="shared" si="4"/>
        <v>0.19185136174731618</v>
      </c>
      <c r="J15" s="174">
        <v>179237.11978000001</v>
      </c>
      <c r="K15" s="9">
        <v>292339.37784999999</v>
      </c>
      <c r="L15" s="10">
        <f t="shared" si="2"/>
        <v>63.102028312452482</v>
      </c>
      <c r="M15" s="175">
        <f t="shared" si="5"/>
        <v>0.18955089346824167</v>
      </c>
    </row>
    <row r="16" spans="1:13" ht="14.25" x14ac:dyDescent="0.2">
      <c r="A16" s="160" t="s">
        <v>137</v>
      </c>
      <c r="B16" s="174">
        <v>74471.286319999999</v>
      </c>
      <c r="C16" s="9">
        <v>94654.499320000003</v>
      </c>
      <c r="D16" s="10">
        <f t="shared" si="0"/>
        <v>27.102006689227288</v>
      </c>
      <c r="E16" s="175">
        <f t="shared" si="3"/>
        <v>0.6996941337944107</v>
      </c>
      <c r="F16" s="174">
        <v>871011.74901999999</v>
      </c>
      <c r="G16" s="9">
        <v>778040.65257000003</v>
      </c>
      <c r="H16" s="10">
        <f t="shared" si="1"/>
        <v>-10.673919904594213</v>
      </c>
      <c r="I16" s="175">
        <f t="shared" si="4"/>
        <v>0.60472651111885489</v>
      </c>
      <c r="J16" s="174">
        <v>1036178.16312</v>
      </c>
      <c r="K16" s="9">
        <v>916787.19469000003</v>
      </c>
      <c r="L16" s="10">
        <f t="shared" si="2"/>
        <v>-11.522243247291183</v>
      </c>
      <c r="M16" s="175">
        <f t="shared" si="5"/>
        <v>0.59443867313317655</v>
      </c>
    </row>
    <row r="17" spans="1:13" ht="14.25" x14ac:dyDescent="0.2">
      <c r="A17" s="160" t="s">
        <v>138</v>
      </c>
      <c r="B17" s="174">
        <v>3457.1936799999999</v>
      </c>
      <c r="C17" s="9">
        <v>4428.9364800000003</v>
      </c>
      <c r="D17" s="10">
        <f t="shared" si="0"/>
        <v>28.1078496012986</v>
      </c>
      <c r="E17" s="175">
        <f t="shared" si="3"/>
        <v>3.2739076285508227E-2</v>
      </c>
      <c r="F17" s="174">
        <v>69348.127959999998</v>
      </c>
      <c r="G17" s="9">
        <v>67587.778839999999</v>
      </c>
      <c r="H17" s="10">
        <f t="shared" si="1"/>
        <v>-2.5384234178828424</v>
      </c>
      <c r="I17" s="175">
        <f t="shared" si="4"/>
        <v>5.253211584404803E-2</v>
      </c>
      <c r="J17" s="174">
        <v>81206.656040000002</v>
      </c>
      <c r="K17" s="9">
        <v>79596.56581</v>
      </c>
      <c r="L17" s="10">
        <f t="shared" si="2"/>
        <v>-1.982707217012998</v>
      </c>
      <c r="M17" s="175">
        <f t="shared" si="5"/>
        <v>5.1609879850092175E-2</v>
      </c>
    </row>
    <row r="18" spans="1:13" ht="15.75" x14ac:dyDescent="0.25">
      <c r="A18" s="159" t="s">
        <v>12</v>
      </c>
      <c r="B18" s="172">
        <f>B19</f>
        <v>166790.7715</v>
      </c>
      <c r="C18" s="45">
        <f>C19</f>
        <v>194050.55507</v>
      </c>
      <c r="D18" s="44">
        <f t="shared" si="0"/>
        <v>16.343700148901824</v>
      </c>
      <c r="E18" s="173">
        <f t="shared" si="3"/>
        <v>1.4344382572138277</v>
      </c>
      <c r="F18" s="172">
        <f>F19</f>
        <v>1503819.84501</v>
      </c>
      <c r="G18" s="45">
        <f>G19</f>
        <v>1821130.0671699999</v>
      </c>
      <c r="H18" s="44">
        <f t="shared" si="1"/>
        <v>21.100281607062438</v>
      </c>
      <c r="I18" s="173">
        <f t="shared" si="4"/>
        <v>1.4154602695574159</v>
      </c>
      <c r="J18" s="172">
        <f>J19</f>
        <v>1815103.07281</v>
      </c>
      <c r="K18" s="45">
        <f>K19</f>
        <v>2208020.8957099998</v>
      </c>
      <c r="L18" s="44">
        <f t="shared" si="2"/>
        <v>21.64713556964648</v>
      </c>
      <c r="M18" s="173">
        <f t="shared" si="5"/>
        <v>1.4316659515952301</v>
      </c>
    </row>
    <row r="19" spans="1:13" ht="14.25" x14ac:dyDescent="0.2">
      <c r="A19" s="160" t="s">
        <v>139</v>
      </c>
      <c r="B19" s="174">
        <v>166790.7715</v>
      </c>
      <c r="C19" s="9">
        <v>194050.55507</v>
      </c>
      <c r="D19" s="10">
        <f t="shared" si="0"/>
        <v>16.343700148901824</v>
      </c>
      <c r="E19" s="175">
        <f t="shared" si="3"/>
        <v>1.4344382572138277</v>
      </c>
      <c r="F19" s="174">
        <v>1503819.84501</v>
      </c>
      <c r="G19" s="9">
        <v>1821130.0671699999</v>
      </c>
      <c r="H19" s="10">
        <f t="shared" si="1"/>
        <v>21.100281607062438</v>
      </c>
      <c r="I19" s="175">
        <f t="shared" si="4"/>
        <v>1.4154602695574159</v>
      </c>
      <c r="J19" s="174">
        <v>1815103.07281</v>
      </c>
      <c r="K19" s="9">
        <v>2208020.8957099998</v>
      </c>
      <c r="L19" s="10">
        <f t="shared" si="2"/>
        <v>21.64713556964648</v>
      </c>
      <c r="M19" s="175">
        <f t="shared" si="5"/>
        <v>1.4316659515952301</v>
      </c>
    </row>
    <row r="20" spans="1:13" ht="15.75" x14ac:dyDescent="0.25">
      <c r="A20" s="159" t="s">
        <v>112</v>
      </c>
      <c r="B20" s="172">
        <f>B21</f>
        <v>348173.17676</v>
      </c>
      <c r="C20" s="45">
        <f>C21</f>
        <v>398862.75786000001</v>
      </c>
      <c r="D20" s="7">
        <f t="shared" si="0"/>
        <v>14.55872665772325</v>
      </c>
      <c r="E20" s="176">
        <f t="shared" si="3"/>
        <v>2.948427532432512</v>
      </c>
      <c r="F20" s="172">
        <f>F21</f>
        <v>3377162.4261400001</v>
      </c>
      <c r="G20" s="45">
        <f>G21</f>
        <v>3585450.6717900001</v>
      </c>
      <c r="H20" s="7">
        <f t="shared" si="1"/>
        <v>6.1675519080101644</v>
      </c>
      <c r="I20" s="176">
        <f t="shared" si="4"/>
        <v>2.78676579222221</v>
      </c>
      <c r="J20" s="172">
        <f>J21</f>
        <v>4067674.1748899999</v>
      </c>
      <c r="K20" s="45">
        <f>K21</f>
        <v>4309257.5104700001</v>
      </c>
      <c r="L20" s="7">
        <f t="shared" si="2"/>
        <v>5.939102425442746</v>
      </c>
      <c r="M20" s="176">
        <f t="shared" si="5"/>
        <v>2.7940936910436793</v>
      </c>
    </row>
    <row r="21" spans="1:13" ht="14.25" x14ac:dyDescent="0.2">
      <c r="A21" s="160" t="s">
        <v>140</v>
      </c>
      <c r="B21" s="174">
        <v>348173.17676</v>
      </c>
      <c r="C21" s="9">
        <v>398862.75786000001</v>
      </c>
      <c r="D21" s="10">
        <f t="shared" si="0"/>
        <v>14.55872665772325</v>
      </c>
      <c r="E21" s="175">
        <f t="shared" si="3"/>
        <v>2.948427532432512</v>
      </c>
      <c r="F21" s="174">
        <v>3377162.4261400001</v>
      </c>
      <c r="G21" s="9">
        <v>3585450.6717900001</v>
      </c>
      <c r="H21" s="10">
        <f t="shared" si="1"/>
        <v>6.1675519080101644</v>
      </c>
      <c r="I21" s="175">
        <f t="shared" si="4"/>
        <v>2.78676579222221</v>
      </c>
      <c r="J21" s="174">
        <v>4067674.1748899999</v>
      </c>
      <c r="K21" s="9">
        <v>4309257.5104700001</v>
      </c>
      <c r="L21" s="10">
        <f t="shared" si="2"/>
        <v>5.939102425442746</v>
      </c>
      <c r="M21" s="175">
        <f t="shared" si="5"/>
        <v>2.7940936910436793</v>
      </c>
    </row>
    <row r="22" spans="1:13" ht="16.5" x14ac:dyDescent="0.25">
      <c r="A22" s="158" t="s">
        <v>14</v>
      </c>
      <c r="B22" s="172">
        <f>B23+B27+B29</f>
        <v>9410953.0090599991</v>
      </c>
      <c r="C22" s="45">
        <f>C23+C27+C29</f>
        <v>11031735.838619998</v>
      </c>
      <c r="D22" s="44">
        <f t="shared" si="0"/>
        <v>17.222302863478951</v>
      </c>
      <c r="E22" s="173">
        <f t="shared" si="3"/>
        <v>81.547532418472429</v>
      </c>
      <c r="F22" s="172">
        <f>F23+F27+F29</f>
        <v>88124242.861209989</v>
      </c>
      <c r="G22" s="45">
        <f>G23+G27+G29</f>
        <v>99367690.83039999</v>
      </c>
      <c r="H22" s="44">
        <f t="shared" si="1"/>
        <v>12.758632135878557</v>
      </c>
      <c r="I22" s="173">
        <f t="shared" si="4"/>
        <v>77.232824268650305</v>
      </c>
      <c r="J22" s="172">
        <f>J23+J27+J29</f>
        <v>106429067.3283</v>
      </c>
      <c r="K22" s="45">
        <f>K23+K27+K29</f>
        <v>118844365.19281001</v>
      </c>
      <c r="L22" s="44">
        <f t="shared" si="2"/>
        <v>11.665326189707882</v>
      </c>
      <c r="M22" s="173">
        <f t="shared" si="5"/>
        <v>77.057889948448292</v>
      </c>
    </row>
    <row r="23" spans="1:13" ht="15.75" x14ac:dyDescent="0.25">
      <c r="A23" s="159" t="s">
        <v>15</v>
      </c>
      <c r="B23" s="172">
        <f>B24+B25+B26</f>
        <v>989069.66265999991</v>
      </c>
      <c r="C23" s="45">
        <f>C24+C25+C26</f>
        <v>1083976.02786</v>
      </c>
      <c r="D23" s="44">
        <f>(C23-B23)/B23*100</f>
        <v>9.595518777186971</v>
      </c>
      <c r="E23" s="173">
        <f t="shared" si="3"/>
        <v>8.0128432701682648</v>
      </c>
      <c r="F23" s="172">
        <f>F24+F25+F26</f>
        <v>9276790.7731299996</v>
      </c>
      <c r="G23" s="45">
        <f>G24+G25+G26</f>
        <v>9716979.4911400005</v>
      </c>
      <c r="H23" s="44">
        <f t="shared" si="1"/>
        <v>4.7450538529444568</v>
      </c>
      <c r="I23" s="173">
        <f t="shared" si="4"/>
        <v>7.5524525445820281</v>
      </c>
      <c r="J23" s="172">
        <f>J24+J25+J26</f>
        <v>11136432.08942</v>
      </c>
      <c r="K23" s="45">
        <f>K24+K25+K26</f>
        <v>11620077.156240001</v>
      </c>
      <c r="L23" s="44">
        <f t="shared" si="2"/>
        <v>4.3429085988813325</v>
      </c>
      <c r="M23" s="173">
        <f t="shared" si="5"/>
        <v>7.5343801554690115</v>
      </c>
    </row>
    <row r="24" spans="1:13" ht="14.25" x14ac:dyDescent="0.2">
      <c r="A24" s="160" t="s">
        <v>141</v>
      </c>
      <c r="B24" s="174">
        <v>691260.25052999996</v>
      </c>
      <c r="C24" s="9">
        <v>737590.77500999998</v>
      </c>
      <c r="D24" s="10">
        <f t="shared" si="0"/>
        <v>6.7023272992303093</v>
      </c>
      <c r="E24" s="175">
        <f t="shared" si="3"/>
        <v>5.4523339315400436</v>
      </c>
      <c r="F24" s="174">
        <v>6527726.0156800002</v>
      </c>
      <c r="G24" s="9">
        <v>6682344.7644600002</v>
      </c>
      <c r="H24" s="10">
        <f t="shared" si="1"/>
        <v>2.3686464230973581</v>
      </c>
      <c r="I24" s="175">
        <f t="shared" si="4"/>
        <v>5.1938044910084891</v>
      </c>
      <c r="J24" s="174">
        <v>7813515.5699699996</v>
      </c>
      <c r="K24" s="9">
        <v>8021489.1431200001</v>
      </c>
      <c r="L24" s="10">
        <f t="shared" si="2"/>
        <v>2.6617157320235436</v>
      </c>
      <c r="M24" s="175">
        <f t="shared" si="5"/>
        <v>5.20107980391324</v>
      </c>
    </row>
    <row r="25" spans="1:13" ht="14.25" x14ac:dyDescent="0.2">
      <c r="A25" s="160" t="s">
        <v>142</v>
      </c>
      <c r="B25" s="174">
        <v>119984.00598</v>
      </c>
      <c r="C25" s="9">
        <v>134816.69206</v>
      </c>
      <c r="D25" s="10">
        <f t="shared" si="0"/>
        <v>12.362219413204492</v>
      </c>
      <c r="E25" s="175">
        <f t="shared" si="3"/>
        <v>0.99657648869965532</v>
      </c>
      <c r="F25" s="174">
        <v>1174933.23908</v>
      </c>
      <c r="G25" s="9">
        <v>1281808.8308999999</v>
      </c>
      <c r="H25" s="10">
        <f t="shared" si="1"/>
        <v>9.0963118809785346</v>
      </c>
      <c r="I25" s="175">
        <f t="shared" si="4"/>
        <v>0.99627671082618119</v>
      </c>
      <c r="J25" s="174">
        <v>1400646.90524</v>
      </c>
      <c r="K25" s="9">
        <v>1500936.1413</v>
      </c>
      <c r="L25" s="10">
        <f t="shared" si="2"/>
        <v>7.1602083069476752</v>
      </c>
      <c r="M25" s="175">
        <f t="shared" si="5"/>
        <v>0.97319693540625107</v>
      </c>
    </row>
    <row r="26" spans="1:13" ht="14.25" x14ac:dyDescent="0.2">
      <c r="A26" s="160" t="s">
        <v>143</v>
      </c>
      <c r="B26" s="174">
        <v>177825.40615</v>
      </c>
      <c r="C26" s="9">
        <v>211568.56078999999</v>
      </c>
      <c r="D26" s="10">
        <f t="shared" si="0"/>
        <v>18.975440782368764</v>
      </c>
      <c r="E26" s="175">
        <f t="shared" si="3"/>
        <v>1.5639328499285665</v>
      </c>
      <c r="F26" s="174">
        <v>1574131.5183699999</v>
      </c>
      <c r="G26" s="9">
        <v>1752825.8957799999</v>
      </c>
      <c r="H26" s="10">
        <f t="shared" si="1"/>
        <v>11.351934404759044</v>
      </c>
      <c r="I26" s="175">
        <f t="shared" si="4"/>
        <v>1.3623713427473572</v>
      </c>
      <c r="J26" s="174">
        <v>1922269.61421</v>
      </c>
      <c r="K26" s="9">
        <v>2097651.87182</v>
      </c>
      <c r="L26" s="10">
        <f t="shared" si="2"/>
        <v>9.1237075337154128</v>
      </c>
      <c r="M26" s="175">
        <f t="shared" si="5"/>
        <v>1.3601034161495209</v>
      </c>
    </row>
    <row r="27" spans="1:13" ht="15.75" x14ac:dyDescent="0.25">
      <c r="A27" s="159" t="s">
        <v>19</v>
      </c>
      <c r="B27" s="172">
        <f>B28</f>
        <v>1229099.5704699999</v>
      </c>
      <c r="C27" s="45">
        <f>C28</f>
        <v>1467614.4035799999</v>
      </c>
      <c r="D27" s="44">
        <f t="shared" si="0"/>
        <v>19.405655883419879</v>
      </c>
      <c r="E27" s="173">
        <f t="shared" si="3"/>
        <v>10.848730871054684</v>
      </c>
      <c r="F27" s="172">
        <f>F28</f>
        <v>11493057.61221</v>
      </c>
      <c r="G27" s="45">
        <f>G28</f>
        <v>13285402.064999999</v>
      </c>
      <c r="H27" s="44">
        <f t="shared" si="1"/>
        <v>15.595018429959385</v>
      </c>
      <c r="I27" s="173">
        <f t="shared" si="4"/>
        <v>10.32598336994462</v>
      </c>
      <c r="J27" s="172">
        <f>J28</f>
        <v>14050534.80518</v>
      </c>
      <c r="K27" s="45">
        <f>K28</f>
        <v>15729551.94954</v>
      </c>
      <c r="L27" s="44">
        <f t="shared" si="2"/>
        <v>11.949845095867797</v>
      </c>
      <c r="M27" s="173">
        <f t="shared" si="5"/>
        <v>10.198936071555403</v>
      </c>
    </row>
    <row r="28" spans="1:13" ht="14.25" x14ac:dyDescent="0.2">
      <c r="A28" s="160" t="s">
        <v>144</v>
      </c>
      <c r="B28" s="174">
        <v>1229099.5704699999</v>
      </c>
      <c r="C28" s="9">
        <v>1467614.4035799999</v>
      </c>
      <c r="D28" s="10">
        <f t="shared" si="0"/>
        <v>19.405655883419879</v>
      </c>
      <c r="E28" s="175">
        <f t="shared" si="3"/>
        <v>10.848730871054684</v>
      </c>
      <c r="F28" s="174">
        <v>11493057.61221</v>
      </c>
      <c r="G28" s="9">
        <v>13285402.064999999</v>
      </c>
      <c r="H28" s="10">
        <f t="shared" si="1"/>
        <v>15.595018429959385</v>
      </c>
      <c r="I28" s="175">
        <f t="shared" si="4"/>
        <v>10.32598336994462</v>
      </c>
      <c r="J28" s="174">
        <v>14050534.80518</v>
      </c>
      <c r="K28" s="9">
        <v>15729551.94954</v>
      </c>
      <c r="L28" s="10">
        <f t="shared" si="2"/>
        <v>11.949845095867797</v>
      </c>
      <c r="M28" s="175">
        <f t="shared" si="5"/>
        <v>10.198936071555403</v>
      </c>
    </row>
    <row r="29" spans="1:13" ht="15.75" x14ac:dyDescent="0.25">
      <c r="A29" s="159" t="s">
        <v>21</v>
      </c>
      <c r="B29" s="172">
        <f>B30+B31+B32+B33+B34+B35+B36+B37+B38+B39+B40+B41</f>
        <v>7192783.7759299995</v>
      </c>
      <c r="C29" s="45">
        <f>C30+C31+C32+C33+C34+C35+C36+C37+C38+C39+C40+C41</f>
        <v>8480145.4071799982</v>
      </c>
      <c r="D29" s="44">
        <f t="shared" si="0"/>
        <v>17.897960947443437</v>
      </c>
      <c r="E29" s="173">
        <f t="shared" si="3"/>
        <v>62.685958277249476</v>
      </c>
      <c r="F29" s="172">
        <f>F30+F31+F32+F33+F34+F35+F36+F37+F38+F39+F40+F41</f>
        <v>67354394.475869998</v>
      </c>
      <c r="G29" s="45">
        <f>G30+G31+G32+G33+G34+G35+G36+G37+G38+G39+G40+G41</f>
        <v>76365309.274259999</v>
      </c>
      <c r="H29" s="44">
        <f t="shared" si="1"/>
        <v>13.378362122486603</v>
      </c>
      <c r="I29" s="173">
        <f t="shared" si="4"/>
        <v>59.354388354123657</v>
      </c>
      <c r="J29" s="172">
        <f>J30+J31+J32+J33+J34+J35+J36+J37+J38+J39+J40+J41</f>
        <v>81242100.433699995</v>
      </c>
      <c r="K29" s="45">
        <f>K30+K31+K32+K33+K34+K35+K36+K37+K38+K39+K40+K41</f>
        <v>91494736.087030008</v>
      </c>
      <c r="L29" s="44">
        <f t="shared" si="2"/>
        <v>12.619855467297992</v>
      </c>
      <c r="M29" s="173">
        <f t="shared" si="5"/>
        <v>59.324573721423867</v>
      </c>
    </row>
    <row r="30" spans="1:13" ht="14.25" x14ac:dyDescent="0.2">
      <c r="A30" s="160" t="s">
        <v>145</v>
      </c>
      <c r="B30" s="174">
        <v>1424987.54382</v>
      </c>
      <c r="C30" s="9">
        <v>1537983.0645999999</v>
      </c>
      <c r="D30" s="10">
        <f t="shared" si="0"/>
        <v>7.9295795440492034</v>
      </c>
      <c r="E30" s="175">
        <f t="shared" si="3"/>
        <v>11.368902016350237</v>
      </c>
      <c r="F30" s="174">
        <v>14306502.864290001</v>
      </c>
      <c r="G30" s="9">
        <v>14179700.510330001</v>
      </c>
      <c r="H30" s="10">
        <f t="shared" si="1"/>
        <v>-0.88632669467048597</v>
      </c>
      <c r="I30" s="175">
        <f t="shared" si="4"/>
        <v>11.021070415791201</v>
      </c>
      <c r="J30" s="174">
        <v>17099064.895649999</v>
      </c>
      <c r="K30" s="9">
        <v>16829436.293000001</v>
      </c>
      <c r="L30" s="10">
        <f t="shared" si="2"/>
        <v>-1.5768616839309815</v>
      </c>
      <c r="M30" s="175">
        <f t="shared" si="5"/>
        <v>10.912093708914636</v>
      </c>
    </row>
    <row r="31" spans="1:13" ht="14.25" x14ac:dyDescent="0.2">
      <c r="A31" s="160" t="s">
        <v>146</v>
      </c>
      <c r="B31" s="174">
        <v>2210886.45426</v>
      </c>
      <c r="C31" s="9">
        <v>2632110.62188</v>
      </c>
      <c r="D31" s="10">
        <f t="shared" si="0"/>
        <v>19.052275018844728</v>
      </c>
      <c r="E31" s="175">
        <f t="shared" si="3"/>
        <v>19.456786258001564</v>
      </c>
      <c r="F31" s="174">
        <v>19287675.038699999</v>
      </c>
      <c r="G31" s="9">
        <v>23401296.472259998</v>
      </c>
      <c r="H31" s="10">
        <f t="shared" si="1"/>
        <v>21.327720553701631</v>
      </c>
      <c r="I31" s="175">
        <f t="shared" si="4"/>
        <v>18.188489668995235</v>
      </c>
      <c r="J31" s="174">
        <v>23051263.181249999</v>
      </c>
      <c r="K31" s="9">
        <v>28000959.75601</v>
      </c>
      <c r="L31" s="10">
        <f t="shared" si="2"/>
        <v>21.472561116677142</v>
      </c>
      <c r="M31" s="175">
        <f t="shared" si="5"/>
        <v>18.155634655702521</v>
      </c>
    </row>
    <row r="32" spans="1:13" ht="14.25" x14ac:dyDescent="0.2">
      <c r="A32" s="160" t="s">
        <v>147</v>
      </c>
      <c r="B32" s="174">
        <v>74240.672420000003</v>
      </c>
      <c r="C32" s="9">
        <v>87979.716690000001</v>
      </c>
      <c r="D32" s="10">
        <f t="shared" si="0"/>
        <v>18.506088134916705</v>
      </c>
      <c r="E32" s="175">
        <f t="shared" si="3"/>
        <v>0.65035357117863002</v>
      </c>
      <c r="F32" s="174">
        <v>543563.89632000006</v>
      </c>
      <c r="G32" s="9">
        <v>1091567.61231</v>
      </c>
      <c r="H32" s="10">
        <f t="shared" si="1"/>
        <v>100.81679811703059</v>
      </c>
      <c r="I32" s="175">
        <f t="shared" si="4"/>
        <v>0.8484130895501969</v>
      </c>
      <c r="J32" s="174">
        <v>706920.49205</v>
      </c>
      <c r="K32" s="9">
        <v>1520179.54846</v>
      </c>
      <c r="L32" s="10">
        <f t="shared" si="2"/>
        <v>115.04250698004645</v>
      </c>
      <c r="M32" s="175">
        <f t="shared" si="5"/>
        <v>0.9856742316479592</v>
      </c>
    </row>
    <row r="33" spans="1:13" ht="14.25" x14ac:dyDescent="0.2">
      <c r="A33" s="160" t="s">
        <v>148</v>
      </c>
      <c r="B33" s="174">
        <v>896102.71276999998</v>
      </c>
      <c r="C33" s="9">
        <v>1023329.20403</v>
      </c>
      <c r="D33" s="10">
        <f t="shared" si="0"/>
        <v>14.197757628332825</v>
      </c>
      <c r="E33" s="175">
        <f t="shared" si="3"/>
        <v>7.5645367747352701</v>
      </c>
      <c r="F33" s="174">
        <v>8130408.7535399999</v>
      </c>
      <c r="G33" s="9">
        <v>8404173.6665499993</v>
      </c>
      <c r="H33" s="10">
        <f t="shared" si="1"/>
        <v>3.3671728114629094</v>
      </c>
      <c r="I33" s="175">
        <f t="shared" si="4"/>
        <v>6.5320836429591171</v>
      </c>
      <c r="J33" s="174">
        <v>9992232.0355999991</v>
      </c>
      <c r="K33" s="9">
        <v>10250002.11895</v>
      </c>
      <c r="L33" s="10">
        <f t="shared" si="2"/>
        <v>2.5797047389574828</v>
      </c>
      <c r="M33" s="175">
        <f t="shared" si="5"/>
        <v>6.6460326829293859</v>
      </c>
    </row>
    <row r="34" spans="1:13" ht="14.25" x14ac:dyDescent="0.2">
      <c r="A34" s="160" t="s">
        <v>149</v>
      </c>
      <c r="B34" s="174">
        <v>441725.15590000001</v>
      </c>
      <c r="C34" s="9">
        <v>543177.20475999999</v>
      </c>
      <c r="D34" s="10">
        <f t="shared" si="0"/>
        <v>22.967233698360438</v>
      </c>
      <c r="E34" s="175">
        <f t="shared" si="3"/>
        <v>4.0152122351474233</v>
      </c>
      <c r="F34" s="174">
        <v>4354274.0720100002</v>
      </c>
      <c r="G34" s="9">
        <v>4900188.85726</v>
      </c>
      <c r="H34" s="10">
        <f t="shared" si="1"/>
        <v>12.53744656909015</v>
      </c>
      <c r="I34" s="175">
        <f t="shared" si="4"/>
        <v>3.8086366074653455</v>
      </c>
      <c r="J34" s="174">
        <v>5342855.0024800003</v>
      </c>
      <c r="K34" s="9">
        <v>5845826.1100099999</v>
      </c>
      <c r="L34" s="10">
        <f t="shared" si="2"/>
        <v>9.4139015057779947</v>
      </c>
      <c r="M34" s="175">
        <f t="shared" si="5"/>
        <v>3.7903944735797119</v>
      </c>
    </row>
    <row r="35" spans="1:13" ht="14.25" x14ac:dyDescent="0.2">
      <c r="A35" s="160" t="s">
        <v>150</v>
      </c>
      <c r="B35" s="174">
        <v>507960.66696</v>
      </c>
      <c r="C35" s="9">
        <v>625393.33533000003</v>
      </c>
      <c r="D35" s="10">
        <f t="shared" si="0"/>
        <v>23.118457000381763</v>
      </c>
      <c r="E35" s="175">
        <f t="shared" si="3"/>
        <v>4.622960886044881</v>
      </c>
      <c r="F35" s="174">
        <v>4937337.3162599998</v>
      </c>
      <c r="G35" s="9">
        <v>5541925.7074499996</v>
      </c>
      <c r="H35" s="10">
        <f t="shared" si="1"/>
        <v>12.24523163930739</v>
      </c>
      <c r="I35" s="175">
        <f t="shared" si="4"/>
        <v>4.3074219668034761</v>
      </c>
      <c r="J35" s="174">
        <v>5947883.0014699996</v>
      </c>
      <c r="K35" s="9">
        <v>6550435.6242199996</v>
      </c>
      <c r="L35" s="10">
        <f t="shared" si="2"/>
        <v>10.130539262475089</v>
      </c>
      <c r="M35" s="175">
        <f t="shared" si="5"/>
        <v>4.2472585606109794</v>
      </c>
    </row>
    <row r="36" spans="1:13" ht="14.25" x14ac:dyDescent="0.2">
      <c r="A36" s="160" t="s">
        <v>151</v>
      </c>
      <c r="B36" s="174">
        <v>757712.05691000004</v>
      </c>
      <c r="C36" s="9">
        <v>1033679.79426</v>
      </c>
      <c r="D36" s="10">
        <f t="shared" si="0"/>
        <v>36.421188607637397</v>
      </c>
      <c r="E36" s="175">
        <f t="shared" si="3"/>
        <v>7.6410492207074023</v>
      </c>
      <c r="F36" s="174">
        <v>7409660.8137100004</v>
      </c>
      <c r="G36" s="9">
        <v>9238880.3208600003</v>
      </c>
      <c r="H36" s="10">
        <f t="shared" si="1"/>
        <v>24.686953332133889</v>
      </c>
      <c r="I36" s="175">
        <f t="shared" si="4"/>
        <v>7.1808533970860271</v>
      </c>
      <c r="J36" s="174">
        <v>8831142.9524399992</v>
      </c>
      <c r="K36" s="9">
        <v>10902467.04978</v>
      </c>
      <c r="L36" s="10">
        <f t="shared" si="2"/>
        <v>23.45476806903805</v>
      </c>
      <c r="M36" s="175">
        <f t="shared" si="5"/>
        <v>7.0690865715470839</v>
      </c>
    </row>
    <row r="37" spans="1:13" ht="14.25" x14ac:dyDescent="0.2">
      <c r="A37" s="161" t="s">
        <v>152</v>
      </c>
      <c r="B37" s="174">
        <v>206936.04796</v>
      </c>
      <c r="C37" s="9">
        <v>230931.83749000001</v>
      </c>
      <c r="D37" s="10">
        <f t="shared" si="0"/>
        <v>11.595751328274284</v>
      </c>
      <c r="E37" s="175">
        <f t="shared" si="3"/>
        <v>1.7070678431445236</v>
      </c>
      <c r="F37" s="174">
        <v>2236505.65484</v>
      </c>
      <c r="G37" s="9">
        <v>2233764.51021</v>
      </c>
      <c r="H37" s="10">
        <f t="shared" si="1"/>
        <v>-0.12256372453465124</v>
      </c>
      <c r="I37" s="175">
        <f t="shared" si="4"/>
        <v>1.7361774278226143</v>
      </c>
      <c r="J37" s="174">
        <v>2672476.0517199999</v>
      </c>
      <c r="K37" s="9">
        <v>2648244.9016800001</v>
      </c>
      <c r="L37" s="10">
        <f t="shared" si="2"/>
        <v>-0.90669287847891578</v>
      </c>
      <c r="M37" s="175">
        <f t="shared" si="5"/>
        <v>1.7171042468788638</v>
      </c>
    </row>
    <row r="38" spans="1:13" ht="14.25" x14ac:dyDescent="0.2">
      <c r="A38" s="160" t="s">
        <v>153</v>
      </c>
      <c r="B38" s="174">
        <v>226982.83412000001</v>
      </c>
      <c r="C38" s="9">
        <v>227351.04928000001</v>
      </c>
      <c r="D38" s="10">
        <f t="shared" si="0"/>
        <v>0.1622215888824996</v>
      </c>
      <c r="E38" s="175">
        <f t="shared" si="3"/>
        <v>1.6805983512250009</v>
      </c>
      <c r="F38" s="174">
        <v>1842357.1976600001</v>
      </c>
      <c r="G38" s="9">
        <v>2745467.6990100001</v>
      </c>
      <c r="H38" s="10">
        <f t="shared" si="1"/>
        <v>49.019294548150135</v>
      </c>
      <c r="I38" s="175">
        <f t="shared" si="4"/>
        <v>2.1338950574468281</v>
      </c>
      <c r="J38" s="174">
        <v>2259464.4878400001</v>
      </c>
      <c r="K38" s="9">
        <v>3344291.2060099998</v>
      </c>
      <c r="L38" s="10">
        <f t="shared" si="2"/>
        <v>48.012558905365715</v>
      </c>
      <c r="M38" s="175">
        <f t="shared" si="5"/>
        <v>2.1684160060107995</v>
      </c>
    </row>
    <row r="39" spans="1:13" ht="14.25" x14ac:dyDescent="0.2">
      <c r="A39" s="160" t="s">
        <v>154</v>
      </c>
      <c r="B39" s="174">
        <v>124349.49412</v>
      </c>
      <c r="C39" s="9">
        <v>145331.35284000001</v>
      </c>
      <c r="D39" s="10">
        <f>(C39-B39)/B39*100</f>
        <v>16.873296404207359</v>
      </c>
      <c r="E39" s="175">
        <f t="shared" si="3"/>
        <v>1.0743017581739787</v>
      </c>
      <c r="F39" s="174">
        <v>1329095.6638100001</v>
      </c>
      <c r="G39" s="9">
        <v>1363158.85152</v>
      </c>
      <c r="H39" s="10">
        <f t="shared" si="1"/>
        <v>2.5628845716307631</v>
      </c>
      <c r="I39" s="175">
        <f t="shared" si="4"/>
        <v>1.0595054302850959</v>
      </c>
      <c r="J39" s="174">
        <v>1719783.70465</v>
      </c>
      <c r="K39" s="9">
        <v>1711179.3337699999</v>
      </c>
      <c r="L39" s="10">
        <f t="shared" si="2"/>
        <v>-0.50031703735390209</v>
      </c>
      <c r="M39" s="175">
        <f t="shared" si="5"/>
        <v>1.1095172124465613</v>
      </c>
    </row>
    <row r="40" spans="1:13" ht="14.25" x14ac:dyDescent="0.2">
      <c r="A40" s="160" t="s">
        <v>155</v>
      </c>
      <c r="B40" s="174">
        <v>313788.01591999998</v>
      </c>
      <c r="C40" s="9">
        <v>383104.90126000001</v>
      </c>
      <c r="D40" s="10">
        <f>(C40-B40)/B40*100</f>
        <v>22.090354578000305</v>
      </c>
      <c r="E40" s="175">
        <f t="shared" si="3"/>
        <v>2.831944112168264</v>
      </c>
      <c r="F40" s="174">
        <v>2897915.2015399998</v>
      </c>
      <c r="G40" s="9">
        <v>3178034.9163600001</v>
      </c>
      <c r="H40" s="10">
        <f t="shared" si="1"/>
        <v>9.6662495393633368</v>
      </c>
      <c r="I40" s="175">
        <f t="shared" si="4"/>
        <v>2.470104821433321</v>
      </c>
      <c r="J40" s="174">
        <v>3520133.5651699998</v>
      </c>
      <c r="K40" s="9">
        <v>3787978.5174099999</v>
      </c>
      <c r="L40" s="10">
        <f t="shared" si="2"/>
        <v>7.6089428790485343</v>
      </c>
      <c r="M40" s="175">
        <f t="shared" si="5"/>
        <v>2.4560998853256981</v>
      </c>
    </row>
    <row r="41" spans="1:13" ht="14.25" x14ac:dyDescent="0.2">
      <c r="A41" s="160" t="s">
        <v>156</v>
      </c>
      <c r="B41" s="174">
        <v>7112.1207700000004</v>
      </c>
      <c r="C41" s="9">
        <v>9773.3247599999995</v>
      </c>
      <c r="D41" s="10">
        <f t="shared" si="0"/>
        <v>37.417868397642508</v>
      </c>
      <c r="E41" s="175">
        <f t="shared" si="3"/>
        <v>7.224525037231655E-2</v>
      </c>
      <c r="F41" s="174">
        <v>79098.003190000003</v>
      </c>
      <c r="G41" s="9">
        <v>87150.150139999998</v>
      </c>
      <c r="H41" s="10">
        <f t="shared" si="1"/>
        <v>10.17996235715087</v>
      </c>
      <c r="I41" s="175">
        <f t="shared" si="4"/>
        <v>6.7736828485199241E-2</v>
      </c>
      <c r="J41" s="174">
        <v>98881.063380000007</v>
      </c>
      <c r="K41" s="9">
        <v>103735.62772999999</v>
      </c>
      <c r="L41" s="10">
        <f t="shared" si="2"/>
        <v>4.9094985268755567</v>
      </c>
      <c r="M41" s="175">
        <f t="shared" si="5"/>
        <v>6.7261485829663459E-2</v>
      </c>
    </row>
    <row r="42" spans="1:13" ht="15.75" x14ac:dyDescent="0.25">
      <c r="A42" s="162" t="s">
        <v>31</v>
      </c>
      <c r="B42" s="172">
        <f>B43</f>
        <v>351089.66720000003</v>
      </c>
      <c r="C42" s="45">
        <f>C43</f>
        <v>404299.35178999999</v>
      </c>
      <c r="D42" s="44">
        <f t="shared" si="0"/>
        <v>15.155582622056714</v>
      </c>
      <c r="E42" s="173">
        <f t="shared" si="3"/>
        <v>2.9886152985500338</v>
      </c>
      <c r="F42" s="172">
        <f>F43</f>
        <v>3048671.8997</v>
      </c>
      <c r="G42" s="45">
        <f>G43</f>
        <v>3893976.04367</v>
      </c>
      <c r="H42" s="44">
        <f t="shared" si="1"/>
        <v>27.72696347065688</v>
      </c>
      <c r="I42" s="173">
        <f t="shared" si="4"/>
        <v>3.0265649223992201</v>
      </c>
      <c r="J42" s="172">
        <f>J43</f>
        <v>3649366.2298400002</v>
      </c>
      <c r="K42" s="45">
        <f>K43</f>
        <v>4632548.4134200001</v>
      </c>
      <c r="L42" s="44">
        <f t="shared" si="2"/>
        <v>26.941176129179716</v>
      </c>
      <c r="M42" s="173">
        <f t="shared" si="5"/>
        <v>3.0037133459632779</v>
      </c>
    </row>
    <row r="43" spans="1:13" ht="14.25" x14ac:dyDescent="0.2">
      <c r="A43" s="160" t="s">
        <v>157</v>
      </c>
      <c r="B43" s="174">
        <v>351089.66720000003</v>
      </c>
      <c r="C43" s="9">
        <v>404299.35178999999</v>
      </c>
      <c r="D43" s="10">
        <f t="shared" si="0"/>
        <v>15.155582622056714</v>
      </c>
      <c r="E43" s="175">
        <f t="shared" si="3"/>
        <v>2.9886152985500338</v>
      </c>
      <c r="F43" s="174">
        <v>3048671.8997</v>
      </c>
      <c r="G43" s="9">
        <v>3893976.04367</v>
      </c>
      <c r="H43" s="10">
        <f t="shared" si="1"/>
        <v>27.72696347065688</v>
      </c>
      <c r="I43" s="175">
        <f t="shared" si="4"/>
        <v>3.0265649223992201</v>
      </c>
      <c r="J43" s="174">
        <v>3649366.2298400002</v>
      </c>
      <c r="K43" s="9">
        <v>4632548.4134200001</v>
      </c>
      <c r="L43" s="10">
        <f t="shared" si="2"/>
        <v>26.941176129179716</v>
      </c>
      <c r="M43" s="175">
        <f t="shared" si="5"/>
        <v>3.0037133459632779</v>
      </c>
    </row>
    <row r="44" spans="1:13" ht="15.75" x14ac:dyDescent="0.25">
      <c r="A44" s="159" t="s">
        <v>33</v>
      </c>
      <c r="B44" s="177">
        <f>B8+B22+B42</f>
        <v>11700802.012460001</v>
      </c>
      <c r="C44" s="6">
        <f>C8+C22+C42</f>
        <v>13527982.406639997</v>
      </c>
      <c r="D44" s="155">
        <f t="shared" si="0"/>
        <v>15.615856009137325</v>
      </c>
      <c r="E44" s="176">
        <f t="shared" si="3"/>
        <v>100</v>
      </c>
      <c r="F44" s="184">
        <f>F8+F22+F42</f>
        <v>107343879.99993999</v>
      </c>
      <c r="G44" s="12">
        <f>G8+G22+G42</f>
        <v>120204187.91835999</v>
      </c>
      <c r="H44" s="13">
        <f t="shared" si="1"/>
        <v>11.9804761281474</v>
      </c>
      <c r="I44" s="185">
        <f t="shared" si="4"/>
        <v>93.427842030664451</v>
      </c>
      <c r="J44" s="184">
        <f>J8+J22+J42</f>
        <v>130226150.86712</v>
      </c>
      <c r="K44" s="12">
        <f>K8+K22+K42</f>
        <v>144459986.91335002</v>
      </c>
      <c r="L44" s="13">
        <f t="shared" si="2"/>
        <v>10.930090424582941</v>
      </c>
      <c r="M44" s="185">
        <f t="shared" si="5"/>
        <v>93.666887407436533</v>
      </c>
    </row>
    <row r="45" spans="1:13" ht="15.75" x14ac:dyDescent="0.25">
      <c r="A45" s="163" t="s">
        <v>34</v>
      </c>
      <c r="B45" s="178"/>
      <c r="C45" s="46"/>
      <c r="D45" s="47"/>
      <c r="E45" s="179"/>
      <c r="F45" s="186">
        <f>F46-F44</f>
        <v>8522886.5185199827</v>
      </c>
      <c r="G45" s="48">
        <f>G46-G44</f>
        <v>8455733.2632799894</v>
      </c>
      <c r="H45" s="49">
        <f t="shared" si="1"/>
        <v>-0.78791680605005443</v>
      </c>
      <c r="I45" s="187">
        <f t="shared" si="4"/>
        <v>6.5721579693355503</v>
      </c>
      <c r="J45" s="186">
        <f>J46-J44</f>
        <v>9073423.4243399799</v>
      </c>
      <c r="K45" s="48">
        <f>K46-K44</f>
        <v>9767393.660289973</v>
      </c>
      <c r="L45" s="49">
        <f t="shared" si="2"/>
        <v>7.6483836749906109</v>
      </c>
      <c r="M45" s="187">
        <f t="shared" si="5"/>
        <v>6.3331125925634657</v>
      </c>
    </row>
    <row r="46" spans="1:13" s="14" customFormat="1" ht="22.5" customHeight="1" thickBot="1" x14ac:dyDescent="0.35">
      <c r="A46" s="164" t="s">
        <v>35</v>
      </c>
      <c r="B46" s="180"/>
      <c r="C46" s="181"/>
      <c r="D46" s="182"/>
      <c r="E46" s="183"/>
      <c r="F46" s="188">
        <v>115866766.51845998</v>
      </c>
      <c r="G46" s="189">
        <v>128659921.18163998</v>
      </c>
      <c r="H46" s="190">
        <f t="shared" si="1"/>
        <v>11.041263209103013</v>
      </c>
      <c r="I46" s="191">
        <f t="shared" si="4"/>
        <v>100</v>
      </c>
      <c r="J46" s="188">
        <v>139299574.29145998</v>
      </c>
      <c r="K46" s="189">
        <v>154227380.57363999</v>
      </c>
      <c r="L46" s="190">
        <f t="shared" si="2"/>
        <v>10.716333024066671</v>
      </c>
      <c r="M46" s="191">
        <f t="shared" si="5"/>
        <v>100</v>
      </c>
    </row>
    <row r="47" spans="1:13" ht="20.25" customHeight="1" x14ac:dyDescent="0.2"/>
    <row r="48" spans="1:13" ht="15" x14ac:dyDescent="0.2">
      <c r="C48" s="105"/>
    </row>
    <row r="49" spans="1:3" ht="15" x14ac:dyDescent="0.2">
      <c r="A49" s="1" t="s">
        <v>229</v>
      </c>
      <c r="C49" s="106"/>
    </row>
    <row r="50" spans="1:3" x14ac:dyDescent="0.2">
      <c r="A50" s="1" t="s">
        <v>113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9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29" t="s">
        <v>56</v>
      </c>
    </row>
    <row r="34" ht="12.75" customHeight="1" x14ac:dyDescent="0.2"/>
    <row r="50" spans="2:2" ht="12.75" customHeight="1" x14ac:dyDescent="0.2"/>
    <row r="51" spans="2:2" x14ac:dyDescent="0.2">
      <c r="B51" s="2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9" t="s">
        <v>14</v>
      </c>
    </row>
    <row r="2" spans="2:2" ht="15" x14ac:dyDescent="0.25">
      <c r="B2" s="29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9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29" t="s">
        <v>59</v>
      </c>
    </row>
    <row r="19" spans="2:2" ht="15" x14ac:dyDescent="0.25">
      <c r="B19" s="29"/>
    </row>
    <row r="20" spans="2:2" ht="15" x14ac:dyDescent="0.25">
      <c r="B20" s="29"/>
    </row>
    <row r="21" spans="2:2" ht="15" x14ac:dyDescent="0.25">
      <c r="B21" s="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1" bestFit="1" customWidth="1"/>
    <col min="5" max="5" width="12.28515625" style="42" bestFit="1" customWidth="1"/>
    <col min="6" max="6" width="11" style="42" bestFit="1" customWidth="1"/>
    <col min="7" max="7" width="12.28515625" style="42" bestFit="1" customWidth="1"/>
    <col min="8" max="8" width="11.42578125" style="42" bestFit="1" customWidth="1"/>
    <col min="9" max="9" width="12.28515625" style="42" bestFit="1" customWidth="1"/>
    <col min="10" max="10" width="12.7109375" style="42" bestFit="1" customWidth="1"/>
    <col min="11" max="11" width="12.28515625" style="42" bestFit="1" customWidth="1"/>
    <col min="12" max="12" width="11" style="42" customWidth="1"/>
    <col min="13" max="13" width="12.28515625" style="42" bestFit="1" customWidth="1"/>
    <col min="14" max="14" width="11" style="42" bestFit="1" customWidth="1"/>
    <col min="15" max="15" width="13.5703125" style="41" bestFit="1" customWidth="1"/>
  </cols>
  <sheetData>
    <row r="1" spans="1:15" ht="16.5" thickBot="1" x14ac:dyDescent="0.3">
      <c r="B1" s="30" t="s">
        <v>60</v>
      </c>
      <c r="C1" s="31" t="s">
        <v>44</v>
      </c>
      <c r="D1" s="31" t="s">
        <v>45</v>
      </c>
      <c r="E1" s="31" t="s">
        <v>46</v>
      </c>
      <c r="F1" s="31" t="s">
        <v>47</v>
      </c>
      <c r="G1" s="31" t="s">
        <v>48</v>
      </c>
      <c r="H1" s="31" t="s">
        <v>49</v>
      </c>
      <c r="I1" s="31" t="s">
        <v>0</v>
      </c>
      <c r="J1" s="31" t="s">
        <v>61</v>
      </c>
      <c r="K1" s="31" t="s">
        <v>50</v>
      </c>
      <c r="L1" s="31" t="s">
        <v>51</v>
      </c>
      <c r="M1" s="31" t="s">
        <v>52</v>
      </c>
      <c r="N1" s="31" t="s">
        <v>53</v>
      </c>
      <c r="O1" s="32" t="s">
        <v>42</v>
      </c>
    </row>
    <row r="2" spans="1:15" s="58" customFormat="1" ht="16.5" thickTop="1" thickBot="1" x14ac:dyDescent="0.3">
      <c r="A2" s="33">
        <v>2017</v>
      </c>
      <c r="B2" s="34" t="s">
        <v>2</v>
      </c>
      <c r="C2" s="119">
        <f>C4+C6+C8+C10+C12+C14+C16+C18+C20+C22</f>
        <v>1652190.6418399997</v>
      </c>
      <c r="D2" s="119">
        <f t="shared" ref="D2:O2" si="0">D4+D6+D8+D10+D12+D14+D16+D18+D20+D22</f>
        <v>1662790.5854499999</v>
      </c>
      <c r="E2" s="119">
        <f t="shared" si="0"/>
        <v>1866304.9677400002</v>
      </c>
      <c r="F2" s="119">
        <f t="shared" si="0"/>
        <v>1609209.9179100001</v>
      </c>
      <c r="G2" s="119">
        <f t="shared" si="0"/>
        <v>1675607.2516299998</v>
      </c>
      <c r="H2" s="119">
        <f t="shared" si="0"/>
        <v>1596966.7873800003</v>
      </c>
      <c r="I2" s="119">
        <f t="shared" si="0"/>
        <v>1469746.8467900001</v>
      </c>
      <c r="J2" s="119">
        <f t="shared" si="0"/>
        <v>1667864.8863499998</v>
      </c>
      <c r="K2" s="119">
        <f t="shared" si="0"/>
        <v>1649891.94297</v>
      </c>
      <c r="L2" s="119">
        <f t="shared" si="0"/>
        <v>2091947.2162299999</v>
      </c>
      <c r="M2" s="119"/>
      <c r="N2" s="119"/>
      <c r="O2" s="119">
        <f t="shared" si="0"/>
        <v>16942521.044289999</v>
      </c>
    </row>
    <row r="3" spans="1:15" ht="15.75" thickTop="1" x14ac:dyDescent="0.25">
      <c r="A3" s="35">
        <v>2016</v>
      </c>
      <c r="B3" s="34" t="s">
        <v>2</v>
      </c>
      <c r="C3" s="119">
        <f>C5+C7+C9+C11+C13+C15+C17+C19+C21+C23</f>
        <v>1451980.9365300001</v>
      </c>
      <c r="D3" s="119">
        <f t="shared" ref="D3:O3" si="1">D5+D7+D9+D11+D13+D15+D17+D19+D21+D23</f>
        <v>1713742.3471000001</v>
      </c>
      <c r="E3" s="119">
        <f t="shared" si="1"/>
        <v>1749514.7263099998</v>
      </c>
      <c r="F3" s="119">
        <f t="shared" si="1"/>
        <v>1635750.9739400002</v>
      </c>
      <c r="G3" s="119">
        <f t="shared" si="1"/>
        <v>1600250.6405699998</v>
      </c>
      <c r="H3" s="119">
        <f t="shared" si="1"/>
        <v>1703009.1706099999</v>
      </c>
      <c r="I3" s="119">
        <f t="shared" si="1"/>
        <v>1204892.8197200003</v>
      </c>
      <c r="J3" s="119">
        <f t="shared" si="1"/>
        <v>1627083.9311000004</v>
      </c>
      <c r="K3" s="119">
        <f t="shared" si="1"/>
        <v>1545980.3569499999</v>
      </c>
      <c r="L3" s="119">
        <f t="shared" si="1"/>
        <v>1938759.3362</v>
      </c>
      <c r="M3" s="119">
        <f t="shared" si="1"/>
        <v>2043576.0866600005</v>
      </c>
      <c r="N3" s="119">
        <f t="shared" si="1"/>
        <v>1996976.1761700001</v>
      </c>
      <c r="O3" s="119">
        <f t="shared" si="1"/>
        <v>20211517.50186</v>
      </c>
    </row>
    <row r="4" spans="1:15" s="58" customFormat="1" ht="15" x14ac:dyDescent="0.25">
      <c r="A4" s="33">
        <v>2017</v>
      </c>
      <c r="B4" s="36" t="s">
        <v>131</v>
      </c>
      <c r="C4" s="120">
        <v>523304.22970000003</v>
      </c>
      <c r="D4" s="120">
        <v>556278.86133999994</v>
      </c>
      <c r="E4" s="120">
        <v>622260.37211</v>
      </c>
      <c r="F4" s="120">
        <v>523494.47083000001</v>
      </c>
      <c r="G4" s="120">
        <v>528449.20447999996</v>
      </c>
      <c r="H4" s="120">
        <v>466287.58019000001</v>
      </c>
      <c r="I4" s="120">
        <v>429510.75887000002</v>
      </c>
      <c r="J4" s="120">
        <v>542124.19045999995</v>
      </c>
      <c r="K4" s="120">
        <v>474234.52458000003</v>
      </c>
      <c r="L4" s="120">
        <v>577667.1102</v>
      </c>
      <c r="M4" s="120"/>
      <c r="N4" s="120"/>
      <c r="O4" s="121">
        <v>5243611.3027600003</v>
      </c>
    </row>
    <row r="5" spans="1:15" ht="15" x14ac:dyDescent="0.25">
      <c r="A5" s="35">
        <v>2016</v>
      </c>
      <c r="B5" s="36" t="s">
        <v>131</v>
      </c>
      <c r="C5" s="120">
        <v>460617.42556</v>
      </c>
      <c r="D5" s="120">
        <v>562234.92995000002</v>
      </c>
      <c r="E5" s="120">
        <v>569482.75214999996</v>
      </c>
      <c r="F5" s="120">
        <v>532964.35138999997</v>
      </c>
      <c r="G5" s="120">
        <v>511399.68602999998</v>
      </c>
      <c r="H5" s="120">
        <v>532804.50525000005</v>
      </c>
      <c r="I5" s="120">
        <v>385329.33100000001</v>
      </c>
      <c r="J5" s="120">
        <v>540411.59606000001</v>
      </c>
      <c r="K5" s="120">
        <v>477843.75881999999</v>
      </c>
      <c r="L5" s="120">
        <v>569525.50392000005</v>
      </c>
      <c r="M5" s="120">
        <v>602068.51049000002</v>
      </c>
      <c r="N5" s="120">
        <v>614283.32934000005</v>
      </c>
      <c r="O5" s="121">
        <v>6358965.6799600003</v>
      </c>
    </row>
    <row r="6" spans="1:15" s="58" customFormat="1" ht="15" x14ac:dyDescent="0.25">
      <c r="A6" s="33">
        <v>2017</v>
      </c>
      <c r="B6" s="36" t="s">
        <v>132</v>
      </c>
      <c r="C6" s="120">
        <v>193180.85324</v>
      </c>
      <c r="D6" s="120">
        <v>168162.27752</v>
      </c>
      <c r="E6" s="120">
        <v>154537.86945</v>
      </c>
      <c r="F6" s="120">
        <v>119339.45615</v>
      </c>
      <c r="G6" s="120">
        <v>128815.66695</v>
      </c>
      <c r="H6" s="120">
        <v>190406.87862999999</v>
      </c>
      <c r="I6" s="120">
        <v>120611.11826</v>
      </c>
      <c r="J6" s="120">
        <v>101150.14053</v>
      </c>
      <c r="K6" s="120">
        <v>142920.40747999999</v>
      </c>
      <c r="L6" s="120">
        <v>232436.58790000001</v>
      </c>
      <c r="M6" s="120"/>
      <c r="N6" s="120"/>
      <c r="O6" s="121">
        <v>1551561.25611</v>
      </c>
    </row>
    <row r="7" spans="1:15" ht="15" x14ac:dyDescent="0.25">
      <c r="A7" s="35">
        <v>2016</v>
      </c>
      <c r="B7" s="36" t="s">
        <v>132</v>
      </c>
      <c r="C7" s="120">
        <v>133664.50292999999</v>
      </c>
      <c r="D7" s="120">
        <v>159610.86298000001</v>
      </c>
      <c r="E7" s="120">
        <v>147688.55484999999</v>
      </c>
      <c r="F7" s="120">
        <v>137864.25597999999</v>
      </c>
      <c r="G7" s="120">
        <v>141054.25565000001</v>
      </c>
      <c r="H7" s="120">
        <v>170561.31013</v>
      </c>
      <c r="I7" s="120">
        <v>86823.599700000006</v>
      </c>
      <c r="J7" s="120">
        <v>84936.203210000007</v>
      </c>
      <c r="K7" s="120">
        <v>117323.37648000001</v>
      </c>
      <c r="L7" s="120">
        <v>216306.39866000001</v>
      </c>
      <c r="M7" s="120">
        <v>303272.15652999998</v>
      </c>
      <c r="N7" s="120">
        <v>278887.07254000002</v>
      </c>
      <c r="O7" s="121">
        <v>1977992.5496400001</v>
      </c>
    </row>
    <row r="8" spans="1:15" s="58" customFormat="1" ht="15" x14ac:dyDescent="0.25">
      <c r="A8" s="33">
        <v>2017</v>
      </c>
      <c r="B8" s="36" t="s">
        <v>133</v>
      </c>
      <c r="C8" s="120">
        <v>98614.026859999998</v>
      </c>
      <c r="D8" s="120">
        <v>100791.01846000001</v>
      </c>
      <c r="E8" s="120">
        <v>123925.27827</v>
      </c>
      <c r="F8" s="120">
        <v>106774.60662000001</v>
      </c>
      <c r="G8" s="120">
        <v>113857.59785999999</v>
      </c>
      <c r="H8" s="120">
        <v>111011.93931</v>
      </c>
      <c r="I8" s="120">
        <v>114008.44620000001</v>
      </c>
      <c r="J8" s="120">
        <v>130741.30551999999</v>
      </c>
      <c r="K8" s="120">
        <v>121503.91916</v>
      </c>
      <c r="L8" s="120">
        <v>143782.24421</v>
      </c>
      <c r="M8" s="120"/>
      <c r="N8" s="120"/>
      <c r="O8" s="121">
        <v>1165010.3824700001</v>
      </c>
    </row>
    <row r="9" spans="1:15" ht="15" x14ac:dyDescent="0.25">
      <c r="A9" s="35">
        <v>2016</v>
      </c>
      <c r="B9" s="36" t="s">
        <v>133</v>
      </c>
      <c r="C9" s="120">
        <v>82138.198180000007</v>
      </c>
      <c r="D9" s="120">
        <v>106167.3698</v>
      </c>
      <c r="E9" s="120">
        <v>115040.83248</v>
      </c>
      <c r="F9" s="120">
        <v>101233.43283999999</v>
      </c>
      <c r="G9" s="120">
        <v>99357.540609999996</v>
      </c>
      <c r="H9" s="120">
        <v>118406.69650000001</v>
      </c>
      <c r="I9" s="120">
        <v>86164.127510000006</v>
      </c>
      <c r="J9" s="120">
        <v>125447.67350999999</v>
      </c>
      <c r="K9" s="120">
        <v>118922.44886</v>
      </c>
      <c r="L9" s="120">
        <v>128356.24641000001</v>
      </c>
      <c r="M9" s="120">
        <v>127586.63062</v>
      </c>
      <c r="N9" s="120">
        <v>111567.23850000001</v>
      </c>
      <c r="O9" s="121">
        <v>1320388.43582</v>
      </c>
    </row>
    <row r="10" spans="1:15" s="58" customFormat="1" ht="15" x14ac:dyDescent="0.25">
      <c r="A10" s="33">
        <v>2017</v>
      </c>
      <c r="B10" s="36" t="s">
        <v>134</v>
      </c>
      <c r="C10" s="120">
        <v>96331.293539999999</v>
      </c>
      <c r="D10" s="120">
        <v>90408.284830000004</v>
      </c>
      <c r="E10" s="120">
        <v>114507.19144</v>
      </c>
      <c r="F10" s="120">
        <v>97193.598150000005</v>
      </c>
      <c r="G10" s="120">
        <v>96648.830149999994</v>
      </c>
      <c r="H10" s="120">
        <v>75861.733869999996</v>
      </c>
      <c r="I10" s="120">
        <v>62780.645680000001</v>
      </c>
      <c r="J10" s="120">
        <v>83243.914560000005</v>
      </c>
      <c r="K10" s="120">
        <v>94096.526159999994</v>
      </c>
      <c r="L10" s="120">
        <v>177072.33439999999</v>
      </c>
      <c r="M10" s="120"/>
      <c r="N10" s="120"/>
      <c r="O10" s="121">
        <v>988144.35277999996</v>
      </c>
    </row>
    <row r="11" spans="1:15" ht="15" x14ac:dyDescent="0.25">
      <c r="A11" s="35">
        <v>2016</v>
      </c>
      <c r="B11" s="36" t="s">
        <v>134</v>
      </c>
      <c r="C11" s="120">
        <v>89731.465129999997</v>
      </c>
      <c r="D11" s="120">
        <v>105702.40222</v>
      </c>
      <c r="E11" s="120">
        <v>108063.88145</v>
      </c>
      <c r="F11" s="120">
        <v>96465.707190000001</v>
      </c>
      <c r="G11" s="120">
        <v>96136.855660000001</v>
      </c>
      <c r="H11" s="120">
        <v>99356.71286</v>
      </c>
      <c r="I11" s="120">
        <v>54463.913520000002</v>
      </c>
      <c r="J11" s="120">
        <v>88426.430420000004</v>
      </c>
      <c r="K11" s="120">
        <v>133309.95624</v>
      </c>
      <c r="L11" s="120">
        <v>164789.31182</v>
      </c>
      <c r="M11" s="120">
        <v>144969.57272</v>
      </c>
      <c r="N11" s="120">
        <v>115269.88946000001</v>
      </c>
      <c r="O11" s="121">
        <v>1296686.0986899999</v>
      </c>
    </row>
    <row r="12" spans="1:15" s="58" customFormat="1" ht="15" x14ac:dyDescent="0.25">
      <c r="A12" s="33">
        <v>2017</v>
      </c>
      <c r="B12" s="36" t="s">
        <v>135</v>
      </c>
      <c r="C12" s="120">
        <v>153847.91657</v>
      </c>
      <c r="D12" s="120">
        <v>151916.63034999999</v>
      </c>
      <c r="E12" s="120">
        <v>166209.45361</v>
      </c>
      <c r="F12" s="120">
        <v>136966.56799000001</v>
      </c>
      <c r="G12" s="120">
        <v>122369.90646</v>
      </c>
      <c r="H12" s="120">
        <v>112375.59302</v>
      </c>
      <c r="I12" s="120">
        <v>125317.91564000001</v>
      </c>
      <c r="J12" s="120">
        <v>98095.420389999999</v>
      </c>
      <c r="K12" s="120">
        <v>182670.54071999999</v>
      </c>
      <c r="L12" s="120">
        <v>245378.82423999999</v>
      </c>
      <c r="M12" s="120"/>
      <c r="N12" s="120"/>
      <c r="O12" s="121">
        <v>1495148.76899</v>
      </c>
    </row>
    <row r="13" spans="1:15" ht="15" x14ac:dyDescent="0.25">
      <c r="A13" s="35">
        <v>2016</v>
      </c>
      <c r="B13" s="36" t="s">
        <v>135</v>
      </c>
      <c r="C13" s="120">
        <v>178413.55434</v>
      </c>
      <c r="D13" s="120">
        <v>169593.44938000001</v>
      </c>
      <c r="E13" s="120">
        <v>138571.21487</v>
      </c>
      <c r="F13" s="120">
        <v>141600.09865</v>
      </c>
      <c r="G13" s="120">
        <v>140964.30918000001</v>
      </c>
      <c r="H13" s="120">
        <v>154724.56434000001</v>
      </c>
      <c r="I13" s="120">
        <v>112831.10505</v>
      </c>
      <c r="J13" s="120">
        <v>122766.21102</v>
      </c>
      <c r="K13" s="120">
        <v>137872.99599</v>
      </c>
      <c r="L13" s="120">
        <v>250831.77413000001</v>
      </c>
      <c r="M13" s="120">
        <v>231839.25833000001</v>
      </c>
      <c r="N13" s="120">
        <v>203852.04095</v>
      </c>
      <c r="O13" s="121">
        <v>1983860.57623</v>
      </c>
    </row>
    <row r="14" spans="1:15" s="58" customFormat="1" ht="15" x14ac:dyDescent="0.25">
      <c r="A14" s="33">
        <v>2017</v>
      </c>
      <c r="B14" s="36" t="s">
        <v>136</v>
      </c>
      <c r="C14" s="120">
        <v>25053.806250000001</v>
      </c>
      <c r="D14" s="120">
        <v>28959.574209999999</v>
      </c>
      <c r="E14" s="120">
        <v>31758.512920000001</v>
      </c>
      <c r="F14" s="120">
        <v>27550.555660000002</v>
      </c>
      <c r="G14" s="120">
        <v>25553.172859999999</v>
      </c>
      <c r="H14" s="120">
        <v>25930.344700000001</v>
      </c>
      <c r="I14" s="120">
        <v>17993.175630000002</v>
      </c>
      <c r="J14" s="120">
        <v>24056.734530000002</v>
      </c>
      <c r="K14" s="120">
        <v>16366.567499999999</v>
      </c>
      <c r="L14" s="120">
        <v>23613.366549999999</v>
      </c>
      <c r="M14" s="120"/>
      <c r="N14" s="120"/>
      <c r="O14" s="121">
        <v>246835.81081</v>
      </c>
    </row>
    <row r="15" spans="1:15" ht="15" x14ac:dyDescent="0.25">
      <c r="A15" s="35">
        <v>2016</v>
      </c>
      <c r="B15" s="36" t="s">
        <v>136</v>
      </c>
      <c r="C15" s="120">
        <v>10191.507659999999</v>
      </c>
      <c r="D15" s="120">
        <v>15895.20304</v>
      </c>
      <c r="E15" s="120">
        <v>18612.352360000001</v>
      </c>
      <c r="F15" s="120">
        <v>16074.062110000001</v>
      </c>
      <c r="G15" s="120">
        <v>13709.48552</v>
      </c>
      <c r="H15" s="120">
        <v>15906.68377</v>
      </c>
      <c r="I15" s="120">
        <v>7864.1694500000003</v>
      </c>
      <c r="J15" s="120">
        <v>14110.55587</v>
      </c>
      <c r="K15" s="120">
        <v>16903.757259999998</v>
      </c>
      <c r="L15" s="120">
        <v>16057.673000000001</v>
      </c>
      <c r="M15" s="120">
        <v>19860.462739999999</v>
      </c>
      <c r="N15" s="120">
        <v>25643.104299999999</v>
      </c>
      <c r="O15" s="121">
        <v>190829.01707999999</v>
      </c>
    </row>
    <row r="16" spans="1:15" ht="15" x14ac:dyDescent="0.25">
      <c r="A16" s="33">
        <v>2017</v>
      </c>
      <c r="B16" s="36" t="s">
        <v>137</v>
      </c>
      <c r="C16" s="120">
        <v>72553.879400000005</v>
      </c>
      <c r="D16" s="120">
        <v>56698.544040000001</v>
      </c>
      <c r="E16" s="120">
        <v>62550.802020000003</v>
      </c>
      <c r="F16" s="120">
        <v>54475.132640000003</v>
      </c>
      <c r="G16" s="120">
        <v>98506.515249999997</v>
      </c>
      <c r="H16" s="120">
        <v>72979.066900000005</v>
      </c>
      <c r="I16" s="120">
        <v>63649.258909999997</v>
      </c>
      <c r="J16" s="120">
        <v>83484.789269999994</v>
      </c>
      <c r="K16" s="120">
        <v>118488.16482000001</v>
      </c>
      <c r="L16" s="120">
        <v>94654.499320000003</v>
      </c>
      <c r="M16" s="120"/>
      <c r="N16" s="120"/>
      <c r="O16" s="121">
        <v>778040.65257000003</v>
      </c>
    </row>
    <row r="17" spans="1:15" ht="15" x14ac:dyDescent="0.25">
      <c r="A17" s="35">
        <v>2016</v>
      </c>
      <c r="B17" s="36" t="s">
        <v>137</v>
      </c>
      <c r="C17" s="120">
        <v>84511.730519999997</v>
      </c>
      <c r="D17" s="120">
        <v>95207.148939999999</v>
      </c>
      <c r="E17" s="120">
        <v>120666.01637</v>
      </c>
      <c r="F17" s="120">
        <v>106168.6369</v>
      </c>
      <c r="G17" s="120">
        <v>77918.443740000002</v>
      </c>
      <c r="H17" s="120">
        <v>73102.883369999996</v>
      </c>
      <c r="I17" s="120">
        <v>63427.968549999998</v>
      </c>
      <c r="J17" s="120">
        <v>105204.74516999999</v>
      </c>
      <c r="K17" s="120">
        <v>70332.889139999999</v>
      </c>
      <c r="L17" s="120">
        <v>74471.286319999999</v>
      </c>
      <c r="M17" s="120">
        <v>63456.790180000004</v>
      </c>
      <c r="N17" s="120">
        <v>75289.751940000002</v>
      </c>
      <c r="O17" s="121">
        <v>1009758.29114</v>
      </c>
    </row>
    <row r="18" spans="1:15" ht="15" x14ac:dyDescent="0.25">
      <c r="A18" s="33">
        <v>2017</v>
      </c>
      <c r="B18" s="36" t="s">
        <v>138</v>
      </c>
      <c r="C18" s="120">
        <v>7065.8872499999998</v>
      </c>
      <c r="D18" s="120">
        <v>8665.6867299999994</v>
      </c>
      <c r="E18" s="120">
        <v>14852.07654</v>
      </c>
      <c r="F18" s="120">
        <v>10092.47442</v>
      </c>
      <c r="G18" s="120">
        <v>6489.4700499999999</v>
      </c>
      <c r="H18" s="120">
        <v>3619.6122599999999</v>
      </c>
      <c r="I18" s="120">
        <v>3589.18777</v>
      </c>
      <c r="J18" s="120">
        <v>4815.2303599999996</v>
      </c>
      <c r="K18" s="120">
        <v>3969.2169800000001</v>
      </c>
      <c r="L18" s="120">
        <v>4428.9364800000003</v>
      </c>
      <c r="M18" s="120"/>
      <c r="N18" s="120"/>
      <c r="O18" s="121">
        <v>67587.778839999999</v>
      </c>
    </row>
    <row r="19" spans="1:15" ht="15" x14ac:dyDescent="0.25">
      <c r="A19" s="35">
        <v>2016</v>
      </c>
      <c r="B19" s="36" t="s">
        <v>138</v>
      </c>
      <c r="C19" s="120">
        <v>6380.1968100000004</v>
      </c>
      <c r="D19" s="120">
        <v>10943.8946</v>
      </c>
      <c r="E19" s="120">
        <v>11918.69154</v>
      </c>
      <c r="F19" s="120">
        <v>14289.86443</v>
      </c>
      <c r="G19" s="120">
        <v>5571.9104900000002</v>
      </c>
      <c r="H19" s="120">
        <v>3156.9027799999999</v>
      </c>
      <c r="I19" s="120">
        <v>3344.2157099999999</v>
      </c>
      <c r="J19" s="120">
        <v>4817.8857399999997</v>
      </c>
      <c r="K19" s="120">
        <v>5467.3721800000003</v>
      </c>
      <c r="L19" s="120">
        <v>3457.1936799999999</v>
      </c>
      <c r="M19" s="120">
        <v>5491.6414599999998</v>
      </c>
      <c r="N19" s="120">
        <v>6517.1455100000003</v>
      </c>
      <c r="O19" s="121">
        <v>81356.914929999999</v>
      </c>
    </row>
    <row r="20" spans="1:15" ht="15" x14ac:dyDescent="0.25">
      <c r="A20" s="33">
        <v>2017</v>
      </c>
      <c r="B20" s="36" t="s">
        <v>139</v>
      </c>
      <c r="C20" s="122">
        <v>170613.20470999999</v>
      </c>
      <c r="D20" s="122">
        <v>170754.34839</v>
      </c>
      <c r="E20" s="122">
        <v>185513.32574999999</v>
      </c>
      <c r="F20" s="122">
        <v>163334.72273000001</v>
      </c>
      <c r="G20" s="122">
        <v>172427.39358999999</v>
      </c>
      <c r="H20" s="120">
        <v>185745.50395000001</v>
      </c>
      <c r="I20" s="120">
        <v>182984.70323000001</v>
      </c>
      <c r="J20" s="120">
        <v>210840.92108999999</v>
      </c>
      <c r="K20" s="120">
        <v>184865.38866</v>
      </c>
      <c r="L20" s="120">
        <v>194050.55507</v>
      </c>
      <c r="M20" s="120"/>
      <c r="N20" s="120"/>
      <c r="O20" s="121">
        <v>1821130.0671699999</v>
      </c>
    </row>
    <row r="21" spans="1:15" ht="15" x14ac:dyDescent="0.25">
      <c r="A21" s="35">
        <v>2016</v>
      </c>
      <c r="B21" s="36" t="s">
        <v>139</v>
      </c>
      <c r="C21" s="120">
        <v>134162.91104000001</v>
      </c>
      <c r="D21" s="120">
        <v>143119.48126</v>
      </c>
      <c r="E21" s="120">
        <v>150086.95507</v>
      </c>
      <c r="F21" s="120">
        <v>144289.19433999999</v>
      </c>
      <c r="G21" s="120">
        <v>154677.59112</v>
      </c>
      <c r="H21" s="120">
        <v>155034.36575999999</v>
      </c>
      <c r="I21" s="120">
        <v>131760.60505000001</v>
      </c>
      <c r="J21" s="120">
        <v>174431.12315</v>
      </c>
      <c r="K21" s="120">
        <v>149466.84672</v>
      </c>
      <c r="L21" s="120">
        <v>166790.7715</v>
      </c>
      <c r="M21" s="120">
        <v>175058.29003</v>
      </c>
      <c r="N21" s="120">
        <v>211832.53851000001</v>
      </c>
      <c r="O21" s="121">
        <v>1890710.6735499999</v>
      </c>
    </row>
    <row r="22" spans="1:15" ht="15" x14ac:dyDescent="0.25">
      <c r="A22" s="33">
        <v>2017</v>
      </c>
      <c r="B22" s="36" t="s">
        <v>140</v>
      </c>
      <c r="C22" s="122">
        <v>311625.54431999999</v>
      </c>
      <c r="D22" s="122">
        <v>330155.35957999999</v>
      </c>
      <c r="E22" s="122">
        <v>390190.08562999999</v>
      </c>
      <c r="F22" s="122">
        <v>369988.33272000001</v>
      </c>
      <c r="G22" s="122">
        <v>382489.49398000003</v>
      </c>
      <c r="H22" s="120">
        <v>352748.53454999998</v>
      </c>
      <c r="I22" s="120">
        <v>349301.63660000003</v>
      </c>
      <c r="J22" s="120">
        <v>389312.23963999999</v>
      </c>
      <c r="K22" s="120">
        <v>310776.68690999999</v>
      </c>
      <c r="L22" s="120">
        <v>398862.75786000001</v>
      </c>
      <c r="M22" s="120"/>
      <c r="N22" s="120"/>
      <c r="O22" s="121">
        <v>3585450.6717900001</v>
      </c>
    </row>
    <row r="23" spans="1:15" ht="15" x14ac:dyDescent="0.25">
      <c r="A23" s="35">
        <v>2016</v>
      </c>
      <c r="B23" s="36" t="s">
        <v>140</v>
      </c>
      <c r="C23" s="120">
        <v>272169.44436000002</v>
      </c>
      <c r="D23" s="122">
        <v>345267.60492999997</v>
      </c>
      <c r="E23" s="120">
        <v>369383.47516999999</v>
      </c>
      <c r="F23" s="120">
        <v>344801.37011000002</v>
      </c>
      <c r="G23" s="120">
        <v>359460.56257000001</v>
      </c>
      <c r="H23" s="120">
        <v>379954.54584999999</v>
      </c>
      <c r="I23" s="120">
        <v>272883.78418000002</v>
      </c>
      <c r="J23" s="120">
        <v>366531.50695000001</v>
      </c>
      <c r="K23" s="120">
        <v>318536.95526000002</v>
      </c>
      <c r="L23" s="120">
        <v>348173.17676</v>
      </c>
      <c r="M23" s="120">
        <v>369972.77356</v>
      </c>
      <c r="N23" s="120">
        <v>353834.06511999998</v>
      </c>
      <c r="O23" s="121">
        <v>4100969.2648200002</v>
      </c>
    </row>
    <row r="24" spans="1:15" ht="15" x14ac:dyDescent="0.25">
      <c r="A24" s="33">
        <v>2017</v>
      </c>
      <c r="B24" s="34" t="s">
        <v>14</v>
      </c>
      <c r="C24" s="123">
        <f>C26+C28+C30+C32+C34+C36+C38+C40+C42+C44+C46+C48+C50+C52+C54+C56</f>
        <v>8506201.2172299996</v>
      </c>
      <c r="D24" s="123">
        <f t="shared" ref="D24:O24" si="2">D26+D28+D30+D32+D34+D36+D38+D40+D42+D44+D46+D48+D50+D52+D54+D56</f>
        <v>9255492.1494500004</v>
      </c>
      <c r="E24" s="123">
        <f t="shared" si="2"/>
        <v>11304644.786050001</v>
      </c>
      <c r="F24" s="123">
        <f t="shared" si="2"/>
        <v>9722631.342290001</v>
      </c>
      <c r="G24" s="123">
        <f t="shared" si="2"/>
        <v>10320255.50182</v>
      </c>
      <c r="H24" s="123">
        <f t="shared" si="2"/>
        <v>10046269.449550001</v>
      </c>
      <c r="I24" s="123">
        <f t="shared" si="2"/>
        <v>9586739.8885399979</v>
      </c>
      <c r="J24" s="123">
        <f t="shared" si="2"/>
        <v>10300606.442759998</v>
      </c>
      <c r="K24" s="123">
        <f t="shared" si="2"/>
        <v>9293114.2140900008</v>
      </c>
      <c r="L24" s="123">
        <f t="shared" si="2"/>
        <v>11031735.838620001</v>
      </c>
      <c r="M24" s="123"/>
      <c r="N24" s="123"/>
      <c r="O24" s="123">
        <f t="shared" si="2"/>
        <v>99367690.830400005</v>
      </c>
    </row>
    <row r="25" spans="1:15" ht="15" x14ac:dyDescent="0.25">
      <c r="A25" s="35">
        <v>2016</v>
      </c>
      <c r="B25" s="34" t="s">
        <v>14</v>
      </c>
      <c r="C25" s="123">
        <f>C27+C29+C31+C33+C35+C37+C39+C41+C43+C45+C47+C49+C51+C53+C55+C57</f>
        <v>7469153.7823999999</v>
      </c>
      <c r="D25" s="123">
        <f t="shared" ref="D25:O25" si="3">D27+D29+D31+D33+D35+D37+D39+D41+D43+D45+D47+D49+D51+D53+D55+D57</f>
        <v>8788261.27819</v>
      </c>
      <c r="E25" s="123">
        <f t="shared" si="3"/>
        <v>9424995.499739999</v>
      </c>
      <c r="F25" s="123">
        <f t="shared" si="3"/>
        <v>9435774.553840002</v>
      </c>
      <c r="G25" s="123">
        <f t="shared" si="3"/>
        <v>8852394.3851999994</v>
      </c>
      <c r="H25" s="123">
        <f t="shared" si="3"/>
        <v>9788358.7886999995</v>
      </c>
      <c r="I25" s="123">
        <f t="shared" si="3"/>
        <v>7266062.84277</v>
      </c>
      <c r="J25" s="123">
        <f t="shared" si="3"/>
        <v>9145807.4035700001</v>
      </c>
      <c r="K25" s="123">
        <f t="shared" si="3"/>
        <v>8542481.3177399989</v>
      </c>
      <c r="L25" s="123">
        <f t="shared" si="3"/>
        <v>9410953.0090599991</v>
      </c>
      <c r="M25" s="123">
        <f t="shared" si="3"/>
        <v>9507154.9464500006</v>
      </c>
      <c r="N25" s="123">
        <f t="shared" si="3"/>
        <v>9969519.4159600008</v>
      </c>
      <c r="O25" s="123">
        <f t="shared" si="3"/>
        <v>107600917.22362003</v>
      </c>
    </row>
    <row r="26" spans="1:15" ht="15" x14ac:dyDescent="0.25">
      <c r="A26" s="33">
        <v>2017</v>
      </c>
      <c r="B26" s="36" t="s">
        <v>141</v>
      </c>
      <c r="C26" s="120">
        <v>613401.53384000005</v>
      </c>
      <c r="D26" s="120">
        <v>636070.77654999995</v>
      </c>
      <c r="E26" s="120">
        <v>755406.21930999996</v>
      </c>
      <c r="F26" s="120">
        <v>657600.07241000002</v>
      </c>
      <c r="G26" s="120">
        <v>671236.23378999997</v>
      </c>
      <c r="H26" s="120">
        <v>647226.14410000003</v>
      </c>
      <c r="I26" s="120">
        <v>603539.20473</v>
      </c>
      <c r="J26" s="120">
        <v>696360.46501000004</v>
      </c>
      <c r="K26" s="120">
        <v>663913.33970999997</v>
      </c>
      <c r="L26" s="120">
        <v>737590.77500999998</v>
      </c>
      <c r="M26" s="120"/>
      <c r="N26" s="120"/>
      <c r="O26" s="121">
        <v>6682344.7644600002</v>
      </c>
    </row>
    <row r="27" spans="1:15" ht="15" x14ac:dyDescent="0.25">
      <c r="A27" s="35">
        <v>2016</v>
      </c>
      <c r="B27" s="36" t="s">
        <v>141</v>
      </c>
      <c r="C27" s="120">
        <v>596331.43813999998</v>
      </c>
      <c r="D27" s="120">
        <v>632879.71793000004</v>
      </c>
      <c r="E27" s="120">
        <v>703183.34372</v>
      </c>
      <c r="F27" s="120">
        <v>689660.14344000001</v>
      </c>
      <c r="G27" s="120">
        <v>667514.74985000002</v>
      </c>
      <c r="H27" s="120">
        <v>713413.89365999994</v>
      </c>
      <c r="I27" s="120">
        <v>517401.23694999999</v>
      </c>
      <c r="J27" s="120">
        <v>661290.12170000002</v>
      </c>
      <c r="K27" s="120">
        <v>654791.11976000003</v>
      </c>
      <c r="L27" s="120">
        <v>691260.25052999996</v>
      </c>
      <c r="M27" s="120">
        <v>693768.88300999999</v>
      </c>
      <c r="N27" s="120">
        <v>645375.49565000006</v>
      </c>
      <c r="O27" s="121">
        <v>7866870.3943400001</v>
      </c>
    </row>
    <row r="28" spans="1:15" ht="15" x14ac:dyDescent="0.25">
      <c r="A28" s="33">
        <v>2017</v>
      </c>
      <c r="B28" s="36" t="s">
        <v>142</v>
      </c>
      <c r="C28" s="120">
        <v>90876.830560000002</v>
      </c>
      <c r="D28" s="120">
        <v>115906.43762</v>
      </c>
      <c r="E28" s="120">
        <v>158449.07969000001</v>
      </c>
      <c r="F28" s="120">
        <v>120153.9779</v>
      </c>
      <c r="G28" s="120">
        <v>130223.53909999999</v>
      </c>
      <c r="H28" s="120">
        <v>116501.83891000001</v>
      </c>
      <c r="I28" s="120">
        <v>125413.0567</v>
      </c>
      <c r="J28" s="120">
        <v>178115.87546000001</v>
      </c>
      <c r="K28" s="120">
        <v>111351.50290000001</v>
      </c>
      <c r="L28" s="120">
        <v>134816.69206</v>
      </c>
      <c r="M28" s="120"/>
      <c r="N28" s="120"/>
      <c r="O28" s="121">
        <v>1281808.8308999999</v>
      </c>
    </row>
    <row r="29" spans="1:15" ht="15" x14ac:dyDescent="0.25">
      <c r="A29" s="35">
        <v>2016</v>
      </c>
      <c r="B29" s="36" t="s">
        <v>142</v>
      </c>
      <c r="C29" s="120">
        <v>88262.647039999996</v>
      </c>
      <c r="D29" s="120">
        <v>108392.15519999999</v>
      </c>
      <c r="E29" s="120">
        <v>126075.64434</v>
      </c>
      <c r="F29" s="120">
        <v>132778.81531999999</v>
      </c>
      <c r="G29" s="120">
        <v>121029.34637</v>
      </c>
      <c r="H29" s="120">
        <v>124400.22552000001</v>
      </c>
      <c r="I29" s="120">
        <v>100638.91873</v>
      </c>
      <c r="J29" s="120">
        <v>143008.28052</v>
      </c>
      <c r="K29" s="120">
        <v>110363.20006</v>
      </c>
      <c r="L29" s="120">
        <v>119984.00598</v>
      </c>
      <c r="M29" s="120">
        <v>103157.59843</v>
      </c>
      <c r="N29" s="120">
        <v>115969.71197</v>
      </c>
      <c r="O29" s="121">
        <v>1394060.54948</v>
      </c>
    </row>
    <row r="30" spans="1:15" s="58" customFormat="1" ht="15" x14ac:dyDescent="0.25">
      <c r="A30" s="33">
        <v>2017</v>
      </c>
      <c r="B30" s="36" t="s">
        <v>143</v>
      </c>
      <c r="C30" s="120">
        <v>145550.68964999999</v>
      </c>
      <c r="D30" s="120">
        <v>155167.38436</v>
      </c>
      <c r="E30" s="120">
        <v>188983.32214</v>
      </c>
      <c r="F30" s="120">
        <v>176124.62299</v>
      </c>
      <c r="G30" s="120">
        <v>183438.17765</v>
      </c>
      <c r="H30" s="120">
        <v>163156.88868999999</v>
      </c>
      <c r="I30" s="120">
        <v>158118.46898000001</v>
      </c>
      <c r="J30" s="120">
        <v>201425.13</v>
      </c>
      <c r="K30" s="120">
        <v>169292.65053000001</v>
      </c>
      <c r="L30" s="120">
        <v>211568.56078999999</v>
      </c>
      <c r="M30" s="120"/>
      <c r="N30" s="120"/>
      <c r="O30" s="121">
        <v>1752825.8957799999</v>
      </c>
    </row>
    <row r="31" spans="1:15" ht="15" x14ac:dyDescent="0.25">
      <c r="A31" s="35">
        <v>2016</v>
      </c>
      <c r="B31" s="36" t="s">
        <v>143</v>
      </c>
      <c r="C31" s="120">
        <v>129495.75634000001</v>
      </c>
      <c r="D31" s="120">
        <v>155035.06388</v>
      </c>
      <c r="E31" s="120">
        <v>178923.85326</v>
      </c>
      <c r="F31" s="120">
        <v>170894.06432999999</v>
      </c>
      <c r="G31" s="120">
        <v>164493.13253999999</v>
      </c>
      <c r="H31" s="120">
        <v>172579.00075000001</v>
      </c>
      <c r="I31" s="120">
        <v>103247.80958</v>
      </c>
      <c r="J31" s="120">
        <v>166134.79951000001</v>
      </c>
      <c r="K31" s="120">
        <v>155502.63203000001</v>
      </c>
      <c r="L31" s="120">
        <v>177825.40615</v>
      </c>
      <c r="M31" s="120">
        <v>176412.99838999999</v>
      </c>
      <c r="N31" s="120">
        <v>168412.97764999999</v>
      </c>
      <c r="O31" s="121">
        <v>1918957.49441</v>
      </c>
    </row>
    <row r="32" spans="1:15" ht="15" x14ac:dyDescent="0.25">
      <c r="A32" s="33">
        <v>2017</v>
      </c>
      <c r="B32" s="36" t="s">
        <v>144</v>
      </c>
      <c r="C32" s="122">
        <v>1230611.5767999999</v>
      </c>
      <c r="D32" s="122">
        <v>1343485.6498400001</v>
      </c>
      <c r="E32" s="122">
        <v>1518979.1614000001</v>
      </c>
      <c r="F32" s="122">
        <v>1215164.03733</v>
      </c>
      <c r="G32" s="122">
        <v>1320433.7584500001</v>
      </c>
      <c r="H32" s="122">
        <v>1263088.6143799999</v>
      </c>
      <c r="I32" s="122">
        <v>1187213.6934400001</v>
      </c>
      <c r="J32" s="122">
        <v>1460017.6715599999</v>
      </c>
      <c r="K32" s="122">
        <v>1278793.49822</v>
      </c>
      <c r="L32" s="122">
        <v>1467614.4035799999</v>
      </c>
      <c r="M32" s="122"/>
      <c r="N32" s="122"/>
      <c r="O32" s="121">
        <v>13285402.064999999</v>
      </c>
    </row>
    <row r="33" spans="1:15" ht="15" x14ac:dyDescent="0.25">
      <c r="A33" s="35">
        <v>2016</v>
      </c>
      <c r="B33" s="36" t="s">
        <v>144</v>
      </c>
      <c r="C33" s="120">
        <v>997796.81114000001</v>
      </c>
      <c r="D33" s="120">
        <v>1136925.6484099999</v>
      </c>
      <c r="E33" s="120">
        <v>1189666.43016</v>
      </c>
      <c r="F33" s="122">
        <v>1231375.33534</v>
      </c>
      <c r="G33" s="122">
        <v>1126912.4225699999</v>
      </c>
      <c r="H33" s="122">
        <v>1316130.67931</v>
      </c>
      <c r="I33" s="122">
        <v>960854.42127000005</v>
      </c>
      <c r="J33" s="122">
        <v>1208479.22062</v>
      </c>
      <c r="K33" s="122">
        <v>1095817.0729199999</v>
      </c>
      <c r="L33" s="122">
        <v>1229099.5704699999</v>
      </c>
      <c r="M33" s="122">
        <v>1154563.19737</v>
      </c>
      <c r="N33" s="122">
        <v>1289586.68717</v>
      </c>
      <c r="O33" s="121">
        <v>13937207.496750001</v>
      </c>
    </row>
    <row r="34" spans="1:15" ht="15" x14ac:dyDescent="0.25">
      <c r="A34" s="33">
        <v>2017</v>
      </c>
      <c r="B34" s="36" t="s">
        <v>145</v>
      </c>
      <c r="C34" s="120">
        <v>1245692.78207</v>
      </c>
      <c r="D34" s="120">
        <v>1282231.9010999999</v>
      </c>
      <c r="E34" s="120">
        <v>1530344.28165</v>
      </c>
      <c r="F34" s="120">
        <v>1346093.8630900001</v>
      </c>
      <c r="G34" s="120">
        <v>1399503.22747</v>
      </c>
      <c r="H34" s="120">
        <v>1388908.11619</v>
      </c>
      <c r="I34" s="120">
        <v>1477709.87197</v>
      </c>
      <c r="J34" s="120">
        <v>1677408.57867</v>
      </c>
      <c r="K34" s="120">
        <v>1293824.8235200001</v>
      </c>
      <c r="L34" s="120">
        <v>1537983.0645999999</v>
      </c>
      <c r="M34" s="120"/>
      <c r="N34" s="120"/>
      <c r="O34" s="121">
        <v>14179700.510330001</v>
      </c>
    </row>
    <row r="35" spans="1:15" ht="15" x14ac:dyDescent="0.25">
      <c r="A35" s="35">
        <v>2016</v>
      </c>
      <c r="B35" s="36" t="s">
        <v>145</v>
      </c>
      <c r="C35" s="120">
        <v>1317690.7571399999</v>
      </c>
      <c r="D35" s="120">
        <v>1417235.4312499999</v>
      </c>
      <c r="E35" s="120">
        <v>1509609.8828100001</v>
      </c>
      <c r="F35" s="120">
        <v>1522645.99538</v>
      </c>
      <c r="G35" s="120">
        <v>1417793.2821899999</v>
      </c>
      <c r="H35" s="120">
        <v>1526209.70297</v>
      </c>
      <c r="I35" s="120">
        <v>1246136.3417</v>
      </c>
      <c r="J35" s="120">
        <v>1605432.9395099999</v>
      </c>
      <c r="K35" s="120">
        <v>1318760.98752</v>
      </c>
      <c r="L35" s="120">
        <v>1424987.54382</v>
      </c>
      <c r="M35" s="120">
        <v>1312655.6449200001</v>
      </c>
      <c r="N35" s="120">
        <v>1337080.13775</v>
      </c>
      <c r="O35" s="121">
        <v>16956238.646960001</v>
      </c>
    </row>
    <row r="36" spans="1:15" ht="15" x14ac:dyDescent="0.25">
      <c r="A36" s="33">
        <v>2017</v>
      </c>
      <c r="B36" s="36" t="s">
        <v>146</v>
      </c>
      <c r="C36" s="120">
        <v>2064186.77382</v>
      </c>
      <c r="D36" s="120">
        <v>2227178.9934100001</v>
      </c>
      <c r="E36" s="120">
        <v>2708918.1094499999</v>
      </c>
      <c r="F36" s="120">
        <v>2293564.0153700002</v>
      </c>
      <c r="G36" s="120">
        <v>2564380.90625</v>
      </c>
      <c r="H36" s="120">
        <v>2495330.2385100001</v>
      </c>
      <c r="I36" s="120">
        <v>2431172.1612200001</v>
      </c>
      <c r="J36" s="120">
        <v>1834466.38748</v>
      </c>
      <c r="K36" s="120">
        <v>2149988.2648700001</v>
      </c>
      <c r="L36" s="120">
        <v>2632110.62188</v>
      </c>
      <c r="M36" s="120"/>
      <c r="N36" s="120"/>
      <c r="O36" s="121">
        <v>23401296.472259998</v>
      </c>
    </row>
    <row r="37" spans="1:15" ht="15" x14ac:dyDescent="0.25">
      <c r="A37" s="35">
        <v>2016</v>
      </c>
      <c r="B37" s="36" t="s">
        <v>146</v>
      </c>
      <c r="C37" s="120">
        <v>1512280.43652</v>
      </c>
      <c r="D37" s="120">
        <v>1983150.7717299999</v>
      </c>
      <c r="E37" s="120">
        <v>2046625.30602</v>
      </c>
      <c r="F37" s="120">
        <v>2045816.2500700001</v>
      </c>
      <c r="G37" s="120">
        <v>1998418.0989099999</v>
      </c>
      <c r="H37" s="120">
        <v>2147765.0719300001</v>
      </c>
      <c r="I37" s="120">
        <v>1724587.2621200001</v>
      </c>
      <c r="J37" s="120">
        <v>1677699.5741300001</v>
      </c>
      <c r="K37" s="120">
        <v>1940445.8130099999</v>
      </c>
      <c r="L37" s="120">
        <v>2210886.45426</v>
      </c>
      <c r="M37" s="120">
        <v>2253216.38552</v>
      </c>
      <c r="N37" s="120">
        <v>2346446.8982299999</v>
      </c>
      <c r="O37" s="121">
        <v>23887338.322450001</v>
      </c>
    </row>
    <row r="38" spans="1:15" ht="15" x14ac:dyDescent="0.25">
      <c r="A38" s="33">
        <v>2017</v>
      </c>
      <c r="B38" s="36" t="s">
        <v>147</v>
      </c>
      <c r="C38" s="120">
        <v>65125.639880000002</v>
      </c>
      <c r="D38" s="120">
        <v>84700.491330000004</v>
      </c>
      <c r="E38" s="120">
        <v>148505.58248000001</v>
      </c>
      <c r="F38" s="120">
        <v>72460.498909999995</v>
      </c>
      <c r="G38" s="120">
        <v>114131.60739</v>
      </c>
      <c r="H38" s="120">
        <v>158069.96716999999</v>
      </c>
      <c r="I38" s="120">
        <v>90804.685630000007</v>
      </c>
      <c r="J38" s="120">
        <v>166188.74025</v>
      </c>
      <c r="K38" s="120">
        <v>103600.68257999999</v>
      </c>
      <c r="L38" s="120">
        <v>87979.716690000001</v>
      </c>
      <c r="M38" s="120"/>
      <c r="N38" s="120"/>
      <c r="O38" s="121">
        <v>1091567.61231</v>
      </c>
    </row>
    <row r="39" spans="1:15" ht="15" x14ac:dyDescent="0.25">
      <c r="A39" s="35">
        <v>2016</v>
      </c>
      <c r="B39" s="36" t="s">
        <v>147</v>
      </c>
      <c r="C39" s="120">
        <v>41413.986100000002</v>
      </c>
      <c r="D39" s="120">
        <v>60080.299330000002</v>
      </c>
      <c r="E39" s="120">
        <v>79413.773239999995</v>
      </c>
      <c r="F39" s="120">
        <v>92766.229569999996</v>
      </c>
      <c r="G39" s="120">
        <v>33853.179360000002</v>
      </c>
      <c r="H39" s="120">
        <v>58315.610529999998</v>
      </c>
      <c r="I39" s="120">
        <v>22686.377090000002</v>
      </c>
      <c r="J39" s="120">
        <v>60904.21574</v>
      </c>
      <c r="K39" s="120">
        <v>19889.552940000001</v>
      </c>
      <c r="L39" s="120">
        <v>74240.672420000003</v>
      </c>
      <c r="M39" s="120">
        <v>272208.02055999998</v>
      </c>
      <c r="N39" s="120">
        <v>156403.91558999999</v>
      </c>
      <c r="O39" s="121">
        <v>972175.83247000002</v>
      </c>
    </row>
    <row r="40" spans="1:15" ht="15" x14ac:dyDescent="0.25">
      <c r="A40" s="33">
        <v>2017</v>
      </c>
      <c r="B40" s="36" t="s">
        <v>148</v>
      </c>
      <c r="C40" s="120">
        <v>603352.43238000001</v>
      </c>
      <c r="D40" s="120">
        <v>695489.65228000004</v>
      </c>
      <c r="E40" s="120">
        <v>907676.52966</v>
      </c>
      <c r="F40" s="120">
        <v>787758.36766999995</v>
      </c>
      <c r="G40" s="120">
        <v>879348.45400000003</v>
      </c>
      <c r="H40" s="120">
        <v>873196.10614000005</v>
      </c>
      <c r="I40" s="120">
        <v>807634.28364000004</v>
      </c>
      <c r="J40" s="120">
        <v>960510.75014000002</v>
      </c>
      <c r="K40" s="120">
        <v>865877.88661000005</v>
      </c>
      <c r="L40" s="120">
        <v>1023329.20403</v>
      </c>
      <c r="M40" s="120"/>
      <c r="N40" s="120"/>
      <c r="O40" s="121">
        <v>8404173.6665499993</v>
      </c>
    </row>
    <row r="41" spans="1:15" ht="15" x14ac:dyDescent="0.25">
      <c r="A41" s="35">
        <v>2016</v>
      </c>
      <c r="B41" s="36" t="s">
        <v>148</v>
      </c>
      <c r="C41" s="120">
        <v>626876.00630999997</v>
      </c>
      <c r="D41" s="120">
        <v>803789.29258999997</v>
      </c>
      <c r="E41" s="120">
        <v>898068.69923999999</v>
      </c>
      <c r="F41" s="120">
        <v>885562.18747999996</v>
      </c>
      <c r="G41" s="120">
        <v>806840.71355999995</v>
      </c>
      <c r="H41" s="120">
        <v>925883.76355999999</v>
      </c>
      <c r="I41" s="120">
        <v>628736.26763000002</v>
      </c>
      <c r="J41" s="120">
        <v>854985.86523999996</v>
      </c>
      <c r="K41" s="120">
        <v>803563.24516000005</v>
      </c>
      <c r="L41" s="120">
        <v>896102.71276999998</v>
      </c>
      <c r="M41" s="120">
        <v>898613.03787</v>
      </c>
      <c r="N41" s="120">
        <v>947215.41452999995</v>
      </c>
      <c r="O41" s="121">
        <v>9976237.2059400007</v>
      </c>
    </row>
    <row r="42" spans="1:15" ht="15" x14ac:dyDescent="0.25">
      <c r="A42" s="33">
        <v>2017</v>
      </c>
      <c r="B42" s="36" t="s">
        <v>149</v>
      </c>
      <c r="C42" s="120">
        <v>388792.40402000002</v>
      </c>
      <c r="D42" s="120">
        <v>432739.17395999999</v>
      </c>
      <c r="E42" s="120">
        <v>517143.64756000001</v>
      </c>
      <c r="F42" s="120">
        <v>484754.40042999998</v>
      </c>
      <c r="G42" s="120">
        <v>508786.02415000001</v>
      </c>
      <c r="H42" s="120">
        <v>506154.78042000002</v>
      </c>
      <c r="I42" s="120">
        <v>473512.46030999999</v>
      </c>
      <c r="J42" s="120">
        <v>564671.86607999995</v>
      </c>
      <c r="K42" s="120">
        <v>480456.89556999999</v>
      </c>
      <c r="L42" s="120">
        <v>543177.20475999999</v>
      </c>
      <c r="M42" s="120"/>
      <c r="N42" s="120"/>
      <c r="O42" s="121">
        <v>4900188.85726</v>
      </c>
    </row>
    <row r="43" spans="1:15" ht="15" x14ac:dyDescent="0.25">
      <c r="A43" s="35">
        <v>2016</v>
      </c>
      <c r="B43" s="36" t="s">
        <v>149</v>
      </c>
      <c r="C43" s="120">
        <v>375776.24744000001</v>
      </c>
      <c r="D43" s="120">
        <v>439341.66804000002</v>
      </c>
      <c r="E43" s="120">
        <v>469120.15252</v>
      </c>
      <c r="F43" s="120">
        <v>493159.98703000002</v>
      </c>
      <c r="G43" s="120">
        <v>455867.74634000001</v>
      </c>
      <c r="H43" s="120">
        <v>474535.24355000001</v>
      </c>
      <c r="I43" s="120">
        <v>350673.57811</v>
      </c>
      <c r="J43" s="120">
        <v>450226.81299000001</v>
      </c>
      <c r="K43" s="120">
        <v>403847.48009000003</v>
      </c>
      <c r="L43" s="120">
        <v>441725.15590000001</v>
      </c>
      <c r="M43" s="120">
        <v>454440.57559000002</v>
      </c>
      <c r="N43" s="120">
        <v>491196.67716000002</v>
      </c>
      <c r="O43" s="121">
        <v>5299911.3247600002</v>
      </c>
    </row>
    <row r="44" spans="1:15" ht="15" x14ac:dyDescent="0.25">
      <c r="A44" s="33">
        <v>2017</v>
      </c>
      <c r="B44" s="36" t="s">
        <v>150</v>
      </c>
      <c r="C44" s="120">
        <v>465008.35210000002</v>
      </c>
      <c r="D44" s="120">
        <v>500591.97363000002</v>
      </c>
      <c r="E44" s="120">
        <v>611746.18966999999</v>
      </c>
      <c r="F44" s="120">
        <v>546721.20710999996</v>
      </c>
      <c r="G44" s="120">
        <v>570147.71652999998</v>
      </c>
      <c r="H44" s="120">
        <v>560417.83198999998</v>
      </c>
      <c r="I44" s="120">
        <v>532208.01307999995</v>
      </c>
      <c r="J44" s="120">
        <v>608043.15804999997</v>
      </c>
      <c r="K44" s="120">
        <v>521647.92995999998</v>
      </c>
      <c r="L44" s="120">
        <v>625393.33533000003</v>
      </c>
      <c r="M44" s="120"/>
      <c r="N44" s="120"/>
      <c r="O44" s="121">
        <v>5541925.7074499996</v>
      </c>
    </row>
    <row r="45" spans="1:15" ht="15" x14ac:dyDescent="0.25">
      <c r="A45" s="35">
        <v>2016</v>
      </c>
      <c r="B45" s="36" t="s">
        <v>150</v>
      </c>
      <c r="C45" s="120">
        <v>423834.37780999998</v>
      </c>
      <c r="D45" s="120">
        <v>502325.66833999997</v>
      </c>
      <c r="E45" s="120">
        <v>536208.23216999997</v>
      </c>
      <c r="F45" s="120">
        <v>515692.98424000002</v>
      </c>
      <c r="G45" s="120">
        <v>503328.08214999997</v>
      </c>
      <c r="H45" s="120">
        <v>538464.43365000002</v>
      </c>
      <c r="I45" s="120">
        <v>408611.73881000001</v>
      </c>
      <c r="J45" s="120">
        <v>517488.85577999998</v>
      </c>
      <c r="K45" s="120">
        <v>483422.27635</v>
      </c>
      <c r="L45" s="120">
        <v>507960.66696</v>
      </c>
      <c r="M45" s="120">
        <v>517721.38851000002</v>
      </c>
      <c r="N45" s="120">
        <v>490788.52825999999</v>
      </c>
      <c r="O45" s="121">
        <v>5945847.2330299998</v>
      </c>
    </row>
    <row r="46" spans="1:15" ht="15" x14ac:dyDescent="0.25">
      <c r="A46" s="33">
        <v>2017</v>
      </c>
      <c r="B46" s="36" t="s">
        <v>151</v>
      </c>
      <c r="C46" s="120">
        <v>850633.10140000004</v>
      </c>
      <c r="D46" s="120">
        <v>928853.38199999998</v>
      </c>
      <c r="E46" s="120">
        <v>1169240.5996399999</v>
      </c>
      <c r="F46" s="120">
        <v>995627.73111000005</v>
      </c>
      <c r="G46" s="120">
        <v>965136.20888000005</v>
      </c>
      <c r="H46" s="120">
        <v>901079.83684999996</v>
      </c>
      <c r="I46" s="120">
        <v>792997.35432000004</v>
      </c>
      <c r="J46" s="120">
        <v>855188.28494000004</v>
      </c>
      <c r="K46" s="120">
        <v>746444.02746000001</v>
      </c>
      <c r="L46" s="120">
        <v>1033679.79426</v>
      </c>
      <c r="M46" s="120"/>
      <c r="N46" s="120"/>
      <c r="O46" s="121">
        <v>9238880.3208600003</v>
      </c>
    </row>
    <row r="47" spans="1:15" ht="15" x14ac:dyDescent="0.25">
      <c r="A47" s="35">
        <v>2016</v>
      </c>
      <c r="B47" s="36" t="s">
        <v>151</v>
      </c>
      <c r="C47" s="120">
        <v>626923.53431999998</v>
      </c>
      <c r="D47" s="120">
        <v>744873.26393999998</v>
      </c>
      <c r="E47" s="120">
        <v>731676.11054999998</v>
      </c>
      <c r="F47" s="120">
        <v>695900.64414999995</v>
      </c>
      <c r="G47" s="120">
        <v>748294.69905000005</v>
      </c>
      <c r="H47" s="120">
        <v>903306.15466999996</v>
      </c>
      <c r="I47" s="120">
        <v>603972.51031000004</v>
      </c>
      <c r="J47" s="120">
        <v>880299.90758</v>
      </c>
      <c r="K47" s="120">
        <v>716701.93223000003</v>
      </c>
      <c r="L47" s="120">
        <v>757712.05691000004</v>
      </c>
      <c r="M47" s="120">
        <v>739255.74702000001</v>
      </c>
      <c r="N47" s="120">
        <v>924330.98190000001</v>
      </c>
      <c r="O47" s="121">
        <v>9073247.54263</v>
      </c>
    </row>
    <row r="48" spans="1:15" ht="15" x14ac:dyDescent="0.25">
      <c r="A48" s="33">
        <v>2017</v>
      </c>
      <c r="B48" s="36" t="s">
        <v>152</v>
      </c>
      <c r="C48" s="120">
        <v>180944.35892999999</v>
      </c>
      <c r="D48" s="120">
        <v>202320.78313</v>
      </c>
      <c r="E48" s="120">
        <v>256865.70563000001</v>
      </c>
      <c r="F48" s="120">
        <v>222383.92796999999</v>
      </c>
      <c r="G48" s="120">
        <v>239968.61330999999</v>
      </c>
      <c r="H48" s="120">
        <v>231400.9319</v>
      </c>
      <c r="I48" s="120">
        <v>217754.31620999999</v>
      </c>
      <c r="J48" s="120">
        <v>245290.57626</v>
      </c>
      <c r="K48" s="120">
        <v>205903.45937999999</v>
      </c>
      <c r="L48" s="120">
        <v>230931.83749000001</v>
      </c>
      <c r="M48" s="120"/>
      <c r="N48" s="120"/>
      <c r="O48" s="121">
        <v>2233764.51021</v>
      </c>
    </row>
    <row r="49" spans="1:15" ht="15" x14ac:dyDescent="0.25">
      <c r="A49" s="35">
        <v>2016</v>
      </c>
      <c r="B49" s="36" t="s">
        <v>152</v>
      </c>
      <c r="C49" s="120">
        <v>184458.32011999999</v>
      </c>
      <c r="D49" s="120">
        <v>224268.11603999999</v>
      </c>
      <c r="E49" s="120">
        <v>273738.89941000001</v>
      </c>
      <c r="F49" s="120">
        <v>251577.99100000001</v>
      </c>
      <c r="G49" s="120">
        <v>233936.51415999999</v>
      </c>
      <c r="H49" s="120">
        <v>239411.14504</v>
      </c>
      <c r="I49" s="120">
        <v>180023.77429</v>
      </c>
      <c r="J49" s="120">
        <v>226448.7561</v>
      </c>
      <c r="K49" s="120">
        <v>215706.09072000001</v>
      </c>
      <c r="L49" s="120">
        <v>206936.04796</v>
      </c>
      <c r="M49" s="120">
        <v>212186.10467999999</v>
      </c>
      <c r="N49" s="120">
        <v>202294.28679000001</v>
      </c>
      <c r="O49" s="121">
        <v>2650986.0463100001</v>
      </c>
    </row>
    <row r="50" spans="1:15" ht="15" x14ac:dyDescent="0.25">
      <c r="A50" s="33">
        <v>2017</v>
      </c>
      <c r="B50" s="36" t="s">
        <v>153</v>
      </c>
      <c r="C50" s="120">
        <v>198534.06315</v>
      </c>
      <c r="D50" s="120">
        <v>251919.77725000001</v>
      </c>
      <c r="E50" s="120">
        <v>341232.77179000003</v>
      </c>
      <c r="F50" s="120">
        <v>346680.80557000003</v>
      </c>
      <c r="G50" s="120">
        <v>302931.09289999999</v>
      </c>
      <c r="H50" s="120">
        <v>252784.96157000001</v>
      </c>
      <c r="I50" s="120">
        <v>265566.63008999999</v>
      </c>
      <c r="J50" s="120">
        <v>324543.93904000003</v>
      </c>
      <c r="K50" s="120">
        <v>233922.60837</v>
      </c>
      <c r="L50" s="120">
        <v>227351.04928000001</v>
      </c>
      <c r="M50" s="120"/>
      <c r="N50" s="120"/>
      <c r="O50" s="121">
        <v>2745467.6990100001</v>
      </c>
    </row>
    <row r="51" spans="1:15" ht="15" x14ac:dyDescent="0.25">
      <c r="A51" s="35">
        <v>2016</v>
      </c>
      <c r="B51" s="36" t="s">
        <v>153</v>
      </c>
      <c r="C51" s="120">
        <v>170447.06148999999</v>
      </c>
      <c r="D51" s="120">
        <v>155557.12719999999</v>
      </c>
      <c r="E51" s="120">
        <v>194886.80061999999</v>
      </c>
      <c r="F51" s="120">
        <v>247962.09906000001</v>
      </c>
      <c r="G51" s="120">
        <v>172098.34568</v>
      </c>
      <c r="H51" s="120">
        <v>156340.49991000001</v>
      </c>
      <c r="I51" s="120">
        <v>90793.000419999997</v>
      </c>
      <c r="J51" s="120">
        <v>232009.07131999999</v>
      </c>
      <c r="K51" s="120">
        <v>195280.35784000001</v>
      </c>
      <c r="L51" s="120">
        <v>226982.83412000001</v>
      </c>
      <c r="M51" s="120">
        <v>254790.54058</v>
      </c>
      <c r="N51" s="120">
        <v>344032.96642000001</v>
      </c>
      <c r="O51" s="121">
        <v>2441180.7046599998</v>
      </c>
    </row>
    <row r="52" spans="1:15" ht="15" x14ac:dyDescent="0.25">
      <c r="A52" s="33">
        <v>2017</v>
      </c>
      <c r="B52" s="36" t="s">
        <v>154</v>
      </c>
      <c r="C52" s="120">
        <v>99964.754350000003</v>
      </c>
      <c r="D52" s="120">
        <v>122114.31127000001</v>
      </c>
      <c r="E52" s="120">
        <v>147396.47138</v>
      </c>
      <c r="F52" s="120">
        <v>137727.17058999999</v>
      </c>
      <c r="G52" s="120">
        <v>131960.78599</v>
      </c>
      <c r="H52" s="120">
        <v>156546.92847000001</v>
      </c>
      <c r="I52" s="120">
        <v>111487.75456</v>
      </c>
      <c r="J52" s="120">
        <v>159381.22627000001</v>
      </c>
      <c r="K52" s="120">
        <v>151248.09580000001</v>
      </c>
      <c r="L52" s="120">
        <v>145331.35284000001</v>
      </c>
      <c r="M52" s="120"/>
      <c r="N52" s="120"/>
      <c r="O52" s="121">
        <v>1363158.85152</v>
      </c>
    </row>
    <row r="53" spans="1:15" ht="15" x14ac:dyDescent="0.25">
      <c r="A53" s="35">
        <v>2016</v>
      </c>
      <c r="B53" s="36" t="s">
        <v>154</v>
      </c>
      <c r="C53" s="120">
        <v>118636.14177</v>
      </c>
      <c r="D53" s="120">
        <v>136585.772</v>
      </c>
      <c r="E53" s="120">
        <v>164167.68768999999</v>
      </c>
      <c r="F53" s="120">
        <v>146799.34344</v>
      </c>
      <c r="G53" s="120">
        <v>106338.51489999999</v>
      </c>
      <c r="H53" s="120">
        <v>143121.23869999999</v>
      </c>
      <c r="I53" s="120">
        <v>97285.00662</v>
      </c>
      <c r="J53" s="120">
        <v>151570.55338999999</v>
      </c>
      <c r="K53" s="120">
        <v>140241.91118</v>
      </c>
      <c r="L53" s="120">
        <v>124349.49412</v>
      </c>
      <c r="M53" s="120">
        <v>135519.44211999999</v>
      </c>
      <c r="N53" s="120">
        <v>212501.04013000001</v>
      </c>
      <c r="O53" s="121">
        <v>1677116.1460599999</v>
      </c>
    </row>
    <row r="54" spans="1:15" ht="15" x14ac:dyDescent="0.25">
      <c r="A54" s="33">
        <v>2017</v>
      </c>
      <c r="B54" s="36" t="s">
        <v>155</v>
      </c>
      <c r="C54" s="120">
        <v>257701.44957999999</v>
      </c>
      <c r="D54" s="120">
        <v>269349.10970999999</v>
      </c>
      <c r="E54" s="120">
        <v>329546.24011000001</v>
      </c>
      <c r="F54" s="120">
        <v>309792.57977999997</v>
      </c>
      <c r="G54" s="120">
        <v>327869.59314999997</v>
      </c>
      <c r="H54" s="120">
        <v>324250.07987000002</v>
      </c>
      <c r="I54" s="120">
        <v>304221.94147999998</v>
      </c>
      <c r="J54" s="120">
        <v>361345.31193999999</v>
      </c>
      <c r="K54" s="120">
        <v>310853.70948000002</v>
      </c>
      <c r="L54" s="120">
        <v>383104.90126000001</v>
      </c>
      <c r="M54" s="120"/>
      <c r="N54" s="120"/>
      <c r="O54" s="121">
        <v>3178034.9163600001</v>
      </c>
    </row>
    <row r="55" spans="1:15" ht="15" x14ac:dyDescent="0.25">
      <c r="A55" s="35">
        <v>2016</v>
      </c>
      <c r="B55" s="36" t="s">
        <v>155</v>
      </c>
      <c r="C55" s="120">
        <v>254117.76933000001</v>
      </c>
      <c r="D55" s="120">
        <v>280094.70999</v>
      </c>
      <c r="E55" s="120">
        <v>314644.74862999999</v>
      </c>
      <c r="F55" s="120">
        <v>303604.24443000002</v>
      </c>
      <c r="G55" s="120">
        <v>286639.18878999999</v>
      </c>
      <c r="H55" s="120">
        <v>335506.22450999997</v>
      </c>
      <c r="I55" s="120">
        <v>225691.47210000001</v>
      </c>
      <c r="J55" s="120">
        <v>301999.77925999998</v>
      </c>
      <c r="K55" s="120">
        <v>281829.04858</v>
      </c>
      <c r="L55" s="120">
        <v>313788.01591999998</v>
      </c>
      <c r="M55" s="120">
        <v>320435.09463000001</v>
      </c>
      <c r="N55" s="120">
        <v>289508.50641999999</v>
      </c>
      <c r="O55" s="121">
        <v>3507858.80259</v>
      </c>
    </row>
    <row r="56" spans="1:15" ht="15" x14ac:dyDescent="0.25">
      <c r="A56" s="33">
        <v>2017</v>
      </c>
      <c r="B56" s="36" t="s">
        <v>156</v>
      </c>
      <c r="C56" s="120">
        <v>5824.4746999999998</v>
      </c>
      <c r="D56" s="120">
        <v>7372.3520099999996</v>
      </c>
      <c r="E56" s="120">
        <v>14210.87449</v>
      </c>
      <c r="F56" s="120">
        <v>10024.064060000001</v>
      </c>
      <c r="G56" s="120">
        <v>10759.562809999999</v>
      </c>
      <c r="H56" s="120">
        <v>8156.1843900000003</v>
      </c>
      <c r="I56" s="120">
        <v>7385.9921800000002</v>
      </c>
      <c r="J56" s="120">
        <v>7648.4816099999998</v>
      </c>
      <c r="K56" s="120">
        <v>5994.8391300000003</v>
      </c>
      <c r="L56" s="120">
        <v>9773.3247599999995</v>
      </c>
      <c r="M56" s="120"/>
      <c r="N56" s="120"/>
      <c r="O56" s="121">
        <v>87150.150139999998</v>
      </c>
    </row>
    <row r="57" spans="1:15" ht="15" x14ac:dyDescent="0.25">
      <c r="A57" s="35">
        <v>2016</v>
      </c>
      <c r="B57" s="36" t="s">
        <v>156</v>
      </c>
      <c r="C57" s="120">
        <v>4812.4913900000001</v>
      </c>
      <c r="D57" s="120">
        <v>7726.5723200000002</v>
      </c>
      <c r="E57" s="120">
        <v>8985.9353599999995</v>
      </c>
      <c r="F57" s="120">
        <v>9578.23956</v>
      </c>
      <c r="G57" s="120">
        <v>9036.3687800000007</v>
      </c>
      <c r="H57" s="120">
        <v>12975.900439999999</v>
      </c>
      <c r="I57" s="120">
        <v>4723.1270400000003</v>
      </c>
      <c r="J57" s="120">
        <v>7828.6501799999996</v>
      </c>
      <c r="K57" s="120">
        <v>6318.59735</v>
      </c>
      <c r="L57" s="120">
        <v>7112.1207700000004</v>
      </c>
      <c r="M57" s="120">
        <v>8210.2872499999994</v>
      </c>
      <c r="N57" s="120">
        <v>8375.1903399999992</v>
      </c>
      <c r="O57" s="121">
        <v>95683.480779999998</v>
      </c>
    </row>
    <row r="58" spans="1:15" ht="15" x14ac:dyDescent="0.25">
      <c r="A58" s="33">
        <v>2017</v>
      </c>
      <c r="B58" s="34" t="s">
        <v>31</v>
      </c>
      <c r="C58" s="123">
        <f>C60</f>
        <v>327636.03240000003</v>
      </c>
      <c r="D58" s="123">
        <f t="shared" ref="D58:O58" si="4">D60</f>
        <v>309155.17703999998</v>
      </c>
      <c r="E58" s="123">
        <f t="shared" si="4"/>
        <v>382542.65993999998</v>
      </c>
      <c r="F58" s="123">
        <f t="shared" si="4"/>
        <v>447992.11716000002</v>
      </c>
      <c r="G58" s="123">
        <f t="shared" si="4"/>
        <v>445508.96273000003</v>
      </c>
      <c r="H58" s="123">
        <f t="shared" si="4"/>
        <v>366973.57659999997</v>
      </c>
      <c r="I58" s="123">
        <f t="shared" si="4"/>
        <v>385896.39354999998</v>
      </c>
      <c r="J58" s="123">
        <f t="shared" si="4"/>
        <v>444664.81799000001</v>
      </c>
      <c r="K58" s="123">
        <f t="shared" si="4"/>
        <v>379306.95447</v>
      </c>
      <c r="L58" s="123">
        <f t="shared" si="4"/>
        <v>404299.35178999999</v>
      </c>
      <c r="M58" s="123"/>
      <c r="N58" s="123"/>
      <c r="O58" s="123">
        <f t="shared" si="4"/>
        <v>3893976.04367</v>
      </c>
    </row>
    <row r="59" spans="1:15" ht="15" x14ac:dyDescent="0.25">
      <c r="A59" s="35">
        <v>2016</v>
      </c>
      <c r="B59" s="34" t="s">
        <v>31</v>
      </c>
      <c r="C59" s="123">
        <f>C61</f>
        <v>236204.63557000001</v>
      </c>
      <c r="D59" s="123">
        <f t="shared" ref="D59:O59" si="5">D61</f>
        <v>244178.06928</v>
      </c>
      <c r="E59" s="123">
        <f t="shared" si="5"/>
        <v>265568.22891000001</v>
      </c>
      <c r="F59" s="123">
        <f t="shared" si="5"/>
        <v>337034.79820000002</v>
      </c>
      <c r="G59" s="123">
        <f t="shared" si="5"/>
        <v>315280.87226999999</v>
      </c>
      <c r="H59" s="123">
        <f t="shared" si="5"/>
        <v>361234.93433999998</v>
      </c>
      <c r="I59" s="123">
        <f t="shared" si="5"/>
        <v>271362.79934000003</v>
      </c>
      <c r="J59" s="123">
        <f t="shared" si="5"/>
        <v>344705.85963999998</v>
      </c>
      <c r="K59" s="123">
        <f t="shared" si="5"/>
        <v>322012.03495</v>
      </c>
      <c r="L59" s="123">
        <f t="shared" si="5"/>
        <v>351089.66720000003</v>
      </c>
      <c r="M59" s="123">
        <f t="shared" si="5"/>
        <v>384469.13858999999</v>
      </c>
      <c r="N59" s="123">
        <f t="shared" si="5"/>
        <v>354103.23116000002</v>
      </c>
      <c r="O59" s="123">
        <f t="shared" si="5"/>
        <v>3787244.26945</v>
      </c>
    </row>
    <row r="60" spans="1:15" ht="15" x14ac:dyDescent="0.25">
      <c r="A60" s="33">
        <v>2017</v>
      </c>
      <c r="B60" s="36" t="s">
        <v>157</v>
      </c>
      <c r="C60" s="120">
        <v>327636.03240000003</v>
      </c>
      <c r="D60" s="120">
        <v>309155.17703999998</v>
      </c>
      <c r="E60" s="120">
        <v>382542.65993999998</v>
      </c>
      <c r="F60" s="120">
        <v>447992.11716000002</v>
      </c>
      <c r="G60" s="120">
        <v>445508.96273000003</v>
      </c>
      <c r="H60" s="120">
        <v>366973.57659999997</v>
      </c>
      <c r="I60" s="120">
        <v>385896.39354999998</v>
      </c>
      <c r="J60" s="120">
        <v>444664.81799000001</v>
      </c>
      <c r="K60" s="120">
        <v>379306.95447</v>
      </c>
      <c r="L60" s="120">
        <v>404299.35178999999</v>
      </c>
      <c r="M60" s="120"/>
      <c r="N60" s="120"/>
      <c r="O60" s="121">
        <v>3893976.04367</v>
      </c>
    </row>
    <row r="61" spans="1:15" ht="15.75" thickBot="1" x14ac:dyDescent="0.3">
      <c r="A61" s="35">
        <v>2016</v>
      </c>
      <c r="B61" s="36" t="s">
        <v>157</v>
      </c>
      <c r="C61" s="120">
        <v>236204.63557000001</v>
      </c>
      <c r="D61" s="120">
        <v>244178.06928</v>
      </c>
      <c r="E61" s="120">
        <v>265568.22891000001</v>
      </c>
      <c r="F61" s="120">
        <v>337034.79820000002</v>
      </c>
      <c r="G61" s="120">
        <v>315280.87226999999</v>
      </c>
      <c r="H61" s="120">
        <v>361234.93433999998</v>
      </c>
      <c r="I61" s="120">
        <v>271362.79934000003</v>
      </c>
      <c r="J61" s="120">
        <v>344705.85963999998</v>
      </c>
      <c r="K61" s="120">
        <v>322012.03495</v>
      </c>
      <c r="L61" s="120">
        <v>351089.66720000003</v>
      </c>
      <c r="M61" s="120">
        <v>384469.13858999999</v>
      </c>
      <c r="N61" s="120">
        <v>354103.23116000002</v>
      </c>
      <c r="O61" s="121">
        <v>3787244.26945</v>
      </c>
    </row>
    <row r="62" spans="1:15" s="39" customFormat="1" ht="15" customHeight="1" thickBot="1" x14ac:dyDescent="0.25">
      <c r="A62" s="37">
        <v>2002</v>
      </c>
      <c r="B62" s="38" t="s">
        <v>40</v>
      </c>
      <c r="C62" s="124">
        <v>2607319.6609999998</v>
      </c>
      <c r="D62" s="124">
        <v>2383772.9539999999</v>
      </c>
      <c r="E62" s="124">
        <v>2918943.5210000002</v>
      </c>
      <c r="F62" s="124">
        <v>2742857.9219999998</v>
      </c>
      <c r="G62" s="124">
        <v>3000325.2429999998</v>
      </c>
      <c r="H62" s="124">
        <v>2770693.8810000001</v>
      </c>
      <c r="I62" s="124">
        <v>3103851.8620000002</v>
      </c>
      <c r="J62" s="124">
        <v>2975888.9739999999</v>
      </c>
      <c r="K62" s="124">
        <v>3218206.861</v>
      </c>
      <c r="L62" s="124">
        <v>3501128.02</v>
      </c>
      <c r="M62" s="124">
        <v>3593604.8960000002</v>
      </c>
      <c r="N62" s="124">
        <v>3242495.2340000002</v>
      </c>
      <c r="O62" s="125">
        <f>SUM(C62:N62)</f>
        <v>36059089.028999999</v>
      </c>
    </row>
    <row r="63" spans="1:15" s="39" customFormat="1" ht="15" customHeight="1" thickBot="1" x14ac:dyDescent="0.25">
      <c r="A63" s="37">
        <v>2003</v>
      </c>
      <c r="B63" s="38" t="s">
        <v>40</v>
      </c>
      <c r="C63" s="124">
        <v>3533705.5819999999</v>
      </c>
      <c r="D63" s="124">
        <v>2923460.39</v>
      </c>
      <c r="E63" s="124">
        <v>3908255.9909999999</v>
      </c>
      <c r="F63" s="124">
        <v>3662183.449</v>
      </c>
      <c r="G63" s="124">
        <v>3860471.3</v>
      </c>
      <c r="H63" s="124">
        <v>3796113.5219999999</v>
      </c>
      <c r="I63" s="124">
        <v>4236114.2640000004</v>
      </c>
      <c r="J63" s="124">
        <v>3828726.17</v>
      </c>
      <c r="K63" s="124">
        <v>4114677.523</v>
      </c>
      <c r="L63" s="124">
        <v>4824388.2589999996</v>
      </c>
      <c r="M63" s="124">
        <v>3969697.4580000001</v>
      </c>
      <c r="N63" s="124">
        <v>4595042.3940000003</v>
      </c>
      <c r="O63" s="125">
        <f t="shared" ref="O63:O77" si="6">SUM(C63:N63)</f>
        <v>47252836.302000001</v>
      </c>
    </row>
    <row r="64" spans="1:15" s="39" customFormat="1" ht="15" customHeight="1" thickBot="1" x14ac:dyDescent="0.25">
      <c r="A64" s="37">
        <v>2004</v>
      </c>
      <c r="B64" s="38" t="s">
        <v>40</v>
      </c>
      <c r="C64" s="124">
        <v>4619660.84</v>
      </c>
      <c r="D64" s="124">
        <v>3664503.0430000001</v>
      </c>
      <c r="E64" s="124">
        <v>5218042.1770000001</v>
      </c>
      <c r="F64" s="124">
        <v>5072462.9939999999</v>
      </c>
      <c r="G64" s="124">
        <v>5170061.6050000004</v>
      </c>
      <c r="H64" s="124">
        <v>5284383.2860000003</v>
      </c>
      <c r="I64" s="124">
        <v>5632138.7980000004</v>
      </c>
      <c r="J64" s="124">
        <v>4707491.284</v>
      </c>
      <c r="K64" s="124">
        <v>5656283.5209999997</v>
      </c>
      <c r="L64" s="124">
        <v>5867342.1210000003</v>
      </c>
      <c r="M64" s="124">
        <v>5733908.9759999998</v>
      </c>
      <c r="N64" s="124">
        <v>6540874.1749999998</v>
      </c>
      <c r="O64" s="125">
        <f t="shared" si="6"/>
        <v>63167152.819999993</v>
      </c>
    </row>
    <row r="65" spans="1:15" s="39" customFormat="1" ht="15" customHeight="1" thickBot="1" x14ac:dyDescent="0.25">
      <c r="A65" s="37">
        <v>2005</v>
      </c>
      <c r="B65" s="38" t="s">
        <v>40</v>
      </c>
      <c r="C65" s="124">
        <v>4997279.7240000004</v>
      </c>
      <c r="D65" s="124">
        <v>5651741.2520000003</v>
      </c>
      <c r="E65" s="124">
        <v>6591859.2180000003</v>
      </c>
      <c r="F65" s="124">
        <v>6128131.8779999996</v>
      </c>
      <c r="G65" s="124">
        <v>5977226.2170000002</v>
      </c>
      <c r="H65" s="124">
        <v>6038534.3669999996</v>
      </c>
      <c r="I65" s="124">
        <v>5763466.3530000001</v>
      </c>
      <c r="J65" s="124">
        <v>5552867.2120000003</v>
      </c>
      <c r="K65" s="124">
        <v>6814268.9409999996</v>
      </c>
      <c r="L65" s="124">
        <v>6772178.5690000001</v>
      </c>
      <c r="M65" s="124">
        <v>5942575.7819999997</v>
      </c>
      <c r="N65" s="124">
        <v>7246278.6299999999</v>
      </c>
      <c r="O65" s="125">
        <f t="shared" si="6"/>
        <v>73476408.142999992</v>
      </c>
    </row>
    <row r="66" spans="1:15" s="39" customFormat="1" ht="15" customHeight="1" thickBot="1" x14ac:dyDescent="0.25">
      <c r="A66" s="37">
        <v>2006</v>
      </c>
      <c r="B66" s="38" t="s">
        <v>40</v>
      </c>
      <c r="C66" s="124">
        <v>5133048.8810000001</v>
      </c>
      <c r="D66" s="124">
        <v>6058251.2790000001</v>
      </c>
      <c r="E66" s="124">
        <v>7411101.659</v>
      </c>
      <c r="F66" s="124">
        <v>6456090.2609999999</v>
      </c>
      <c r="G66" s="124">
        <v>7041543.2470000004</v>
      </c>
      <c r="H66" s="124">
        <v>7815434.6220000004</v>
      </c>
      <c r="I66" s="124">
        <v>7067411.4790000003</v>
      </c>
      <c r="J66" s="124">
        <v>6811202.4100000001</v>
      </c>
      <c r="K66" s="124">
        <v>7606551.0949999997</v>
      </c>
      <c r="L66" s="124">
        <v>6888812.5489999996</v>
      </c>
      <c r="M66" s="124">
        <v>8641474.5559999999</v>
      </c>
      <c r="N66" s="124">
        <v>8603753.4800000004</v>
      </c>
      <c r="O66" s="125">
        <f t="shared" si="6"/>
        <v>85534675.517999992</v>
      </c>
    </row>
    <row r="67" spans="1:15" s="39" customFormat="1" ht="15" customHeight="1" thickBot="1" x14ac:dyDescent="0.25">
      <c r="A67" s="37">
        <v>2007</v>
      </c>
      <c r="B67" s="38" t="s">
        <v>40</v>
      </c>
      <c r="C67" s="124">
        <v>6564559.7929999996</v>
      </c>
      <c r="D67" s="124">
        <v>7656951.608</v>
      </c>
      <c r="E67" s="124">
        <v>8957851.6209999993</v>
      </c>
      <c r="F67" s="124">
        <v>8313312.0049999999</v>
      </c>
      <c r="G67" s="124">
        <v>9147620.0419999994</v>
      </c>
      <c r="H67" s="124">
        <v>8980247.4370000008</v>
      </c>
      <c r="I67" s="124">
        <v>8937741.591</v>
      </c>
      <c r="J67" s="124">
        <v>8736689.0920000002</v>
      </c>
      <c r="K67" s="124">
        <v>9038743.8959999997</v>
      </c>
      <c r="L67" s="124">
        <v>9895216.6219999995</v>
      </c>
      <c r="M67" s="124">
        <v>11318798.220000001</v>
      </c>
      <c r="N67" s="124">
        <v>9724017.977</v>
      </c>
      <c r="O67" s="125">
        <f t="shared" si="6"/>
        <v>107271749.90399998</v>
      </c>
    </row>
    <row r="68" spans="1:15" s="39" customFormat="1" ht="15" customHeight="1" thickBot="1" x14ac:dyDescent="0.25">
      <c r="A68" s="37">
        <v>2008</v>
      </c>
      <c r="B68" s="38" t="s">
        <v>40</v>
      </c>
      <c r="C68" s="124">
        <v>10632207.040999999</v>
      </c>
      <c r="D68" s="124">
        <v>11077899.119999999</v>
      </c>
      <c r="E68" s="124">
        <v>11428587.233999999</v>
      </c>
      <c r="F68" s="124">
        <v>11363963.503</v>
      </c>
      <c r="G68" s="124">
        <v>12477968.699999999</v>
      </c>
      <c r="H68" s="124">
        <v>11770634.384</v>
      </c>
      <c r="I68" s="124">
        <v>12595426.863</v>
      </c>
      <c r="J68" s="124">
        <v>11046830.085999999</v>
      </c>
      <c r="K68" s="124">
        <v>12793148.034</v>
      </c>
      <c r="L68" s="124">
        <v>9722708.7899999991</v>
      </c>
      <c r="M68" s="124">
        <v>9395872.8969999999</v>
      </c>
      <c r="N68" s="124">
        <v>7721948.9740000004</v>
      </c>
      <c r="O68" s="125">
        <f t="shared" si="6"/>
        <v>132027195.626</v>
      </c>
    </row>
    <row r="69" spans="1:15" s="39" customFormat="1" ht="15" customHeight="1" thickBot="1" x14ac:dyDescent="0.25">
      <c r="A69" s="37">
        <v>2009</v>
      </c>
      <c r="B69" s="38" t="s">
        <v>40</v>
      </c>
      <c r="C69" s="124">
        <v>7884493.5240000002</v>
      </c>
      <c r="D69" s="124">
        <v>8435115.8340000007</v>
      </c>
      <c r="E69" s="124">
        <v>8155485.0810000002</v>
      </c>
      <c r="F69" s="124">
        <v>7561696.2829999998</v>
      </c>
      <c r="G69" s="124">
        <v>7346407.5279999999</v>
      </c>
      <c r="H69" s="124">
        <v>8329692.7829999998</v>
      </c>
      <c r="I69" s="124">
        <v>9055733.6710000001</v>
      </c>
      <c r="J69" s="124">
        <v>7839908.8420000002</v>
      </c>
      <c r="K69" s="124">
        <v>8480708.3870000001</v>
      </c>
      <c r="L69" s="124">
        <v>10095768.029999999</v>
      </c>
      <c r="M69" s="124">
        <v>8903010.773</v>
      </c>
      <c r="N69" s="124">
        <v>10054591.867000001</v>
      </c>
      <c r="O69" s="125">
        <f t="shared" si="6"/>
        <v>102142612.603</v>
      </c>
    </row>
    <row r="70" spans="1:15" s="39" customFormat="1" ht="15" customHeight="1" thickBot="1" x14ac:dyDescent="0.25">
      <c r="A70" s="37">
        <v>2010</v>
      </c>
      <c r="B70" s="38" t="s">
        <v>40</v>
      </c>
      <c r="C70" s="124">
        <v>7828748.0580000002</v>
      </c>
      <c r="D70" s="124">
        <v>8263237.8140000002</v>
      </c>
      <c r="E70" s="124">
        <v>9886488.1710000001</v>
      </c>
      <c r="F70" s="124">
        <v>9396006.6539999992</v>
      </c>
      <c r="G70" s="124">
        <v>9799958.1170000006</v>
      </c>
      <c r="H70" s="124">
        <v>9542907.6439999994</v>
      </c>
      <c r="I70" s="124">
        <v>9564682.5449999999</v>
      </c>
      <c r="J70" s="124">
        <v>8523451.9729999993</v>
      </c>
      <c r="K70" s="124">
        <v>8909230.5209999997</v>
      </c>
      <c r="L70" s="124">
        <v>10963586.27</v>
      </c>
      <c r="M70" s="124">
        <v>9382369.7180000003</v>
      </c>
      <c r="N70" s="124">
        <v>11822551.698999999</v>
      </c>
      <c r="O70" s="125">
        <f t="shared" si="6"/>
        <v>113883219.18399999</v>
      </c>
    </row>
    <row r="71" spans="1:15" s="39" customFormat="1" ht="15" customHeight="1" thickBot="1" x14ac:dyDescent="0.25">
      <c r="A71" s="37">
        <v>2011</v>
      </c>
      <c r="B71" s="38" t="s">
        <v>40</v>
      </c>
      <c r="C71" s="124">
        <v>9551084.6390000004</v>
      </c>
      <c r="D71" s="124">
        <v>10059126.307</v>
      </c>
      <c r="E71" s="124">
        <v>11811085.16</v>
      </c>
      <c r="F71" s="124">
        <v>11873269.447000001</v>
      </c>
      <c r="G71" s="124">
        <v>10943364.372</v>
      </c>
      <c r="H71" s="124">
        <v>11349953.558</v>
      </c>
      <c r="I71" s="124">
        <v>11860004.271</v>
      </c>
      <c r="J71" s="124">
        <v>11245124.657</v>
      </c>
      <c r="K71" s="124">
        <v>10750626.098999999</v>
      </c>
      <c r="L71" s="124">
        <v>11907219.297</v>
      </c>
      <c r="M71" s="124">
        <v>11078524.743000001</v>
      </c>
      <c r="N71" s="124">
        <v>12477486.279999999</v>
      </c>
      <c r="O71" s="125">
        <f t="shared" si="6"/>
        <v>134906868.83000001</v>
      </c>
    </row>
    <row r="72" spans="1:15" ht="13.5" thickBot="1" x14ac:dyDescent="0.25">
      <c r="A72" s="37">
        <v>2012</v>
      </c>
      <c r="B72" s="38" t="s">
        <v>40</v>
      </c>
      <c r="C72" s="124">
        <v>10348187.165999999</v>
      </c>
      <c r="D72" s="124">
        <v>11748000.124</v>
      </c>
      <c r="E72" s="124">
        <v>13208572.977</v>
      </c>
      <c r="F72" s="124">
        <v>12630226.718</v>
      </c>
      <c r="G72" s="124">
        <v>13131530.960999999</v>
      </c>
      <c r="H72" s="124">
        <v>13231198.687999999</v>
      </c>
      <c r="I72" s="124">
        <v>12830675.307</v>
      </c>
      <c r="J72" s="124">
        <v>12831394.572000001</v>
      </c>
      <c r="K72" s="124">
        <v>12952651.721999999</v>
      </c>
      <c r="L72" s="124">
        <v>13190769.654999999</v>
      </c>
      <c r="M72" s="124">
        <v>13753052.493000001</v>
      </c>
      <c r="N72" s="124">
        <v>12605476.173</v>
      </c>
      <c r="O72" s="125">
        <f t="shared" si="6"/>
        <v>152461736.55599999</v>
      </c>
    </row>
    <row r="73" spans="1:15" ht="13.5" thickBot="1" x14ac:dyDescent="0.25">
      <c r="A73" s="37">
        <v>2013</v>
      </c>
      <c r="B73" s="38" t="s">
        <v>40</v>
      </c>
      <c r="C73" s="124">
        <v>11481521.079</v>
      </c>
      <c r="D73" s="124">
        <v>12385690.909</v>
      </c>
      <c r="E73" s="124">
        <v>13122058.141000001</v>
      </c>
      <c r="F73" s="124">
        <v>12468202.903000001</v>
      </c>
      <c r="G73" s="124">
        <v>13277209.017000001</v>
      </c>
      <c r="H73" s="124">
        <v>12399973.961999999</v>
      </c>
      <c r="I73" s="124">
        <v>13059519.685000001</v>
      </c>
      <c r="J73" s="124">
        <v>11118300.903000001</v>
      </c>
      <c r="K73" s="124">
        <v>13060371.039000001</v>
      </c>
      <c r="L73" s="124">
        <v>12053704.638</v>
      </c>
      <c r="M73" s="124">
        <v>14201227.351</v>
      </c>
      <c r="N73" s="124">
        <v>13174857.460000001</v>
      </c>
      <c r="O73" s="125">
        <f t="shared" si="6"/>
        <v>151802637.08700001</v>
      </c>
    </row>
    <row r="74" spans="1:15" ht="13.5" thickBot="1" x14ac:dyDescent="0.25">
      <c r="A74" s="37">
        <v>2014</v>
      </c>
      <c r="B74" s="38" t="s">
        <v>40</v>
      </c>
      <c r="C74" s="124">
        <v>12399761.948000001</v>
      </c>
      <c r="D74" s="124">
        <v>13053292.493000001</v>
      </c>
      <c r="E74" s="124">
        <v>14680110.779999999</v>
      </c>
      <c r="F74" s="124">
        <v>13371185.664000001</v>
      </c>
      <c r="G74" s="124">
        <v>13681906.159</v>
      </c>
      <c r="H74" s="124">
        <v>12880924.245999999</v>
      </c>
      <c r="I74" s="124">
        <v>13344776.958000001</v>
      </c>
      <c r="J74" s="124">
        <v>11386828.925000001</v>
      </c>
      <c r="K74" s="124">
        <v>13583120.905999999</v>
      </c>
      <c r="L74" s="124">
        <v>12891630.102</v>
      </c>
      <c r="M74" s="124">
        <v>13067348.107000001</v>
      </c>
      <c r="N74" s="124">
        <v>13269271.402000001</v>
      </c>
      <c r="O74" s="125">
        <f t="shared" si="6"/>
        <v>157610157.69</v>
      </c>
    </row>
    <row r="75" spans="1:15" ht="13.5" thickBot="1" x14ac:dyDescent="0.25">
      <c r="A75" s="37">
        <v>2015</v>
      </c>
      <c r="B75" s="38" t="s">
        <v>40</v>
      </c>
      <c r="C75" s="124">
        <v>12301766.75</v>
      </c>
      <c r="D75" s="124">
        <v>12231860.140000001</v>
      </c>
      <c r="E75" s="124">
        <v>12519910.437999999</v>
      </c>
      <c r="F75" s="124">
        <v>13349346.866</v>
      </c>
      <c r="G75" s="124">
        <v>11080385.127</v>
      </c>
      <c r="H75" s="124">
        <v>11949647.085999999</v>
      </c>
      <c r="I75" s="124">
        <v>11129358.973999999</v>
      </c>
      <c r="J75" s="124">
        <v>11022045.344000001</v>
      </c>
      <c r="K75" s="124">
        <v>11581703.842</v>
      </c>
      <c r="L75" s="124">
        <v>13240039.088</v>
      </c>
      <c r="M75" s="124">
        <v>11681989.013</v>
      </c>
      <c r="N75" s="124">
        <v>11750818.76</v>
      </c>
      <c r="O75" s="125">
        <f t="shared" si="6"/>
        <v>143838871.428</v>
      </c>
    </row>
    <row r="76" spans="1:15" ht="13.5" thickBot="1" x14ac:dyDescent="0.25">
      <c r="A76" s="37">
        <v>2016</v>
      </c>
      <c r="B76" s="38" t="s">
        <v>40</v>
      </c>
      <c r="C76" s="124">
        <v>9546115.4000000004</v>
      </c>
      <c r="D76" s="124">
        <v>12366388.057</v>
      </c>
      <c r="E76" s="124">
        <v>12757672.093</v>
      </c>
      <c r="F76" s="124">
        <v>11950497.685000001</v>
      </c>
      <c r="G76" s="124">
        <v>12098611.067</v>
      </c>
      <c r="H76" s="124">
        <v>12864154.060000001</v>
      </c>
      <c r="I76" s="124">
        <v>9850124.8719999995</v>
      </c>
      <c r="J76" s="124">
        <v>11830762.82</v>
      </c>
      <c r="K76" s="124">
        <v>10901638.452</v>
      </c>
      <c r="L76" s="124">
        <v>12796159.91</v>
      </c>
      <c r="M76" s="124">
        <v>12786936.247</v>
      </c>
      <c r="N76" s="124">
        <v>12780523.145</v>
      </c>
      <c r="O76" s="125">
        <f t="shared" si="6"/>
        <v>142529583.80799997</v>
      </c>
    </row>
    <row r="77" spans="1:15" ht="13.5" thickBot="1" x14ac:dyDescent="0.25">
      <c r="A77" s="37">
        <v>2017</v>
      </c>
      <c r="B77" s="38" t="s">
        <v>40</v>
      </c>
      <c r="C77" s="124">
        <v>11250825.914999999</v>
      </c>
      <c r="D77" s="124">
        <v>12093478.094000001</v>
      </c>
      <c r="E77" s="124">
        <v>14474892.709000001</v>
      </c>
      <c r="F77" s="124">
        <v>12863775.404999999</v>
      </c>
      <c r="G77" s="124">
        <v>13587473.869000001</v>
      </c>
      <c r="H77" s="124">
        <v>13132576.448999999</v>
      </c>
      <c r="I77" s="124">
        <v>12620663.571</v>
      </c>
      <c r="J77" s="124">
        <v>13260664.867000001</v>
      </c>
      <c r="K77" s="124">
        <v>11847587.896</v>
      </c>
      <c r="L77" s="124"/>
      <c r="M77" s="124"/>
      <c r="N77" s="124"/>
      <c r="O77" s="125">
        <f t="shared" si="6"/>
        <v>115131938.77499999</v>
      </c>
    </row>
    <row r="78" spans="1:15" x14ac:dyDescent="0.2">
      <c r="B78" s="40" t="s">
        <v>62</v>
      </c>
    </row>
    <row r="80" spans="1:15" x14ac:dyDescent="0.2">
      <c r="C80" s="4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56" customWidth="1"/>
    <col min="3" max="3" width="17.5703125" style="56" customWidth="1"/>
    <col min="4" max="4" width="9.28515625" bestFit="1" customWidth="1"/>
  </cols>
  <sheetData>
    <row r="2" spans="1:4" ht="24.6" customHeight="1" x14ac:dyDescent="0.3">
      <c r="A2" s="144" t="s">
        <v>63</v>
      </c>
      <c r="B2" s="144"/>
      <c r="C2" s="144"/>
      <c r="D2" s="144"/>
    </row>
    <row r="3" spans="1:4" ht="15.75" x14ac:dyDescent="0.25">
      <c r="A3" s="143" t="s">
        <v>64</v>
      </c>
      <c r="B3" s="143"/>
      <c r="C3" s="143"/>
      <c r="D3" s="143"/>
    </row>
    <row r="5" spans="1:4" x14ac:dyDescent="0.2">
      <c r="A5" s="50" t="s">
        <v>65</v>
      </c>
      <c r="B5" s="51" t="s">
        <v>158</v>
      </c>
      <c r="C5" s="51" t="s">
        <v>159</v>
      </c>
      <c r="D5" s="52" t="s">
        <v>66</v>
      </c>
    </row>
    <row r="6" spans="1:4" x14ac:dyDescent="0.2">
      <c r="A6" s="53" t="s">
        <v>160</v>
      </c>
      <c r="B6" s="126">
        <v>2094.0446400000001</v>
      </c>
      <c r="C6" s="126">
        <v>20821.829760000001</v>
      </c>
      <c r="D6" s="138">
        <v>894.33552476703642</v>
      </c>
    </row>
    <row r="7" spans="1:4" x14ac:dyDescent="0.2">
      <c r="A7" s="53" t="s">
        <v>161</v>
      </c>
      <c r="B7" s="126">
        <v>2320.6601799999999</v>
      </c>
      <c r="C7" s="126">
        <v>10698.724410000001</v>
      </c>
      <c r="D7" s="138">
        <v>361.02072600737262</v>
      </c>
    </row>
    <row r="8" spans="1:4" x14ac:dyDescent="0.2">
      <c r="A8" s="53" t="s">
        <v>162</v>
      </c>
      <c r="B8" s="126">
        <v>5891.2560299999996</v>
      </c>
      <c r="C8" s="126">
        <v>24138.566569999999</v>
      </c>
      <c r="D8" s="138">
        <v>309.73548674644854</v>
      </c>
    </row>
    <row r="9" spans="1:4" x14ac:dyDescent="0.2">
      <c r="A9" s="53" t="s">
        <v>163</v>
      </c>
      <c r="B9" s="126">
        <v>2937.5842699999998</v>
      </c>
      <c r="C9" s="126">
        <v>11175.646119999999</v>
      </c>
      <c r="D9" s="138">
        <v>280.4366136532995</v>
      </c>
    </row>
    <row r="10" spans="1:4" x14ac:dyDescent="0.2">
      <c r="A10" s="53" t="s">
        <v>164</v>
      </c>
      <c r="B10" s="126">
        <v>26713.562880000001</v>
      </c>
      <c r="C10" s="126">
        <v>58093.349289999998</v>
      </c>
      <c r="D10" s="138">
        <v>117.46761954203241</v>
      </c>
    </row>
    <row r="11" spans="1:4" x14ac:dyDescent="0.2">
      <c r="A11" s="53" t="s">
        <v>165</v>
      </c>
      <c r="B11" s="126">
        <v>33195.6031</v>
      </c>
      <c r="C11" s="126">
        <v>69598.784809999997</v>
      </c>
      <c r="D11" s="138">
        <v>109.66266104681796</v>
      </c>
    </row>
    <row r="12" spans="1:4" x14ac:dyDescent="0.2">
      <c r="A12" s="53" t="s">
        <v>166</v>
      </c>
      <c r="B12" s="126">
        <v>13597.40201</v>
      </c>
      <c r="C12" s="126">
        <v>25588.19255</v>
      </c>
      <c r="D12" s="138">
        <v>88.184423253659475</v>
      </c>
    </row>
    <row r="13" spans="1:4" x14ac:dyDescent="0.2">
      <c r="A13" s="53" t="s">
        <v>167</v>
      </c>
      <c r="B13" s="126">
        <v>13313.96206</v>
      </c>
      <c r="C13" s="126">
        <v>24740.72509</v>
      </c>
      <c r="D13" s="138">
        <v>85.825413791212199</v>
      </c>
    </row>
    <row r="14" spans="1:4" x14ac:dyDescent="0.2">
      <c r="A14" s="53" t="s">
        <v>168</v>
      </c>
      <c r="B14" s="126">
        <v>37180.228510000001</v>
      </c>
      <c r="C14" s="126">
        <v>67868.197560000001</v>
      </c>
      <c r="D14" s="138">
        <v>82.538408933517331</v>
      </c>
    </row>
    <row r="15" spans="1:4" x14ac:dyDescent="0.2">
      <c r="A15" s="53" t="s">
        <v>169</v>
      </c>
      <c r="B15" s="126">
        <v>9709.1410300000007</v>
      </c>
      <c r="C15" s="126">
        <v>17611.855619999998</v>
      </c>
      <c r="D15" s="138">
        <v>81.394580278333848</v>
      </c>
    </row>
    <row r="16" spans="1:4" x14ac:dyDescent="0.2">
      <c r="A16" s="55" t="s">
        <v>67</v>
      </c>
      <c r="D16" s="101"/>
    </row>
    <row r="17" spans="1:4" x14ac:dyDescent="0.2">
      <c r="A17" s="57"/>
    </row>
    <row r="18" spans="1:4" ht="19.5" x14ac:dyDescent="0.3">
      <c r="A18" s="144" t="s">
        <v>68</v>
      </c>
      <c r="B18" s="144"/>
      <c r="C18" s="144"/>
      <c r="D18" s="144"/>
    </row>
    <row r="19" spans="1:4" ht="15.75" x14ac:dyDescent="0.25">
      <c r="A19" s="143" t="s">
        <v>69</v>
      </c>
      <c r="B19" s="143"/>
      <c r="C19" s="143"/>
      <c r="D19" s="143"/>
    </row>
    <row r="20" spans="1:4" x14ac:dyDescent="0.2">
      <c r="A20" s="27"/>
    </row>
    <row r="21" spans="1:4" x14ac:dyDescent="0.2">
      <c r="A21" s="50" t="s">
        <v>65</v>
      </c>
      <c r="B21" s="51" t="s">
        <v>158</v>
      </c>
      <c r="C21" s="51" t="s">
        <v>159</v>
      </c>
      <c r="D21" s="52" t="s">
        <v>66</v>
      </c>
    </row>
    <row r="22" spans="1:4" x14ac:dyDescent="0.2">
      <c r="A22" s="53" t="s">
        <v>170</v>
      </c>
      <c r="B22" s="126">
        <v>1278241.6823</v>
      </c>
      <c r="C22" s="126">
        <v>1429896.3145900001</v>
      </c>
      <c r="D22" s="138">
        <f>(C22-B22)/B22*100</f>
        <v>11.864315988907578</v>
      </c>
    </row>
    <row r="23" spans="1:4" x14ac:dyDescent="0.2">
      <c r="A23" s="53" t="s">
        <v>171</v>
      </c>
      <c r="B23" s="126">
        <v>755261.20148000005</v>
      </c>
      <c r="C23" s="126">
        <v>850947.69831999997</v>
      </c>
      <c r="D23" s="138">
        <f t="shared" ref="D23:D31" si="0">(C23-B23)/B23*100</f>
        <v>12.669325082831461</v>
      </c>
    </row>
    <row r="24" spans="1:4" x14ac:dyDescent="0.2">
      <c r="A24" s="53" t="s">
        <v>172</v>
      </c>
      <c r="B24" s="126">
        <v>583912.27041999996</v>
      </c>
      <c r="C24" s="126">
        <v>764877.82516999997</v>
      </c>
      <c r="D24" s="138">
        <f t="shared" si="0"/>
        <v>30.991908188508184</v>
      </c>
    </row>
    <row r="25" spans="1:4" x14ac:dyDescent="0.2">
      <c r="A25" s="53" t="s">
        <v>173</v>
      </c>
      <c r="B25" s="126">
        <v>715751.44877000002</v>
      </c>
      <c r="C25" s="126">
        <v>740926.83484000002</v>
      </c>
      <c r="D25" s="138">
        <f t="shared" si="0"/>
        <v>3.5173363760930201</v>
      </c>
    </row>
    <row r="26" spans="1:4" x14ac:dyDescent="0.2">
      <c r="A26" s="53" t="s">
        <v>174</v>
      </c>
      <c r="B26" s="126">
        <v>730770.12658000004</v>
      </c>
      <c r="C26" s="126">
        <v>652684.19652</v>
      </c>
      <c r="D26" s="138">
        <f t="shared" si="0"/>
        <v>-10.685429962147158</v>
      </c>
    </row>
    <row r="27" spans="1:4" x14ac:dyDescent="0.2">
      <c r="A27" s="53" t="s">
        <v>175</v>
      </c>
      <c r="B27" s="126">
        <v>503804.78869000002</v>
      </c>
      <c r="C27" s="126">
        <v>621072.40252999996</v>
      </c>
      <c r="D27" s="138">
        <f t="shared" si="0"/>
        <v>23.276399207105747</v>
      </c>
    </row>
    <row r="28" spans="1:4" x14ac:dyDescent="0.2">
      <c r="A28" s="53" t="s">
        <v>176</v>
      </c>
      <c r="B28" s="126">
        <v>445444.32069000002</v>
      </c>
      <c r="C28" s="126">
        <v>580121.09276999999</v>
      </c>
      <c r="D28" s="138">
        <f t="shared" si="0"/>
        <v>30.234255062761513</v>
      </c>
    </row>
    <row r="29" spans="1:4" x14ac:dyDescent="0.2">
      <c r="A29" s="53" t="s">
        <v>177</v>
      </c>
      <c r="B29" s="126">
        <v>280461.87933999998</v>
      </c>
      <c r="C29" s="126">
        <v>388031.98784000002</v>
      </c>
      <c r="D29" s="138">
        <f t="shared" si="0"/>
        <v>38.354627285940104</v>
      </c>
    </row>
    <row r="30" spans="1:4" x14ac:dyDescent="0.2">
      <c r="A30" s="53" t="s">
        <v>178</v>
      </c>
      <c r="B30" s="126">
        <v>233862.28030000001</v>
      </c>
      <c r="C30" s="126">
        <v>342609.44510000001</v>
      </c>
      <c r="D30" s="138">
        <f t="shared" si="0"/>
        <v>46.500515029828001</v>
      </c>
    </row>
    <row r="31" spans="1:4" x14ac:dyDescent="0.2">
      <c r="A31" s="53" t="s">
        <v>179</v>
      </c>
      <c r="B31" s="126">
        <v>232594.5607</v>
      </c>
      <c r="C31" s="126">
        <v>324655.03311999998</v>
      </c>
      <c r="D31" s="138">
        <f t="shared" si="0"/>
        <v>39.579804507440471</v>
      </c>
    </row>
    <row r="33" spans="1:4" ht="19.5" x14ac:dyDescent="0.3">
      <c r="A33" s="144" t="s">
        <v>70</v>
      </c>
      <c r="B33" s="144"/>
      <c r="C33" s="144"/>
      <c r="D33" s="144"/>
    </row>
    <row r="34" spans="1:4" ht="15.75" x14ac:dyDescent="0.25">
      <c r="A34" s="143" t="s">
        <v>74</v>
      </c>
      <c r="B34" s="143"/>
      <c r="C34" s="143"/>
      <c r="D34" s="143"/>
    </row>
    <row r="36" spans="1:4" x14ac:dyDescent="0.2">
      <c r="A36" s="50" t="s">
        <v>72</v>
      </c>
      <c r="B36" s="51" t="s">
        <v>158</v>
      </c>
      <c r="C36" s="51" t="s">
        <v>159</v>
      </c>
      <c r="D36" s="52" t="s">
        <v>66</v>
      </c>
    </row>
    <row r="37" spans="1:4" x14ac:dyDescent="0.2">
      <c r="A37" s="53" t="s">
        <v>136</v>
      </c>
      <c r="B37" s="126">
        <v>16057.673000000001</v>
      </c>
      <c r="C37" s="126">
        <v>23613.366549999999</v>
      </c>
      <c r="D37" s="138">
        <v>47.053477487055567</v>
      </c>
    </row>
    <row r="38" spans="1:4" x14ac:dyDescent="0.2">
      <c r="A38" s="53" t="s">
        <v>156</v>
      </c>
      <c r="B38" s="126">
        <v>7112.1207700000004</v>
      </c>
      <c r="C38" s="126">
        <v>9773.3247599999995</v>
      </c>
      <c r="D38" s="138">
        <v>37.417868397642515</v>
      </c>
    </row>
    <row r="39" spans="1:4" x14ac:dyDescent="0.2">
      <c r="A39" s="53" t="s">
        <v>151</v>
      </c>
      <c r="B39" s="126">
        <v>757712.05691000004</v>
      </c>
      <c r="C39" s="126">
        <v>1033679.79426</v>
      </c>
      <c r="D39" s="138">
        <v>36.421188607637404</v>
      </c>
    </row>
    <row r="40" spans="1:4" x14ac:dyDescent="0.2">
      <c r="A40" s="53" t="s">
        <v>138</v>
      </c>
      <c r="B40" s="126">
        <v>3457.1936799999999</v>
      </c>
      <c r="C40" s="126">
        <v>4428.9364800000003</v>
      </c>
      <c r="D40" s="138">
        <v>28.107849601298586</v>
      </c>
    </row>
    <row r="41" spans="1:4" x14ac:dyDescent="0.2">
      <c r="A41" s="53" t="s">
        <v>137</v>
      </c>
      <c r="B41" s="126">
        <v>74471.286319999999</v>
      </c>
      <c r="C41" s="126">
        <v>94654.499320000003</v>
      </c>
      <c r="D41" s="138">
        <v>27.102006689227277</v>
      </c>
    </row>
    <row r="42" spans="1:4" x14ac:dyDescent="0.2">
      <c r="A42" s="53" t="s">
        <v>150</v>
      </c>
      <c r="B42" s="126">
        <v>507960.66696</v>
      </c>
      <c r="C42" s="126">
        <v>625393.33533000003</v>
      </c>
      <c r="D42" s="138">
        <v>23.11845700038176</v>
      </c>
    </row>
    <row r="43" spans="1:4" x14ac:dyDescent="0.2">
      <c r="A43" s="55" t="s">
        <v>149</v>
      </c>
      <c r="B43" s="126">
        <v>441725.15590000001</v>
      </c>
      <c r="C43" s="126">
        <v>543177.20475999999</v>
      </c>
      <c r="D43" s="138">
        <v>22.967233698360442</v>
      </c>
    </row>
    <row r="44" spans="1:4" x14ac:dyDescent="0.2">
      <c r="A44" s="53" t="s">
        <v>155</v>
      </c>
      <c r="B44" s="126">
        <v>313788.01591999998</v>
      </c>
      <c r="C44" s="126">
        <v>383104.90126000001</v>
      </c>
      <c r="D44" s="138">
        <v>22.090354578000291</v>
      </c>
    </row>
    <row r="45" spans="1:4" x14ac:dyDescent="0.2">
      <c r="A45" s="53" t="s">
        <v>144</v>
      </c>
      <c r="B45" s="126">
        <v>1229099.5704699999</v>
      </c>
      <c r="C45" s="126">
        <v>1467614.4035799999</v>
      </c>
      <c r="D45" s="138">
        <v>19.405655883419879</v>
      </c>
    </row>
    <row r="46" spans="1:4" x14ac:dyDescent="0.2">
      <c r="A46" s="53" t="s">
        <v>146</v>
      </c>
      <c r="B46" s="126">
        <v>2210886.45426</v>
      </c>
      <c r="C46" s="126">
        <v>2632110.62188</v>
      </c>
      <c r="D46" s="138">
        <v>19.052275018844728</v>
      </c>
    </row>
    <row r="48" spans="1:4" ht="19.5" x14ac:dyDescent="0.3">
      <c r="A48" s="144" t="s">
        <v>73</v>
      </c>
      <c r="B48" s="144"/>
      <c r="C48" s="144"/>
      <c r="D48" s="144"/>
    </row>
    <row r="49" spans="1:4" ht="15.75" x14ac:dyDescent="0.25">
      <c r="A49" s="143" t="s">
        <v>71</v>
      </c>
      <c r="B49" s="143"/>
      <c r="C49" s="143"/>
      <c r="D49" s="143"/>
    </row>
    <row r="51" spans="1:4" x14ac:dyDescent="0.2">
      <c r="A51" s="50" t="s">
        <v>72</v>
      </c>
      <c r="B51" s="51" t="s">
        <v>158</v>
      </c>
      <c r="C51" s="51" t="s">
        <v>159</v>
      </c>
      <c r="D51" s="52" t="s">
        <v>66</v>
      </c>
    </row>
    <row r="52" spans="1:4" x14ac:dyDescent="0.2">
      <c r="A52" s="53" t="s">
        <v>146</v>
      </c>
      <c r="B52" s="126">
        <v>2210886.45426</v>
      </c>
      <c r="C52" s="126">
        <v>2632110.62188</v>
      </c>
      <c r="D52" s="138">
        <v>19.052275018844728</v>
      </c>
    </row>
    <row r="53" spans="1:4" x14ac:dyDescent="0.2">
      <c r="A53" s="53" t="s">
        <v>145</v>
      </c>
      <c r="B53" s="126">
        <v>1424987.54382</v>
      </c>
      <c r="C53" s="126">
        <v>1537983.0645999999</v>
      </c>
      <c r="D53" s="138">
        <v>7.9295795440492105</v>
      </c>
    </row>
    <row r="54" spans="1:4" x14ac:dyDescent="0.2">
      <c r="A54" s="53" t="s">
        <v>144</v>
      </c>
      <c r="B54" s="126">
        <v>1229099.5704699999</v>
      </c>
      <c r="C54" s="126">
        <v>1467614.4035799999</v>
      </c>
      <c r="D54" s="138">
        <v>19.405655883419879</v>
      </c>
    </row>
    <row r="55" spans="1:4" x14ac:dyDescent="0.2">
      <c r="A55" s="53" t="s">
        <v>151</v>
      </c>
      <c r="B55" s="126">
        <v>757712.05691000004</v>
      </c>
      <c r="C55" s="126">
        <v>1033679.79426</v>
      </c>
      <c r="D55" s="138">
        <v>36.421188607637404</v>
      </c>
    </row>
    <row r="56" spans="1:4" x14ac:dyDescent="0.2">
      <c r="A56" s="53" t="s">
        <v>148</v>
      </c>
      <c r="B56" s="126">
        <v>896102.71276999998</v>
      </c>
      <c r="C56" s="126">
        <v>1023329.20403</v>
      </c>
      <c r="D56" s="138">
        <v>14.197757628332816</v>
      </c>
    </row>
    <row r="57" spans="1:4" x14ac:dyDescent="0.2">
      <c r="A57" s="53" t="s">
        <v>141</v>
      </c>
      <c r="B57" s="126">
        <v>691260.25052999996</v>
      </c>
      <c r="C57" s="126">
        <v>737590.77500999998</v>
      </c>
      <c r="D57" s="138">
        <v>6.7023272992303058</v>
      </c>
    </row>
    <row r="58" spans="1:4" x14ac:dyDescent="0.2">
      <c r="A58" s="53" t="s">
        <v>150</v>
      </c>
      <c r="B58" s="126">
        <v>507960.66696</v>
      </c>
      <c r="C58" s="126">
        <v>625393.33533000003</v>
      </c>
      <c r="D58" s="138">
        <v>23.11845700038176</v>
      </c>
    </row>
    <row r="59" spans="1:4" x14ac:dyDescent="0.2">
      <c r="A59" s="53" t="s">
        <v>131</v>
      </c>
      <c r="B59" s="126">
        <v>569525.50392000005</v>
      </c>
      <c r="C59" s="126">
        <v>577667.1102</v>
      </c>
      <c r="D59" s="138">
        <v>1.4295420001320316</v>
      </c>
    </row>
    <row r="60" spans="1:4" x14ac:dyDescent="0.2">
      <c r="A60" s="53" t="s">
        <v>149</v>
      </c>
      <c r="B60" s="126">
        <v>441725.15590000001</v>
      </c>
      <c r="C60" s="126">
        <v>543177.20475999999</v>
      </c>
      <c r="D60" s="138">
        <v>22.967233698360442</v>
      </c>
    </row>
    <row r="61" spans="1:4" x14ac:dyDescent="0.2">
      <c r="A61" s="53" t="s">
        <v>157</v>
      </c>
      <c r="B61" s="126">
        <v>351089.66720000003</v>
      </c>
      <c r="C61" s="126">
        <v>404299.35178999999</v>
      </c>
      <c r="D61" s="138">
        <v>15.155582622056727</v>
      </c>
    </row>
    <row r="63" spans="1:4" ht="19.5" x14ac:dyDescent="0.3">
      <c r="A63" s="144" t="s">
        <v>75</v>
      </c>
      <c r="B63" s="144"/>
      <c r="C63" s="144"/>
      <c r="D63" s="144"/>
    </row>
    <row r="64" spans="1:4" ht="15.75" x14ac:dyDescent="0.25">
      <c r="A64" s="143" t="s">
        <v>76</v>
      </c>
      <c r="B64" s="143"/>
      <c r="C64" s="143"/>
      <c r="D64" s="143"/>
    </row>
    <row r="66" spans="1:4" x14ac:dyDescent="0.2">
      <c r="A66" s="50" t="s">
        <v>77</v>
      </c>
      <c r="B66" s="51" t="s">
        <v>158</v>
      </c>
      <c r="C66" s="51" t="s">
        <v>159</v>
      </c>
      <c r="D66" s="52" t="s">
        <v>66</v>
      </c>
    </row>
    <row r="67" spans="1:4" x14ac:dyDescent="0.2">
      <c r="A67" s="53" t="s">
        <v>180</v>
      </c>
      <c r="B67" s="54">
        <v>4933031.7406700002</v>
      </c>
      <c r="C67" s="54">
        <v>5721514.3726300001</v>
      </c>
      <c r="D67" s="127">
        <f>(C67-B67)/B67</f>
        <v>0.15983733197161809</v>
      </c>
    </row>
    <row r="68" spans="1:4" x14ac:dyDescent="0.2">
      <c r="A68" s="53" t="s">
        <v>181</v>
      </c>
      <c r="B68" s="54">
        <v>1176201.47046</v>
      </c>
      <c r="C68" s="54">
        <v>1269849.8829600001</v>
      </c>
      <c r="D68" s="127">
        <f t="shared" ref="D68:D76" si="1">(C68-B68)/B68</f>
        <v>7.9619363563093654E-2</v>
      </c>
    </row>
    <row r="69" spans="1:4" x14ac:dyDescent="0.2">
      <c r="A69" s="53" t="s">
        <v>182</v>
      </c>
      <c r="B69" s="54">
        <v>912735.88696000003</v>
      </c>
      <c r="C69" s="54">
        <v>1152774.38787</v>
      </c>
      <c r="D69" s="127">
        <f t="shared" si="1"/>
        <v>0.26298790738850336</v>
      </c>
    </row>
    <row r="70" spans="1:4" x14ac:dyDescent="0.2">
      <c r="A70" s="53" t="s">
        <v>183</v>
      </c>
      <c r="B70" s="54">
        <v>664632.63552999997</v>
      </c>
      <c r="C70" s="54">
        <v>782993.80296</v>
      </c>
      <c r="D70" s="127">
        <f t="shared" si="1"/>
        <v>0.17808509709369738</v>
      </c>
    </row>
    <row r="71" spans="1:4" x14ac:dyDescent="0.2">
      <c r="A71" s="53" t="s">
        <v>184</v>
      </c>
      <c r="B71" s="54">
        <v>514605.44595000002</v>
      </c>
      <c r="C71" s="54">
        <v>610420.11991999997</v>
      </c>
      <c r="D71" s="127">
        <f t="shared" si="1"/>
        <v>0.18619055574337912</v>
      </c>
    </row>
    <row r="72" spans="1:4" x14ac:dyDescent="0.2">
      <c r="A72" s="53" t="s">
        <v>185</v>
      </c>
      <c r="B72" s="54">
        <v>574603.08209000004</v>
      </c>
      <c r="C72" s="54">
        <v>593756.64378000004</v>
      </c>
      <c r="D72" s="127">
        <f t="shared" si="1"/>
        <v>3.3333551954390632E-2</v>
      </c>
    </row>
    <row r="73" spans="1:4" x14ac:dyDescent="0.2">
      <c r="A73" s="53" t="s">
        <v>186</v>
      </c>
      <c r="B73" s="54">
        <v>300442.86953000003</v>
      </c>
      <c r="C73" s="54">
        <v>486727.38631999999</v>
      </c>
      <c r="D73" s="127">
        <f t="shared" si="1"/>
        <v>0.62003307677567954</v>
      </c>
    </row>
    <row r="74" spans="1:4" x14ac:dyDescent="0.2">
      <c r="A74" s="53" t="s">
        <v>187</v>
      </c>
      <c r="B74" s="54">
        <v>400348.41944999999</v>
      </c>
      <c r="C74" s="54">
        <v>420367.93157999997</v>
      </c>
      <c r="D74" s="127">
        <f t="shared" si="1"/>
        <v>5.0005223343963394E-2</v>
      </c>
    </row>
    <row r="75" spans="1:4" x14ac:dyDescent="0.2">
      <c r="A75" s="53" t="s">
        <v>188</v>
      </c>
      <c r="B75" s="54">
        <v>239062.58717000001</v>
      </c>
      <c r="C75" s="54">
        <v>285932.50787999999</v>
      </c>
      <c r="D75" s="127">
        <f t="shared" si="1"/>
        <v>0.19605711318045038</v>
      </c>
    </row>
    <row r="76" spans="1:4" x14ac:dyDescent="0.2">
      <c r="A76" s="53" t="s">
        <v>189</v>
      </c>
      <c r="B76" s="54">
        <v>176482.87056000001</v>
      </c>
      <c r="C76" s="54">
        <v>191919.45819999999</v>
      </c>
      <c r="D76" s="127">
        <f t="shared" si="1"/>
        <v>8.746790887420379E-2</v>
      </c>
    </row>
    <row r="78" spans="1:4" ht="19.5" x14ac:dyDescent="0.3">
      <c r="A78" s="144" t="s">
        <v>78</v>
      </c>
      <c r="B78" s="144"/>
      <c r="C78" s="144"/>
      <c r="D78" s="144"/>
    </row>
    <row r="79" spans="1:4" ht="15.75" x14ac:dyDescent="0.25">
      <c r="A79" s="143" t="s">
        <v>79</v>
      </c>
      <c r="B79" s="143"/>
      <c r="C79" s="143"/>
      <c r="D79" s="143"/>
    </row>
    <row r="81" spans="1:4" x14ac:dyDescent="0.2">
      <c r="A81" s="50" t="s">
        <v>77</v>
      </c>
      <c r="B81" s="51" t="s">
        <v>158</v>
      </c>
      <c r="C81" s="51" t="s">
        <v>159</v>
      </c>
      <c r="D81" s="52" t="s">
        <v>66</v>
      </c>
    </row>
    <row r="82" spans="1:4" x14ac:dyDescent="0.2">
      <c r="A82" s="53" t="s">
        <v>190</v>
      </c>
      <c r="B82" s="54">
        <v>3.2280000000000002</v>
      </c>
      <c r="C82" s="54">
        <v>637.70809999999994</v>
      </c>
      <c r="D82" s="138">
        <v>19655.517348203226</v>
      </c>
    </row>
    <row r="83" spans="1:4" x14ac:dyDescent="0.2">
      <c r="A83" s="53" t="s">
        <v>191</v>
      </c>
      <c r="B83" s="54">
        <v>2726.20597</v>
      </c>
      <c r="C83" s="54">
        <v>49215.57804</v>
      </c>
      <c r="D83" s="138">
        <v>1705.2773187933412</v>
      </c>
    </row>
    <row r="84" spans="1:4" x14ac:dyDescent="0.2">
      <c r="A84" s="53" t="s">
        <v>192</v>
      </c>
      <c r="B84" s="54">
        <v>8.3952600000000004</v>
      </c>
      <c r="C84" s="54">
        <v>44.70796</v>
      </c>
      <c r="D84" s="138">
        <v>432.53812270257259</v>
      </c>
    </row>
    <row r="85" spans="1:4" x14ac:dyDescent="0.2">
      <c r="A85" s="53" t="s">
        <v>193</v>
      </c>
      <c r="B85" s="54">
        <v>251.85380000000001</v>
      </c>
      <c r="C85" s="54">
        <v>687.76538000000005</v>
      </c>
      <c r="D85" s="138">
        <v>173.08120028365661</v>
      </c>
    </row>
    <row r="86" spans="1:4" x14ac:dyDescent="0.2">
      <c r="A86" s="53" t="s">
        <v>194</v>
      </c>
      <c r="B86" s="54">
        <v>52.007939999999998</v>
      </c>
      <c r="C86" s="54">
        <v>135.86057</v>
      </c>
      <c r="D86" s="138">
        <v>161.23043904449972</v>
      </c>
    </row>
    <row r="87" spans="1:4" x14ac:dyDescent="0.2">
      <c r="A87" s="53" t="s">
        <v>195</v>
      </c>
      <c r="B87" s="54">
        <v>6330.9421300000004</v>
      </c>
      <c r="C87" s="54">
        <v>16073.43939</v>
      </c>
      <c r="D87" s="138">
        <v>153.88700544005761</v>
      </c>
    </row>
    <row r="88" spans="1:4" x14ac:dyDescent="0.2">
      <c r="A88" s="53" t="s">
        <v>196</v>
      </c>
      <c r="B88" s="54">
        <v>2317.4421200000002</v>
      </c>
      <c r="C88" s="54">
        <v>5641.39336</v>
      </c>
      <c r="D88" s="138">
        <v>143.43189895935782</v>
      </c>
    </row>
    <row r="89" spans="1:4" x14ac:dyDescent="0.2">
      <c r="A89" s="53" t="s">
        <v>197</v>
      </c>
      <c r="B89" s="54">
        <v>765.80062999999996</v>
      </c>
      <c r="C89" s="54">
        <v>1656.6288</v>
      </c>
      <c r="D89" s="138">
        <v>116.32638249461873</v>
      </c>
    </row>
    <row r="90" spans="1:4" x14ac:dyDescent="0.2">
      <c r="A90" s="53" t="s">
        <v>198</v>
      </c>
      <c r="B90" s="54">
        <v>261.88828000000001</v>
      </c>
      <c r="C90" s="54">
        <v>489.83091000000002</v>
      </c>
      <c r="D90" s="138">
        <v>87.038117933341638</v>
      </c>
    </row>
    <row r="91" spans="1:4" x14ac:dyDescent="0.2">
      <c r="A91" s="53" t="s">
        <v>199</v>
      </c>
      <c r="B91" s="54">
        <v>18224.839779999998</v>
      </c>
      <c r="C91" s="54">
        <v>33757.285089999998</v>
      </c>
      <c r="D91" s="138">
        <v>85.226786613758634</v>
      </c>
    </row>
    <row r="92" spans="1:4" x14ac:dyDescent="0.2">
      <c r="A92" s="58" t="s">
        <v>118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40625" defaultRowHeight="12.75" x14ac:dyDescent="0.2"/>
  <cols>
    <col min="1" max="1" width="44.7109375" style="15" customWidth="1"/>
    <col min="2" max="2" width="16" style="17" customWidth="1"/>
    <col min="3" max="3" width="16" style="15" customWidth="1"/>
    <col min="4" max="4" width="10.28515625" style="15" customWidth="1"/>
    <col min="5" max="5" width="13.85546875" style="15" bestFit="1" customWidth="1"/>
    <col min="6" max="7" width="14.85546875" style="15" bestFit="1" customWidth="1"/>
    <col min="8" max="8" width="9.5703125" style="15" bestFit="1" customWidth="1"/>
    <col min="9" max="9" width="13.85546875" style="15" bestFit="1" customWidth="1"/>
    <col min="10" max="11" width="14.140625" style="15" bestFit="1" customWidth="1"/>
    <col min="12" max="12" width="9.5703125" style="15" bestFit="1" customWidth="1"/>
    <col min="13" max="13" width="10.5703125" style="15" bestFit="1" customWidth="1"/>
    <col min="14" max="16384" width="9.140625" style="15"/>
  </cols>
  <sheetData>
    <row r="1" spans="1:13" ht="26.25" x14ac:dyDescent="0.4">
      <c r="B1" s="142" t="s">
        <v>119</v>
      </c>
      <c r="C1" s="142"/>
      <c r="D1" s="142"/>
      <c r="E1" s="142"/>
      <c r="F1" s="142"/>
      <c r="G1" s="142"/>
      <c r="H1" s="142"/>
      <c r="I1" s="142"/>
      <c r="J1" s="142"/>
    </row>
    <row r="2" spans="1:13" x14ac:dyDescent="0.2">
      <c r="D2" s="16"/>
    </row>
    <row r="3" spans="1:13" x14ac:dyDescent="0.2">
      <c r="D3" s="16"/>
    </row>
    <row r="4" spans="1:13" x14ac:dyDescent="0.2">
      <c r="B4" s="18"/>
      <c r="C4" s="16"/>
      <c r="D4" s="16"/>
      <c r="E4" s="16"/>
      <c r="F4" s="16"/>
      <c r="G4" s="16"/>
      <c r="H4" s="16"/>
      <c r="I4" s="16"/>
    </row>
    <row r="5" spans="1:13" ht="26.25" x14ac:dyDescent="0.2">
      <c r="A5" s="145" t="s">
        <v>114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1:13" ht="18" x14ac:dyDescent="0.2">
      <c r="A6" s="61"/>
      <c r="B6" s="140" t="str">
        <f>SEKTOR_USD!B6</f>
        <v>1 - 31 EKIM</v>
      </c>
      <c r="C6" s="140"/>
      <c r="D6" s="140"/>
      <c r="E6" s="140"/>
      <c r="F6" s="140" t="str">
        <f>SEKTOR_USD!F6</f>
        <v>1 OCAK  -  31 EKIM</v>
      </c>
      <c r="G6" s="140"/>
      <c r="H6" s="140"/>
      <c r="I6" s="140"/>
      <c r="J6" s="140" t="s">
        <v>106</v>
      </c>
      <c r="K6" s="140"/>
      <c r="L6" s="140"/>
      <c r="M6" s="140"/>
    </row>
    <row r="7" spans="1:13" ht="30" x14ac:dyDescent="0.25">
      <c r="A7" s="62" t="s">
        <v>1</v>
      </c>
      <c r="B7" s="3">
        <f>SEKTOR_USD!B7</f>
        <v>2016</v>
      </c>
      <c r="C7" s="4">
        <f>SEKTOR_USD!C7</f>
        <v>2017</v>
      </c>
      <c r="D7" s="5" t="s">
        <v>121</v>
      </c>
      <c r="E7" s="5" t="s">
        <v>122</v>
      </c>
      <c r="F7" s="3">
        <f>SEKTOR_USD!F7</f>
        <v>2016</v>
      </c>
      <c r="G7" s="4">
        <f>SEKTOR_USD!G7</f>
        <v>2017</v>
      </c>
      <c r="H7" s="5" t="s">
        <v>121</v>
      </c>
      <c r="I7" s="5" t="s">
        <v>122</v>
      </c>
      <c r="J7" s="3" t="str">
        <f>SEKTOR_USD!J7</f>
        <v>2015 - 2016</v>
      </c>
      <c r="K7" s="4" t="str">
        <f>SEKTOR_USD!K7</f>
        <v>2016 - 2017</v>
      </c>
      <c r="L7" s="5" t="s">
        <v>121</v>
      </c>
      <c r="M7" s="5" t="s">
        <v>122</v>
      </c>
    </row>
    <row r="8" spans="1:13" ht="16.5" x14ac:dyDescent="0.25">
      <c r="A8" s="63" t="s">
        <v>2</v>
      </c>
      <c r="B8" s="64">
        <f>SEKTOR_USD!B8*$B$53</f>
        <v>5950983.0072791763</v>
      </c>
      <c r="C8" s="64">
        <f>SEKTOR_USD!C8*$C$53</f>
        <v>7683542.217752194</v>
      </c>
      <c r="D8" s="65">
        <f t="shared" ref="D8:D43" si="0">(C8-B8)/B8*100</f>
        <v>29.113832258532256</v>
      </c>
      <c r="E8" s="65">
        <f>C8/C$44*100</f>
        <v>15.463852282977546</v>
      </c>
      <c r="F8" s="64">
        <f>SEKTOR_USD!F8*$B$54</f>
        <v>47687523.182903811</v>
      </c>
      <c r="G8" s="64">
        <f>SEKTOR_USD!G8*$C$54</f>
        <v>60905669.293376505</v>
      </c>
      <c r="H8" s="65">
        <f t="shared" ref="H8:H43" si="1">(G8-F8)/F8*100</f>
        <v>27.718248355602288</v>
      </c>
      <c r="I8" s="65">
        <f>G8/G$44*100</f>
        <v>14.09478433130548</v>
      </c>
      <c r="J8" s="64">
        <f>SEKTOR_USD!J8*$B$55</f>
        <v>59248993.364083871</v>
      </c>
      <c r="K8" s="64">
        <f>SEKTOR_USD!K8*$C$55</f>
        <v>74730759.201463431</v>
      </c>
      <c r="L8" s="65">
        <f t="shared" ref="L8:L43" si="2">(K8-J8)/J8*100</f>
        <v>26.130006534025686</v>
      </c>
      <c r="M8" s="65">
        <f>K8/K$44*100</f>
        <v>14.525180124587763</v>
      </c>
    </row>
    <row r="9" spans="1:13" s="19" customFormat="1" ht="15.75" x14ac:dyDescent="0.25">
      <c r="A9" s="66" t="s">
        <v>3</v>
      </c>
      <c r="B9" s="67">
        <f>SEKTOR_USD!B9*$B$53</f>
        <v>4370311.4673740715</v>
      </c>
      <c r="C9" s="67">
        <f>SEKTOR_USD!C9*$C$53</f>
        <v>5505822.6099052159</v>
      </c>
      <c r="D9" s="68">
        <f t="shared" si="0"/>
        <v>25.982384802734053</v>
      </c>
      <c r="E9" s="68">
        <f t="shared" ref="E9:E44" si="3">C9/C$44*100</f>
        <v>11.080986493331208</v>
      </c>
      <c r="F9" s="67">
        <f>SEKTOR_USD!F9*$B$54</f>
        <v>33293703.656966213</v>
      </c>
      <c r="G9" s="67">
        <f>SEKTOR_USD!G9*$C$54</f>
        <v>41469871.18315281</v>
      </c>
      <c r="H9" s="68">
        <f t="shared" si="1"/>
        <v>24.557698988456799</v>
      </c>
      <c r="I9" s="68">
        <f t="shared" ref="I9:I44" si="4">G9/G$44*100</f>
        <v>9.5969537377224778</v>
      </c>
      <c r="J9" s="67">
        <f>SEKTOR_USD!J9*$B$55</f>
        <v>41949334.808917932</v>
      </c>
      <c r="K9" s="67">
        <f>SEKTOR_USD!K9*$C$55</f>
        <v>51519613.908658706</v>
      </c>
      <c r="L9" s="68">
        <f t="shared" si="2"/>
        <v>22.813899536986806</v>
      </c>
      <c r="M9" s="68">
        <f t="shared" ref="M9:M44" si="5">K9/K$44*100</f>
        <v>10.013703593657997</v>
      </c>
    </row>
    <row r="10" spans="1:13" ht="14.25" x14ac:dyDescent="0.2">
      <c r="A10" s="11" t="str">
        <f>SEKTOR_USD!A10</f>
        <v xml:space="preserve"> Hububat, Bakliyat, Yağlı Tohumlar ve Mamulleri </v>
      </c>
      <c r="B10" s="69">
        <f>SEKTOR_USD!B10*$B$53</f>
        <v>1748147.1437723618</v>
      </c>
      <c r="C10" s="69">
        <f>SEKTOR_USD!C10*$C$53</f>
        <v>2121721.6163931228</v>
      </c>
      <c r="D10" s="70">
        <f t="shared" si="0"/>
        <v>21.369738465757358</v>
      </c>
      <c r="E10" s="70">
        <f t="shared" si="3"/>
        <v>4.2701645584374894</v>
      </c>
      <c r="F10" s="69">
        <f>SEKTOR_USD!F10*$B$54</f>
        <v>15165360.452944228</v>
      </c>
      <c r="G10" s="69">
        <f>SEKTOR_USD!G10*$C$54</f>
        <v>18849948.899225064</v>
      </c>
      <c r="H10" s="70">
        <f t="shared" si="1"/>
        <v>24.296082231039243</v>
      </c>
      <c r="I10" s="70">
        <f t="shared" si="4"/>
        <v>4.362253423583998</v>
      </c>
      <c r="J10" s="69">
        <f>SEKTOR_USD!J10*$B$55</f>
        <v>18503058.444291435</v>
      </c>
      <c r="K10" s="69">
        <f>SEKTOR_USD!K10*$C$55</f>
        <v>23007018.228135929</v>
      </c>
      <c r="L10" s="70">
        <f t="shared" si="2"/>
        <v>24.341704358795102</v>
      </c>
      <c r="M10" s="70">
        <f t="shared" si="5"/>
        <v>4.4718010022144163</v>
      </c>
    </row>
    <row r="11" spans="1:13" ht="14.25" x14ac:dyDescent="0.2">
      <c r="A11" s="11" t="str">
        <f>SEKTOR_USD!A11</f>
        <v xml:space="preserve"> Yaş Meyve ve Sebze  </v>
      </c>
      <c r="B11" s="69">
        <f>SEKTOR_USD!B11*$B$53</f>
        <v>663948.16455889679</v>
      </c>
      <c r="C11" s="69">
        <f>SEKTOR_USD!C11*$C$53</f>
        <v>853719.59781014069</v>
      </c>
      <c r="D11" s="70">
        <f t="shared" si="0"/>
        <v>28.582266414927314</v>
      </c>
      <c r="E11" s="70">
        <f t="shared" si="3"/>
        <v>1.7181910865430472</v>
      </c>
      <c r="F11" s="69">
        <f>SEKTOR_USD!F11*$B$54</f>
        <v>4116256.0706947786</v>
      </c>
      <c r="G11" s="69">
        <f>SEKTOR_USD!G11*$C$54</f>
        <v>5577616.0174757289</v>
      </c>
      <c r="H11" s="70">
        <f t="shared" si="1"/>
        <v>35.502163171648569</v>
      </c>
      <c r="I11" s="70">
        <f t="shared" si="4"/>
        <v>1.290771380747388</v>
      </c>
      <c r="J11" s="69">
        <f>SEKTOR_USD!J11*$B$55</f>
        <v>5798129.6330156121</v>
      </c>
      <c r="K11" s="69">
        <f>SEKTOR_USD!K11*$C$55</f>
        <v>7599199.0995480148</v>
      </c>
      <c r="L11" s="70">
        <f t="shared" si="2"/>
        <v>31.062938922179029</v>
      </c>
      <c r="M11" s="70">
        <f t="shared" si="5"/>
        <v>1.4770321739402121</v>
      </c>
    </row>
    <row r="12" spans="1:13" ht="14.25" x14ac:dyDescent="0.2">
      <c r="A12" s="11" t="str">
        <f>SEKTOR_USD!A12</f>
        <v xml:space="preserve"> Meyve Sebze Mamulleri </v>
      </c>
      <c r="B12" s="69">
        <f>SEKTOR_USD!B12*$B$53</f>
        <v>393986.93123056681</v>
      </c>
      <c r="C12" s="69">
        <f>SEKTOR_USD!C12*$C$53</f>
        <v>528099.81771032792</v>
      </c>
      <c r="D12" s="70">
        <f t="shared" si="0"/>
        <v>34.039932761443886</v>
      </c>
      <c r="E12" s="70">
        <f t="shared" si="3"/>
        <v>1.0628506150290877</v>
      </c>
      <c r="F12" s="69">
        <f>SEKTOR_USD!F12*$B$54</f>
        <v>3188517.0553218052</v>
      </c>
      <c r="G12" s="69">
        <f>SEKTOR_USD!G12*$C$54</f>
        <v>4188027.0883288379</v>
      </c>
      <c r="H12" s="70">
        <f t="shared" si="1"/>
        <v>31.347175369151536</v>
      </c>
      <c r="I12" s="70">
        <f t="shared" si="4"/>
        <v>0.96919283982122917</v>
      </c>
      <c r="J12" s="69">
        <f>SEKTOR_USD!J12*$B$55</f>
        <v>3858759.0841803704</v>
      </c>
      <c r="K12" s="69">
        <f>SEKTOR_USD!K12*$C$55</f>
        <v>5000900.4414653117</v>
      </c>
      <c r="L12" s="70">
        <f t="shared" si="2"/>
        <v>29.598669737308587</v>
      </c>
      <c r="M12" s="70">
        <f t="shared" si="5"/>
        <v>0.97200912279761298</v>
      </c>
    </row>
    <row r="13" spans="1:13" ht="14.25" x14ac:dyDescent="0.2">
      <c r="A13" s="11" t="str">
        <f>SEKTOR_USD!A13</f>
        <v xml:space="preserve"> Kuru Meyve ve Mamulleri  </v>
      </c>
      <c r="B13" s="69">
        <f>SEKTOR_USD!B13*$B$53</f>
        <v>505817.49684525363</v>
      </c>
      <c r="C13" s="69">
        <f>SEKTOR_USD!C13*$C$53</f>
        <v>650371.45603044156</v>
      </c>
      <c r="D13" s="70">
        <f t="shared" si="0"/>
        <v>28.578283686657795</v>
      </c>
      <c r="E13" s="70">
        <f t="shared" si="3"/>
        <v>1.308933801636871</v>
      </c>
      <c r="F13" s="69">
        <f>SEKTOR_USD!F13*$B$54</f>
        <v>3056439.2586238747</v>
      </c>
      <c r="G13" s="69">
        <f>SEKTOR_USD!G13*$C$54</f>
        <v>3552221.8332920079</v>
      </c>
      <c r="H13" s="70">
        <f t="shared" si="1"/>
        <v>16.220920251212625</v>
      </c>
      <c r="I13" s="70">
        <f t="shared" si="4"/>
        <v>0.82205484675053553</v>
      </c>
      <c r="J13" s="69">
        <f>SEKTOR_USD!J13*$B$55</f>
        <v>3874827.2317250376</v>
      </c>
      <c r="K13" s="69">
        <f>SEKTOR_USD!K13*$C$55</f>
        <v>4446091.804632064</v>
      </c>
      <c r="L13" s="70">
        <f t="shared" si="2"/>
        <v>14.742968879484843</v>
      </c>
      <c r="M13" s="70">
        <f t="shared" si="5"/>
        <v>0.86417273158747121</v>
      </c>
    </row>
    <row r="14" spans="1:13" ht="14.25" x14ac:dyDescent="0.2">
      <c r="A14" s="11" t="str">
        <f>SEKTOR_USD!A14</f>
        <v xml:space="preserve"> Fındık ve Mamulleri </v>
      </c>
      <c r="B14" s="69">
        <f>SEKTOR_USD!B14*$B$53</f>
        <v>769923.11405655241</v>
      </c>
      <c r="C14" s="69">
        <f>SEKTOR_USD!C14*$C$53</f>
        <v>901255.31885463535</v>
      </c>
      <c r="D14" s="70">
        <f t="shared" si="0"/>
        <v>17.057833749934197</v>
      </c>
      <c r="E14" s="70">
        <f t="shared" si="3"/>
        <v>1.8138612016494027</v>
      </c>
      <c r="F14" s="69">
        <f>SEKTOR_USD!F14*$B$54</f>
        <v>4565488.6516867615</v>
      </c>
      <c r="G14" s="69">
        <f>SEKTOR_USD!G14*$C$54</f>
        <v>5374822.0958647812</v>
      </c>
      <c r="H14" s="70">
        <f t="shared" si="1"/>
        <v>17.727203064649039</v>
      </c>
      <c r="I14" s="70">
        <f t="shared" si="4"/>
        <v>1.2438408302425137</v>
      </c>
      <c r="J14" s="69">
        <f>SEKTOR_USD!J14*$B$55</f>
        <v>6101545.5973101025</v>
      </c>
      <c r="K14" s="69">
        <f>SEKTOR_USD!K14*$C$55</f>
        <v>6876644.907372118</v>
      </c>
      <c r="L14" s="70">
        <f t="shared" si="2"/>
        <v>12.70332734059583</v>
      </c>
      <c r="M14" s="70">
        <f t="shared" si="5"/>
        <v>1.3365916123391015</v>
      </c>
    </row>
    <row r="15" spans="1:13" ht="14.25" x14ac:dyDescent="0.2">
      <c r="A15" s="11" t="str">
        <f>SEKTOR_USD!A15</f>
        <v xml:space="preserve"> Zeytin ve Zeytinyağı </v>
      </c>
      <c r="B15" s="69">
        <f>SEKTOR_USD!B15*$B$53</f>
        <v>49288.706120039998</v>
      </c>
      <c r="C15" s="69">
        <f>SEKTOR_USD!C15*$C$53</f>
        <v>86729.86458862669</v>
      </c>
      <c r="D15" s="70">
        <f t="shared" si="0"/>
        <v>75.962956660701863</v>
      </c>
      <c r="E15" s="70">
        <f t="shared" si="3"/>
        <v>0.17455201995539077</v>
      </c>
      <c r="F15" s="69">
        <f>SEKTOR_USD!F15*$B$54</f>
        <v>428558.88101977832</v>
      </c>
      <c r="G15" s="69">
        <f>SEKTOR_USD!G15*$C$54</f>
        <v>887335.49296803121</v>
      </c>
      <c r="H15" s="70">
        <f t="shared" si="1"/>
        <v>107.05101032011515</v>
      </c>
      <c r="I15" s="70">
        <f t="shared" si="4"/>
        <v>0.20534709737205278</v>
      </c>
      <c r="J15" s="69">
        <f>SEKTOR_USD!J15*$B$55</f>
        <v>527087.94537778618</v>
      </c>
      <c r="K15" s="69">
        <f>SEKTOR_USD!K15*$C$55</f>
        <v>1041160.3358313064</v>
      </c>
      <c r="L15" s="70">
        <f t="shared" si="2"/>
        <v>97.530667313034996</v>
      </c>
      <c r="M15" s="70">
        <f t="shared" si="5"/>
        <v>0.20236702501250464</v>
      </c>
    </row>
    <row r="16" spans="1:13" ht="14.25" x14ac:dyDescent="0.2">
      <c r="A16" s="11" t="str">
        <f>SEKTOR_USD!A16</f>
        <v xml:space="preserve"> Tütün </v>
      </c>
      <c r="B16" s="69">
        <f>SEKTOR_USD!B16*$B$53</f>
        <v>228588.12393351359</v>
      </c>
      <c r="C16" s="69">
        <f>SEKTOR_USD!C16*$C$53</f>
        <v>347657.83571541851</v>
      </c>
      <c r="D16" s="70">
        <f t="shared" si="0"/>
        <v>52.089194194768027</v>
      </c>
      <c r="E16" s="70">
        <f t="shared" si="3"/>
        <v>0.69969413379441081</v>
      </c>
      <c r="F16" s="69">
        <f>SEKTOR_USD!F16*$B$54</f>
        <v>2568578.4589853194</v>
      </c>
      <c r="G16" s="69">
        <f>SEKTOR_USD!G16*$C$54</f>
        <v>2796932.4375253916</v>
      </c>
      <c r="H16" s="70">
        <f t="shared" si="1"/>
        <v>8.8902862881704703</v>
      </c>
      <c r="I16" s="70">
        <f t="shared" si="4"/>
        <v>0.6472658449291534</v>
      </c>
      <c r="J16" s="69">
        <f>SEKTOR_USD!J16*$B$55</f>
        <v>3047120.0369355176</v>
      </c>
      <c r="K16" s="69">
        <f>SEKTOR_USD!K16*$C$55</f>
        <v>3265117.6537669497</v>
      </c>
      <c r="L16" s="70">
        <f t="shared" si="2"/>
        <v>7.1542182188093859</v>
      </c>
      <c r="M16" s="70">
        <f t="shared" si="5"/>
        <v>0.63463053976317141</v>
      </c>
    </row>
    <row r="17" spans="1:13" ht="14.25" x14ac:dyDescent="0.2">
      <c r="A17" s="11" t="str">
        <f>SEKTOR_USD!A17</f>
        <v xml:space="preserve"> Süs Bitkileri ve Mam.</v>
      </c>
      <c r="B17" s="69">
        <f>SEKTOR_USD!B17*$B$53</f>
        <v>10611.7868568864</v>
      </c>
      <c r="C17" s="69">
        <f>SEKTOR_USD!C17*$C$53</f>
        <v>16267.102802502721</v>
      </c>
      <c r="D17" s="70">
        <f t="shared" si="0"/>
        <v>53.292777379394572</v>
      </c>
      <c r="E17" s="70">
        <f t="shared" si="3"/>
        <v>3.2739076285508227E-2</v>
      </c>
      <c r="F17" s="69">
        <f>SEKTOR_USD!F17*$B$54</f>
        <v>204504.8276896704</v>
      </c>
      <c r="G17" s="69">
        <f>SEKTOR_USD!G17*$C$54</f>
        <v>242967.31847296446</v>
      </c>
      <c r="H17" s="70">
        <f t="shared" si="1"/>
        <v>18.807619955876866</v>
      </c>
      <c r="I17" s="70">
        <f t="shared" si="4"/>
        <v>5.6227474275608536E-2</v>
      </c>
      <c r="J17" s="69">
        <f>SEKTOR_USD!J17*$B$55</f>
        <v>238806.83608206655</v>
      </c>
      <c r="K17" s="69">
        <f>SEKTOR_USD!K17*$C$55</f>
        <v>283481.43790700857</v>
      </c>
      <c r="L17" s="70">
        <f t="shared" si="2"/>
        <v>18.707421679331439</v>
      </c>
      <c r="M17" s="70">
        <f t="shared" si="5"/>
        <v>5.5099386003505335E-2</v>
      </c>
    </row>
    <row r="18" spans="1:13" s="19" customFormat="1" ht="15.75" x14ac:dyDescent="0.25">
      <c r="A18" s="66" t="s">
        <v>12</v>
      </c>
      <c r="B18" s="67">
        <f>SEKTOR_USD!B18*$B$53</f>
        <v>511960.93730381998</v>
      </c>
      <c r="C18" s="67">
        <f>SEKTOR_USD!C18*$C$53</f>
        <v>712731.00042437401</v>
      </c>
      <c r="D18" s="68">
        <f t="shared" si="0"/>
        <v>39.215894903600486</v>
      </c>
      <c r="E18" s="68">
        <f t="shared" si="3"/>
        <v>1.4344382572138279</v>
      </c>
      <c r="F18" s="67">
        <f>SEKTOR_USD!F18*$B$54</f>
        <v>4434703.968612751</v>
      </c>
      <c r="G18" s="67">
        <f>SEKTOR_USD!G18*$C$54</f>
        <v>6546673.03179547</v>
      </c>
      <c r="H18" s="68">
        <f t="shared" si="1"/>
        <v>47.623676306930093</v>
      </c>
      <c r="I18" s="68">
        <f t="shared" si="4"/>
        <v>1.5150304650008293</v>
      </c>
      <c r="J18" s="67">
        <f>SEKTOR_USD!J18*$B$55</f>
        <v>5337727.7567873728</v>
      </c>
      <c r="K18" s="67">
        <f>SEKTOR_USD!K18*$C$55</f>
        <v>7863818.3956166804</v>
      </c>
      <c r="L18" s="68">
        <f t="shared" si="2"/>
        <v>47.325205666721565</v>
      </c>
      <c r="M18" s="68">
        <f t="shared" si="5"/>
        <v>1.5284653853903607</v>
      </c>
    </row>
    <row r="19" spans="1:13" ht="14.25" x14ac:dyDescent="0.2">
      <c r="A19" s="11" t="str">
        <f>SEKTOR_USD!A19</f>
        <v xml:space="preserve"> Su Ürünleri ve Hayvansal Mamuller</v>
      </c>
      <c r="B19" s="69">
        <f>SEKTOR_USD!B19*$B$53</f>
        <v>511960.93730381998</v>
      </c>
      <c r="C19" s="69">
        <f>SEKTOR_USD!C19*$C$53</f>
        <v>712731.00042437401</v>
      </c>
      <c r="D19" s="70">
        <f t="shared" si="0"/>
        <v>39.215894903600486</v>
      </c>
      <c r="E19" s="70">
        <f t="shared" si="3"/>
        <v>1.4344382572138279</v>
      </c>
      <c r="F19" s="69">
        <f>SEKTOR_USD!F19*$B$54</f>
        <v>4434703.968612751</v>
      </c>
      <c r="G19" s="69">
        <f>SEKTOR_USD!G19*$C$54</f>
        <v>6546673.03179547</v>
      </c>
      <c r="H19" s="70">
        <f t="shared" si="1"/>
        <v>47.623676306930093</v>
      </c>
      <c r="I19" s="70">
        <f t="shared" si="4"/>
        <v>1.5150304650008293</v>
      </c>
      <c r="J19" s="69">
        <f>SEKTOR_USD!J19*$B$55</f>
        <v>5337727.7567873728</v>
      </c>
      <c r="K19" s="69">
        <f>SEKTOR_USD!K19*$C$55</f>
        <v>7863818.3956166804</v>
      </c>
      <c r="L19" s="70">
        <f t="shared" si="2"/>
        <v>47.325205666721565</v>
      </c>
      <c r="M19" s="70">
        <f t="shared" si="5"/>
        <v>1.5284653853903607</v>
      </c>
    </row>
    <row r="20" spans="1:13" s="19" customFormat="1" ht="15.75" x14ac:dyDescent="0.25">
      <c r="A20" s="66" t="s">
        <v>112</v>
      </c>
      <c r="B20" s="67">
        <f>SEKTOR_USD!B20*$B$53</f>
        <v>1068710.6026012849</v>
      </c>
      <c r="C20" s="67">
        <f>SEKTOR_USD!C20*$C$53</f>
        <v>1464988.607422604</v>
      </c>
      <c r="D20" s="68">
        <f t="shared" si="0"/>
        <v>37.080010608743137</v>
      </c>
      <c r="E20" s="68">
        <f t="shared" si="3"/>
        <v>2.948427532432512</v>
      </c>
      <c r="F20" s="67">
        <f>SEKTOR_USD!F20*$B$54</f>
        <v>9959115.5573248435</v>
      </c>
      <c r="G20" s="67">
        <f>SEKTOR_USD!G20*$C$54</f>
        <v>12889125.078428237</v>
      </c>
      <c r="H20" s="68">
        <f t="shared" si="1"/>
        <v>29.420378790046236</v>
      </c>
      <c r="I20" s="68">
        <f t="shared" si="4"/>
        <v>2.9828001285821744</v>
      </c>
      <c r="J20" s="67">
        <f>SEKTOR_USD!J20*$B$55</f>
        <v>11961930.798378576</v>
      </c>
      <c r="K20" s="67">
        <f>SEKTOR_USD!K20*$C$55</f>
        <v>15347326.897188049</v>
      </c>
      <c r="L20" s="68">
        <f t="shared" si="2"/>
        <v>28.301418524076055</v>
      </c>
      <c r="M20" s="68">
        <f t="shared" si="5"/>
        <v>2.983011145539407</v>
      </c>
    </row>
    <row r="21" spans="1:13" ht="14.25" x14ac:dyDescent="0.2">
      <c r="A21" s="11" t="str">
        <f>SEKTOR_USD!A21</f>
        <v xml:space="preserve"> Mobilya,Kağıt ve Orman Ürünleri</v>
      </c>
      <c r="B21" s="69">
        <f>SEKTOR_USD!B21*$B$53</f>
        <v>1068710.6026012849</v>
      </c>
      <c r="C21" s="69">
        <f>SEKTOR_USD!C21*$C$53</f>
        <v>1464988.607422604</v>
      </c>
      <c r="D21" s="70">
        <f t="shared" si="0"/>
        <v>37.080010608743137</v>
      </c>
      <c r="E21" s="70">
        <f t="shared" si="3"/>
        <v>2.948427532432512</v>
      </c>
      <c r="F21" s="69">
        <f>SEKTOR_USD!F21*$B$54</f>
        <v>9959115.5573248435</v>
      </c>
      <c r="G21" s="69">
        <f>SEKTOR_USD!G21*$C$54</f>
        <v>12889125.078428237</v>
      </c>
      <c r="H21" s="70">
        <f t="shared" si="1"/>
        <v>29.420378790046236</v>
      </c>
      <c r="I21" s="70">
        <f t="shared" si="4"/>
        <v>2.9828001285821744</v>
      </c>
      <c r="J21" s="69">
        <f>SEKTOR_USD!J21*$B$55</f>
        <v>11961930.798378576</v>
      </c>
      <c r="K21" s="69">
        <f>SEKTOR_USD!K21*$C$55</f>
        <v>15347326.897188049</v>
      </c>
      <c r="L21" s="70">
        <f t="shared" si="2"/>
        <v>28.301418524076055</v>
      </c>
      <c r="M21" s="70">
        <f t="shared" si="5"/>
        <v>2.983011145539407</v>
      </c>
    </row>
    <row r="22" spans="1:13" ht="16.5" x14ac:dyDescent="0.25">
      <c r="A22" s="63" t="s">
        <v>14</v>
      </c>
      <c r="B22" s="64">
        <f>SEKTOR_USD!B22*$B$53</f>
        <v>28886732.042249486</v>
      </c>
      <c r="C22" s="64">
        <f>SEKTOR_USD!C22*$C$53</f>
        <v>40518617.00596913</v>
      </c>
      <c r="D22" s="71">
        <f t="shared" si="0"/>
        <v>40.267223536075143</v>
      </c>
      <c r="E22" s="71">
        <f t="shared" si="3"/>
        <v>81.547532418472429</v>
      </c>
      <c r="F22" s="64">
        <f>SEKTOR_USD!F22*$B$54</f>
        <v>259874831.97829664</v>
      </c>
      <c r="G22" s="64">
        <f>SEKTOR_USD!G22*$C$54</f>
        <v>357211049.07244593</v>
      </c>
      <c r="H22" s="71">
        <f t="shared" si="1"/>
        <v>37.455038009328391</v>
      </c>
      <c r="I22" s="71">
        <f t="shared" si="4"/>
        <v>82.665747800640958</v>
      </c>
      <c r="J22" s="64">
        <f>SEKTOR_USD!J22*$B$55</f>
        <v>312979133.42617381</v>
      </c>
      <c r="K22" s="64">
        <f>SEKTOR_USD!K22*$C$55</f>
        <v>423261621.7692498</v>
      </c>
      <c r="L22" s="71">
        <f t="shared" si="2"/>
        <v>35.236370915791312</v>
      </c>
      <c r="M22" s="71">
        <f t="shared" si="5"/>
        <v>82.268016031383993</v>
      </c>
    </row>
    <row r="23" spans="1:13" s="19" customFormat="1" ht="15.75" x14ac:dyDescent="0.25">
      <c r="A23" s="66" t="s">
        <v>15</v>
      </c>
      <c r="B23" s="67">
        <f>SEKTOR_USD!B23*$B$53</f>
        <v>3035929.5481416164</v>
      </c>
      <c r="C23" s="67">
        <f>SEKTOR_USD!C23*$C$53</f>
        <v>3981350.7283913842</v>
      </c>
      <c r="D23" s="68">
        <f t="shared" si="0"/>
        <v>31.14107772456342</v>
      </c>
      <c r="E23" s="68">
        <f t="shared" si="3"/>
        <v>8.0128432701682666</v>
      </c>
      <c r="F23" s="67">
        <f>SEKTOR_USD!F23*$B$54</f>
        <v>27356881.207613133</v>
      </c>
      <c r="G23" s="67">
        <f>SEKTOR_USD!G23*$C$54</f>
        <v>34930996.270909213</v>
      </c>
      <c r="H23" s="68">
        <f t="shared" si="1"/>
        <v>27.686325081487297</v>
      </c>
      <c r="I23" s="68">
        <f t="shared" si="4"/>
        <v>8.0837279128241004</v>
      </c>
      <c r="J23" s="67">
        <f>SEKTOR_USD!J23*$B$55</f>
        <v>32749238.082248066</v>
      </c>
      <c r="K23" s="67">
        <f>SEKTOR_USD!K23*$C$55</f>
        <v>41384652.055270605</v>
      </c>
      <c r="L23" s="68">
        <f t="shared" si="2"/>
        <v>26.36828970290891</v>
      </c>
      <c r="M23" s="68">
        <f t="shared" si="5"/>
        <v>8.0438032735043485</v>
      </c>
    </row>
    <row r="24" spans="1:13" ht="14.25" x14ac:dyDescent="0.2">
      <c r="A24" s="11" t="str">
        <f>SEKTOR_USD!A24</f>
        <v xml:space="preserve"> Tekstil ve Hammaddeleri</v>
      </c>
      <c r="B24" s="69">
        <f>SEKTOR_USD!B24*$B$53</f>
        <v>2121809.5137968245</v>
      </c>
      <c r="C24" s="69">
        <f>SEKTOR_USD!C24*$C$53</f>
        <v>2709107.483805079</v>
      </c>
      <c r="D24" s="70">
        <f t="shared" si="0"/>
        <v>27.679109090114661</v>
      </c>
      <c r="E24" s="70">
        <f t="shared" si="3"/>
        <v>5.4523339315400436</v>
      </c>
      <c r="F24" s="69">
        <f>SEKTOR_USD!F24*$B$54</f>
        <v>19250000.300109286</v>
      </c>
      <c r="G24" s="69">
        <f>SEKTOR_USD!G24*$C$54</f>
        <v>24021966.935416155</v>
      </c>
      <c r="H24" s="70">
        <f t="shared" si="1"/>
        <v>24.78943668005957</v>
      </c>
      <c r="I24" s="70">
        <f t="shared" si="4"/>
        <v>5.5591613571720986</v>
      </c>
      <c r="J24" s="69">
        <f>SEKTOR_USD!J24*$B$55</f>
        <v>22977438.339825284</v>
      </c>
      <c r="K24" s="69">
        <f>SEKTOR_USD!K24*$C$55</f>
        <v>28568359.115833011</v>
      </c>
      <c r="L24" s="70">
        <f t="shared" si="2"/>
        <v>24.332219690118158</v>
      </c>
      <c r="M24" s="70">
        <f t="shared" si="5"/>
        <v>5.5527411531135256</v>
      </c>
    </row>
    <row r="25" spans="1:13" ht="14.25" x14ac:dyDescent="0.2">
      <c r="A25" s="11" t="str">
        <f>SEKTOR_USD!A25</f>
        <v xml:space="preserve"> Deri ve Deri Mamulleri </v>
      </c>
      <c r="B25" s="69">
        <f>SEKTOR_USD!B25*$B$53</f>
        <v>368288.50667549041</v>
      </c>
      <c r="C25" s="69">
        <f>SEKTOR_USD!C25*$C$53</f>
        <v>495170.11570086284</v>
      </c>
      <c r="D25" s="70">
        <f t="shared" si="0"/>
        <v>34.451688479426664</v>
      </c>
      <c r="E25" s="70">
        <f t="shared" si="3"/>
        <v>0.99657648869965532</v>
      </c>
      <c r="F25" s="69">
        <f>SEKTOR_USD!F25*$B$54</f>
        <v>3464830.6547440607</v>
      </c>
      <c r="G25" s="69">
        <f>SEKTOR_USD!G25*$C$54</f>
        <v>4607898.9394813869</v>
      </c>
      <c r="H25" s="70">
        <f t="shared" si="1"/>
        <v>32.990596038863615</v>
      </c>
      <c r="I25" s="70">
        <f t="shared" si="4"/>
        <v>1.0663595446196734</v>
      </c>
      <c r="J25" s="69">
        <f>SEKTOR_USD!J25*$B$55</f>
        <v>4118924.1402052748</v>
      </c>
      <c r="K25" s="69">
        <f>SEKTOR_USD!K25*$C$55</f>
        <v>5345551.4218788752</v>
      </c>
      <c r="L25" s="70">
        <f t="shared" si="2"/>
        <v>29.780283392460561</v>
      </c>
      <c r="M25" s="70">
        <f t="shared" si="5"/>
        <v>1.0389978383428011</v>
      </c>
    </row>
    <row r="26" spans="1:13" ht="14.25" x14ac:dyDescent="0.2">
      <c r="A26" s="11" t="str">
        <f>SEKTOR_USD!A26</f>
        <v xml:space="preserve"> Halı </v>
      </c>
      <c r="B26" s="69">
        <f>SEKTOR_USD!B26*$B$53</f>
        <v>545831.52766930196</v>
      </c>
      <c r="C26" s="69">
        <f>SEKTOR_USD!C26*$C$53</f>
        <v>777073.12888544204</v>
      </c>
      <c r="D26" s="70">
        <f t="shared" si="0"/>
        <v>42.365013652388427</v>
      </c>
      <c r="E26" s="70">
        <f t="shared" si="3"/>
        <v>1.5639328499285665</v>
      </c>
      <c r="F26" s="69">
        <f>SEKTOR_USD!F26*$B$54</f>
        <v>4642050.2527597873</v>
      </c>
      <c r="G26" s="69">
        <f>SEKTOR_USD!G26*$C$54</f>
        <v>6301130.3960116711</v>
      </c>
      <c r="H26" s="70">
        <f t="shared" si="1"/>
        <v>35.740245213104473</v>
      </c>
      <c r="I26" s="70">
        <f t="shared" si="4"/>
        <v>1.4582070110323282</v>
      </c>
      <c r="J26" s="69">
        <f>SEKTOR_USD!J26*$B$55</f>
        <v>5652875.6022175048</v>
      </c>
      <c r="K26" s="69">
        <f>SEKTOR_USD!K26*$C$55</f>
        <v>7470741.5175587162</v>
      </c>
      <c r="L26" s="70">
        <f t="shared" si="2"/>
        <v>32.158250831277812</v>
      </c>
      <c r="M26" s="70">
        <f t="shared" si="5"/>
        <v>1.4520642820480205</v>
      </c>
    </row>
    <row r="27" spans="1:13" s="19" customFormat="1" ht="15.75" x14ac:dyDescent="0.25">
      <c r="A27" s="66" t="s">
        <v>19</v>
      </c>
      <c r="B27" s="67">
        <f>SEKTOR_USD!B27*$B$53</f>
        <v>3772696.5495662554</v>
      </c>
      <c r="C27" s="67">
        <f>SEKTOR_USD!C27*$C$53</f>
        <v>5390421.4895106321</v>
      </c>
      <c r="D27" s="68">
        <f t="shared" si="0"/>
        <v>42.879805430690297</v>
      </c>
      <c r="E27" s="68">
        <f t="shared" si="3"/>
        <v>10.848730871054686</v>
      </c>
      <c r="F27" s="67">
        <f>SEKTOR_USD!F27*$B$54</f>
        <v>33892562.578879751</v>
      </c>
      <c r="G27" s="67">
        <f>SEKTOR_USD!G27*$C$54</f>
        <v>47758908.044746667</v>
      </c>
      <c r="H27" s="68">
        <f t="shared" si="1"/>
        <v>40.912649887700638</v>
      </c>
      <c r="I27" s="68">
        <f t="shared" si="4"/>
        <v>11.052362064143015</v>
      </c>
      <c r="J27" s="67">
        <f>SEKTOR_USD!J27*$B$55</f>
        <v>41318826.875881188</v>
      </c>
      <c r="K27" s="67">
        <f>SEKTOR_USD!K27*$C$55</f>
        <v>56020457.150531791</v>
      </c>
      <c r="L27" s="68">
        <f t="shared" si="2"/>
        <v>35.580947926748394</v>
      </c>
      <c r="M27" s="68">
        <f t="shared" si="5"/>
        <v>10.888518188067467</v>
      </c>
    </row>
    <row r="28" spans="1:13" ht="14.25" x14ac:dyDescent="0.2">
      <c r="A28" s="11" t="str">
        <f>SEKTOR_USD!A28</f>
        <v xml:space="preserve"> Kimyevi Maddeler ve Mamulleri  </v>
      </c>
      <c r="B28" s="69">
        <f>SEKTOR_USD!B28*$B$53</f>
        <v>3772696.5495662554</v>
      </c>
      <c r="C28" s="69">
        <f>SEKTOR_USD!C28*$C$53</f>
        <v>5390421.4895106321</v>
      </c>
      <c r="D28" s="70">
        <f t="shared" si="0"/>
        <v>42.879805430690297</v>
      </c>
      <c r="E28" s="70">
        <f t="shared" si="3"/>
        <v>10.848730871054686</v>
      </c>
      <c r="F28" s="69">
        <f>SEKTOR_USD!F28*$B$54</f>
        <v>33892562.578879751</v>
      </c>
      <c r="G28" s="69">
        <f>SEKTOR_USD!G28*$C$54</f>
        <v>47758908.044746667</v>
      </c>
      <c r="H28" s="70">
        <f t="shared" si="1"/>
        <v>40.912649887700638</v>
      </c>
      <c r="I28" s="70">
        <f t="shared" si="4"/>
        <v>11.052362064143015</v>
      </c>
      <c r="J28" s="69">
        <f>SEKTOR_USD!J28*$B$55</f>
        <v>41318826.875881188</v>
      </c>
      <c r="K28" s="69">
        <f>SEKTOR_USD!K28*$C$55</f>
        <v>56020457.150531791</v>
      </c>
      <c r="L28" s="70">
        <f t="shared" si="2"/>
        <v>35.580947926748394</v>
      </c>
      <c r="M28" s="70">
        <f t="shared" si="5"/>
        <v>10.888518188067467</v>
      </c>
    </row>
    <row r="29" spans="1:13" s="19" customFormat="1" ht="15.75" x14ac:dyDescent="0.25">
      <c r="A29" s="66" t="s">
        <v>21</v>
      </c>
      <c r="B29" s="67">
        <f>SEKTOR_USD!B29*$B$53</f>
        <v>22078105.944541615</v>
      </c>
      <c r="C29" s="67">
        <f>SEKTOR_USD!C29*$C$53</f>
        <v>31146844.788067117</v>
      </c>
      <c r="D29" s="68">
        <f t="shared" si="0"/>
        <v>41.075710327260083</v>
      </c>
      <c r="E29" s="68">
        <f t="shared" si="3"/>
        <v>62.68595827724949</v>
      </c>
      <c r="F29" s="67">
        <f>SEKTOR_USD!F29*$B$54</f>
        <v>198625388.19180378</v>
      </c>
      <c r="G29" s="67">
        <f>SEKTOR_USD!G29*$C$54</f>
        <v>274521144.7567901</v>
      </c>
      <c r="H29" s="68">
        <f t="shared" si="1"/>
        <v>38.210501314009832</v>
      </c>
      <c r="I29" s="68">
        <f t="shared" si="4"/>
        <v>63.529657823673844</v>
      </c>
      <c r="J29" s="67">
        <f>SEKTOR_USD!J29*$B$55</f>
        <v>238911068.46804455</v>
      </c>
      <c r="K29" s="67">
        <f>SEKTOR_USD!K29*$C$55</f>
        <v>325856512.56344742</v>
      </c>
      <c r="L29" s="68">
        <f t="shared" si="2"/>
        <v>36.392388453543838</v>
      </c>
      <c r="M29" s="68">
        <f t="shared" si="5"/>
        <v>63.335694569812183</v>
      </c>
    </row>
    <row r="30" spans="1:13" ht="14.25" x14ac:dyDescent="0.2">
      <c r="A30" s="11" t="str">
        <f>SEKTOR_USD!A30</f>
        <v xml:space="preserve"> Hazırgiyim ve Konfeksiyon </v>
      </c>
      <c r="B30" s="69">
        <f>SEKTOR_USD!B30*$B$53</f>
        <v>4373970.7660046136</v>
      </c>
      <c r="C30" s="69">
        <f>SEKTOR_USD!C30*$C$53</f>
        <v>5648879.5297322441</v>
      </c>
      <c r="D30" s="70">
        <f t="shared" si="0"/>
        <v>29.147628823596161</v>
      </c>
      <c r="E30" s="70">
        <f t="shared" si="3"/>
        <v>11.368902016350239</v>
      </c>
      <c r="F30" s="69">
        <f>SEKTOR_USD!F30*$B$54</f>
        <v>42189298.964075491</v>
      </c>
      <c r="G30" s="69">
        <f>SEKTOR_USD!G30*$C$54</f>
        <v>50973768.762255214</v>
      </c>
      <c r="H30" s="70">
        <f t="shared" si="1"/>
        <v>20.821559053777513</v>
      </c>
      <c r="I30" s="70">
        <f t="shared" si="4"/>
        <v>11.796344832811098</v>
      </c>
      <c r="J30" s="69">
        <f>SEKTOR_USD!J30*$B$55</f>
        <v>50283730.260740675</v>
      </c>
      <c r="K30" s="69">
        <f>SEKTOR_USD!K30*$C$55</f>
        <v>59937671.317280114</v>
      </c>
      <c r="L30" s="70">
        <f t="shared" si="2"/>
        <v>19.198935732253762</v>
      </c>
      <c r="M30" s="70">
        <f t="shared" si="5"/>
        <v>11.649894654285573</v>
      </c>
    </row>
    <row r="31" spans="1:13" ht="14.25" x14ac:dyDescent="0.2">
      <c r="A31" s="11" t="str">
        <f>SEKTOR_USD!A31</f>
        <v xml:space="preserve"> Otomotiv Endüstrisi</v>
      </c>
      <c r="B31" s="69">
        <f>SEKTOR_USD!B31*$B$53</f>
        <v>6786271.7536219852</v>
      </c>
      <c r="C31" s="69">
        <f>SEKTOR_USD!C31*$C$53</f>
        <v>9667515.9526517577</v>
      </c>
      <c r="D31" s="70">
        <f t="shared" si="0"/>
        <v>42.456952854739242</v>
      </c>
      <c r="E31" s="70">
        <f t="shared" si="3"/>
        <v>19.456786258001564</v>
      </c>
      <c r="F31" s="69">
        <f>SEKTOR_USD!F31*$B$54</f>
        <v>56878574.467054732</v>
      </c>
      <c r="G31" s="69">
        <f>SEKTOR_USD!G31*$C$54</f>
        <v>84123940.011635602</v>
      </c>
      <c r="H31" s="70">
        <f t="shared" si="1"/>
        <v>47.900928952363174</v>
      </c>
      <c r="I31" s="70">
        <f t="shared" si="4"/>
        <v>19.467954384545767</v>
      </c>
      <c r="J31" s="69">
        <f>SEKTOR_USD!J31*$B$55</f>
        <v>67787537.333120123</v>
      </c>
      <c r="K31" s="69">
        <f>SEKTOR_USD!K31*$C$55</f>
        <v>99724809.150154889</v>
      </c>
      <c r="L31" s="70">
        <f t="shared" si="2"/>
        <v>47.113780900594278</v>
      </c>
      <c r="M31" s="70">
        <f t="shared" si="5"/>
        <v>19.383194166288785</v>
      </c>
    </row>
    <row r="32" spans="1:13" ht="14.25" x14ac:dyDescent="0.2">
      <c r="A32" s="11" t="str">
        <f>SEKTOR_USD!A32</f>
        <v xml:space="preserve"> Gemi ve Yat</v>
      </c>
      <c r="B32" s="69">
        <f>SEKTOR_USD!B32*$B$53</f>
        <v>227880.25917974161</v>
      </c>
      <c r="C32" s="69">
        <f>SEKTOR_USD!C32*$C$53</f>
        <v>323141.93314673466</v>
      </c>
      <c r="D32" s="70">
        <f t="shared" si="0"/>
        <v>41.803390214619235</v>
      </c>
      <c r="E32" s="70">
        <f t="shared" si="3"/>
        <v>0.65035357117863002</v>
      </c>
      <c r="F32" s="69">
        <f>SEKTOR_USD!F32*$B$54</f>
        <v>1602947.9702662688</v>
      </c>
      <c r="G32" s="69">
        <f>SEKTOR_USD!G32*$C$54</f>
        <v>3924012.0070040929</v>
      </c>
      <c r="H32" s="70">
        <f t="shared" si="1"/>
        <v>144.7997115185384</v>
      </c>
      <c r="I32" s="70">
        <f t="shared" si="4"/>
        <v>0.90809449422125676</v>
      </c>
      <c r="J32" s="69">
        <f>SEKTOR_USD!J32*$B$55</f>
        <v>2078862.1807661147</v>
      </c>
      <c r="K32" s="69">
        <f>SEKTOR_USD!K32*$C$55</f>
        <v>5414086.3979351092</v>
      </c>
      <c r="L32" s="70">
        <f t="shared" si="2"/>
        <v>160.43508069110564</v>
      </c>
      <c r="M32" s="70">
        <f t="shared" si="5"/>
        <v>1.0523187637915501</v>
      </c>
    </row>
    <row r="33" spans="1:13" ht="14.25" x14ac:dyDescent="0.2">
      <c r="A33" s="11" t="str">
        <f>SEKTOR_USD!A33</f>
        <v xml:space="preserve"> Elektrik Elektronik ve Hizmet</v>
      </c>
      <c r="B33" s="69">
        <f>SEKTOR_USD!B33*$B$53</f>
        <v>2750569.3547932594</v>
      </c>
      <c r="C33" s="69">
        <f>SEKTOR_USD!C33*$C$53</f>
        <v>3758600.1600906434</v>
      </c>
      <c r="D33" s="70">
        <f t="shared" si="0"/>
        <v>36.648078098476105</v>
      </c>
      <c r="E33" s="70">
        <f t="shared" si="3"/>
        <v>7.564536774735271</v>
      </c>
      <c r="F33" s="69">
        <f>SEKTOR_USD!F33*$B$54</f>
        <v>23976246.945675816</v>
      </c>
      <c r="G33" s="69">
        <f>SEKTOR_USD!G33*$C$54</f>
        <v>30211668.067634266</v>
      </c>
      <c r="H33" s="70">
        <f t="shared" si="1"/>
        <v>26.00666040888866</v>
      </c>
      <c r="I33" s="70">
        <f t="shared" si="4"/>
        <v>6.9915814183262288</v>
      </c>
      <c r="J33" s="69">
        <f>SEKTOR_USD!J33*$B$55</f>
        <v>29384454.848677982</v>
      </c>
      <c r="K33" s="69">
        <f>SEKTOR_USD!K33*$C$55</f>
        <v>36505159.609094329</v>
      </c>
      <c r="L33" s="70">
        <f t="shared" si="2"/>
        <v>24.232897282206039</v>
      </c>
      <c r="M33" s="70">
        <f t="shared" si="5"/>
        <v>7.0953918368400215</v>
      </c>
    </row>
    <row r="34" spans="1:13" ht="14.25" x14ac:dyDescent="0.2">
      <c r="A34" s="11" t="str">
        <f>SEKTOR_USD!A34</f>
        <v xml:space="preserve"> Makine ve Aksamları</v>
      </c>
      <c r="B34" s="69">
        <f>SEKTOR_USD!B34*$B$53</f>
        <v>1355866.5315319321</v>
      </c>
      <c r="C34" s="69">
        <f>SEKTOR_USD!C34*$C$53</f>
        <v>1995043.1598438707</v>
      </c>
      <c r="D34" s="70">
        <f t="shared" si="0"/>
        <v>47.14155954493264</v>
      </c>
      <c r="E34" s="70">
        <f t="shared" si="3"/>
        <v>4.0152122351474233</v>
      </c>
      <c r="F34" s="69">
        <f>SEKTOR_USD!F34*$B$54</f>
        <v>12840578.325684981</v>
      </c>
      <c r="G34" s="69">
        <f>SEKTOR_USD!G34*$C$54</f>
        <v>17615399.811821397</v>
      </c>
      <c r="H34" s="70">
        <f t="shared" si="1"/>
        <v>37.185408359570147</v>
      </c>
      <c r="I34" s="70">
        <f t="shared" si="4"/>
        <v>4.0765541884348488</v>
      </c>
      <c r="J34" s="69">
        <f>SEKTOR_USD!J34*$B$55</f>
        <v>15711893.100967178</v>
      </c>
      <c r="K34" s="69">
        <f>SEKTOR_USD!K34*$C$55</f>
        <v>20819782.544082716</v>
      </c>
      <c r="L34" s="70">
        <f t="shared" si="2"/>
        <v>32.509700838030213</v>
      </c>
      <c r="M34" s="70">
        <f t="shared" si="5"/>
        <v>4.0466749547170062</v>
      </c>
    </row>
    <row r="35" spans="1:13" ht="14.25" x14ac:dyDescent="0.2">
      <c r="A35" s="11" t="str">
        <f>SEKTOR_USD!A35</f>
        <v xml:space="preserve"> Demir ve Demir Dışı Metaller </v>
      </c>
      <c r="B35" s="69">
        <f>SEKTOR_USD!B35*$B$53</f>
        <v>1559175.1080203808</v>
      </c>
      <c r="C35" s="69">
        <f>SEKTOR_USD!C35*$C$53</f>
        <v>2297015.9368402516</v>
      </c>
      <c r="D35" s="70">
        <f t="shared" si="0"/>
        <v>47.322512078625742</v>
      </c>
      <c r="E35" s="70">
        <f t="shared" si="3"/>
        <v>4.622960886044881</v>
      </c>
      <c r="F35" s="69">
        <f>SEKTOR_USD!F35*$B$54</f>
        <v>14560008.27722316</v>
      </c>
      <c r="G35" s="69">
        <f>SEKTOR_USD!G35*$C$54</f>
        <v>19922341.752095263</v>
      </c>
      <c r="H35" s="70">
        <f t="shared" si="1"/>
        <v>36.829192489269587</v>
      </c>
      <c r="I35" s="70">
        <f t="shared" si="4"/>
        <v>4.6104264779975486</v>
      </c>
      <c r="J35" s="69">
        <f>SEKTOR_USD!J35*$B$55</f>
        <v>17491116.987599041</v>
      </c>
      <c r="K35" s="69">
        <f>SEKTOR_USD!K35*$C$55</f>
        <v>23329234.003684696</v>
      </c>
      <c r="L35" s="70">
        <f t="shared" si="2"/>
        <v>33.377611162424891</v>
      </c>
      <c r="M35" s="70">
        <f t="shared" si="5"/>
        <v>4.5344290583032398</v>
      </c>
    </row>
    <row r="36" spans="1:13" ht="14.25" x14ac:dyDescent="0.2">
      <c r="A36" s="11" t="str">
        <f>SEKTOR_USD!A36</f>
        <v xml:space="preserve"> Çelik</v>
      </c>
      <c r="B36" s="69">
        <f>SEKTOR_USD!B36*$B$53</f>
        <v>2325782.0044441069</v>
      </c>
      <c r="C36" s="69">
        <f>SEKTOR_USD!C36*$C$53</f>
        <v>3796616.9878546735</v>
      </c>
      <c r="D36" s="70">
        <f t="shared" si="0"/>
        <v>63.240449044669425</v>
      </c>
      <c r="E36" s="70">
        <f t="shared" si="3"/>
        <v>7.6410492207074023</v>
      </c>
      <c r="F36" s="69">
        <f>SEKTOR_USD!F36*$B$54</f>
        <v>21850790.389333915</v>
      </c>
      <c r="G36" s="69">
        <f>SEKTOR_USD!G36*$C$54</f>
        <v>33212305.771520685</v>
      </c>
      <c r="H36" s="70">
        <f t="shared" si="1"/>
        <v>51.995901199677874</v>
      </c>
      <c r="I36" s="70">
        <f t="shared" si="4"/>
        <v>7.6859887170776799</v>
      </c>
      <c r="J36" s="69">
        <f>SEKTOR_USD!J36*$B$55</f>
        <v>25970005.542671721</v>
      </c>
      <c r="K36" s="69">
        <f>SEKTOR_USD!K36*$C$55</f>
        <v>38828899.269133128</v>
      </c>
      <c r="L36" s="70">
        <f t="shared" si="2"/>
        <v>49.514405013632967</v>
      </c>
      <c r="M36" s="70">
        <f t="shared" si="5"/>
        <v>7.5470497282541764</v>
      </c>
    </row>
    <row r="37" spans="1:13" ht="14.25" x14ac:dyDescent="0.2">
      <c r="A37" s="11" t="str">
        <f>SEKTOR_USD!A37</f>
        <v xml:space="preserve"> Çimento Cam Seramik ve Toprak Ürünleri</v>
      </c>
      <c r="B37" s="69">
        <f>SEKTOR_USD!B37*$B$53</f>
        <v>635186.06049226073</v>
      </c>
      <c r="C37" s="69">
        <f>SEKTOR_USD!C37*$C$53</f>
        <v>848192.77896274591</v>
      </c>
      <c r="D37" s="70">
        <f t="shared" si="0"/>
        <v>33.534539203427705</v>
      </c>
      <c r="E37" s="70">
        <f t="shared" si="3"/>
        <v>1.7070678431445236</v>
      </c>
      <c r="F37" s="69">
        <f>SEKTOR_USD!F37*$B$54</f>
        <v>6595364.8212947035</v>
      </c>
      <c r="G37" s="69">
        <f>SEKTOR_USD!G37*$C$54</f>
        <v>8030028.2456478272</v>
      </c>
      <c r="H37" s="70">
        <f t="shared" si="1"/>
        <v>21.752601459148575</v>
      </c>
      <c r="I37" s="70">
        <f t="shared" si="4"/>
        <v>1.8583083908250544</v>
      </c>
      <c r="J37" s="69">
        <f>SEKTOR_USD!J37*$B$55</f>
        <v>7859030.0541618811</v>
      </c>
      <c r="K37" s="69">
        <f>SEKTOR_USD!K37*$C$55</f>
        <v>9431666.6180067062</v>
      </c>
      <c r="L37" s="70">
        <f t="shared" si="2"/>
        <v>20.010568136356842</v>
      </c>
      <c r="M37" s="70">
        <f t="shared" si="5"/>
        <v>1.8332030607675953</v>
      </c>
    </row>
    <row r="38" spans="1:13" ht="14.25" x14ac:dyDescent="0.2">
      <c r="A38" s="11" t="str">
        <f>SEKTOR_USD!A38</f>
        <v xml:space="preserve"> Mücevher</v>
      </c>
      <c r="B38" s="69">
        <f>SEKTOR_USD!B38*$B$53</f>
        <v>696719.26967465761</v>
      </c>
      <c r="C38" s="69">
        <f>SEKTOR_USD!C38*$C$53</f>
        <v>835040.85181520192</v>
      </c>
      <c r="D38" s="70">
        <f t="shared" si="0"/>
        <v>19.853273500693533</v>
      </c>
      <c r="E38" s="70">
        <f t="shared" si="3"/>
        <v>1.6805983512250009</v>
      </c>
      <c r="F38" s="69">
        <f>SEKTOR_USD!F38*$B$54</f>
        <v>5433036.9446685547</v>
      </c>
      <c r="G38" s="69">
        <f>SEKTOR_USD!G38*$C$54</f>
        <v>9869519.8485768083</v>
      </c>
      <c r="H38" s="70">
        <f t="shared" si="1"/>
        <v>81.657514003503678</v>
      </c>
      <c r="I38" s="70">
        <f t="shared" si="4"/>
        <v>2.2840033667334958</v>
      </c>
      <c r="J38" s="69">
        <f>SEKTOR_USD!J38*$B$55</f>
        <v>6644474.6267483095</v>
      </c>
      <c r="K38" s="69">
        <f>SEKTOR_USD!K38*$C$55</f>
        <v>11910620.39187088</v>
      </c>
      <c r="L38" s="70">
        <f t="shared" si="2"/>
        <v>79.256014372045712</v>
      </c>
      <c r="M38" s="70">
        <f t="shared" si="5"/>
        <v>2.3150294261178166</v>
      </c>
    </row>
    <row r="39" spans="1:13" ht="14.25" x14ac:dyDescent="0.2">
      <c r="A39" s="11" t="str">
        <f>SEKTOR_USD!A39</f>
        <v xml:space="preserve"> Savunma ve Havacılık Sanayii</v>
      </c>
      <c r="B39" s="69">
        <f>SEKTOR_USD!B39*$B$53</f>
        <v>381688.28521145758</v>
      </c>
      <c r="C39" s="69">
        <f>SEKTOR_USD!C39*$C$53</f>
        <v>533789.56048497581</v>
      </c>
      <c r="D39" s="70">
        <f t="shared" si="0"/>
        <v>39.84960533678764</v>
      </c>
      <c r="E39" s="70">
        <f t="shared" si="3"/>
        <v>1.0743017581739789</v>
      </c>
      <c r="F39" s="69">
        <f>SEKTOR_USD!F39*$B$54</f>
        <v>3919449.417110872</v>
      </c>
      <c r="G39" s="69">
        <f>SEKTOR_USD!G39*$C$54</f>
        <v>4900339.3289570082</v>
      </c>
      <c r="H39" s="70">
        <f t="shared" si="1"/>
        <v>25.026216885563883</v>
      </c>
      <c r="I39" s="70">
        <f t="shared" si="4"/>
        <v>1.1340360723919429</v>
      </c>
      <c r="J39" s="69">
        <f>SEKTOR_USD!J39*$B$55</f>
        <v>5057419.2471447773</v>
      </c>
      <c r="K39" s="69">
        <f>SEKTOR_USD!K39*$C$55</f>
        <v>6094327.9790713433</v>
      </c>
      <c r="L39" s="70">
        <f t="shared" si="2"/>
        <v>20.502724438199667</v>
      </c>
      <c r="M39" s="70">
        <f t="shared" si="5"/>
        <v>1.1845351576809982</v>
      </c>
    </row>
    <row r="40" spans="1:13" ht="14.25" x14ac:dyDescent="0.2">
      <c r="A40" s="11" t="str">
        <f>SEKTOR_USD!A40</f>
        <v xml:space="preserve"> İklimlendirme Sanayii</v>
      </c>
      <c r="B40" s="69">
        <f>SEKTOR_USD!B40*$B$53</f>
        <v>963166.03910612152</v>
      </c>
      <c r="C40" s="69">
        <f>SEKTOR_USD!C40*$C$53</f>
        <v>1407111.3553064717</v>
      </c>
      <c r="D40" s="70">
        <f t="shared" si="0"/>
        <v>46.092293350828612</v>
      </c>
      <c r="E40" s="70">
        <f t="shared" si="3"/>
        <v>2.831944112168264</v>
      </c>
      <c r="F40" s="69">
        <f>SEKTOR_USD!F40*$B$54</f>
        <v>8545834.8535673171</v>
      </c>
      <c r="G40" s="69">
        <f>SEKTOR_USD!G40*$C$54</f>
        <v>11424530.2167625</v>
      </c>
      <c r="H40" s="70">
        <f t="shared" si="1"/>
        <v>33.685361495062352</v>
      </c>
      <c r="I40" s="70">
        <f t="shared" si="4"/>
        <v>2.6438637217186232</v>
      </c>
      <c r="J40" s="69">
        <f>SEKTOR_USD!J40*$B$55</f>
        <v>10351761.792413447</v>
      </c>
      <c r="K40" s="69">
        <f>SEKTOR_USD!K40*$C$55</f>
        <v>13490803.101222957</v>
      </c>
      <c r="L40" s="70">
        <f t="shared" si="2"/>
        <v>30.323739782246882</v>
      </c>
      <c r="M40" s="70">
        <f t="shared" si="5"/>
        <v>2.6221645165191001</v>
      </c>
    </row>
    <row r="41" spans="1:13" ht="14.25" x14ac:dyDescent="0.2">
      <c r="A41" s="11" t="str">
        <f>SEKTOR_USD!A41</f>
        <v xml:space="preserve"> Diğer Sanayi Ürünleri</v>
      </c>
      <c r="B41" s="69">
        <f>SEKTOR_USD!B41*$B$53</f>
        <v>21830.512461099603</v>
      </c>
      <c r="C41" s="69">
        <f>SEKTOR_USD!C41*$C$53</f>
        <v>35896.58133755064</v>
      </c>
      <c r="D41" s="70">
        <f t="shared" si="0"/>
        <v>64.433067714355104</v>
      </c>
      <c r="E41" s="70">
        <f t="shared" si="3"/>
        <v>7.224525037231655E-2</v>
      </c>
      <c r="F41" s="69">
        <f>SEKTOR_USD!F41*$B$54</f>
        <v>233256.81584798111</v>
      </c>
      <c r="G41" s="69">
        <f>SEKTOR_USD!G41*$C$54</f>
        <v>313290.93287942774</v>
      </c>
      <c r="H41" s="70">
        <f t="shared" si="1"/>
        <v>34.311587740958757</v>
      </c>
      <c r="I41" s="70">
        <f t="shared" si="4"/>
        <v>7.2501758590300072E-2</v>
      </c>
      <c r="J41" s="69">
        <f>SEKTOR_USD!J41*$B$55</f>
        <v>290782.4930332902</v>
      </c>
      <c r="K41" s="69">
        <f>SEKTOR_USD!K41*$C$55</f>
        <v>369452.18191049172</v>
      </c>
      <c r="L41" s="70">
        <f t="shared" si="2"/>
        <v>27.054479125122239</v>
      </c>
      <c r="M41" s="70">
        <f t="shared" si="5"/>
        <v>7.1809246246313657E-2</v>
      </c>
    </row>
    <row r="42" spans="1:13" ht="16.5" x14ac:dyDescent="0.25">
      <c r="A42" s="63" t="s">
        <v>31</v>
      </c>
      <c r="B42" s="64">
        <f>SEKTOR_USD!B42*$B$53</f>
        <v>1077662.711677056</v>
      </c>
      <c r="C42" s="64">
        <f>SEKTOR_USD!C42*$C$53</f>
        <v>1484956.749380416</v>
      </c>
      <c r="D42" s="71">
        <f t="shared" si="0"/>
        <v>37.7942034451141</v>
      </c>
      <c r="E42" s="71">
        <f t="shared" si="3"/>
        <v>2.9886152985500338</v>
      </c>
      <c r="F42" s="64">
        <f>SEKTOR_USD!F42*$B$54</f>
        <v>8990410.2658705506</v>
      </c>
      <c r="G42" s="64">
        <f>SEKTOR_USD!G42*$C$54</f>
        <v>13998224.734802708</v>
      </c>
      <c r="H42" s="71">
        <f t="shared" si="1"/>
        <v>55.701734635435407</v>
      </c>
      <c r="I42" s="71">
        <f t="shared" si="4"/>
        <v>3.2394678680535671</v>
      </c>
      <c r="J42" s="64">
        <f>SEKTOR_USD!J42*$B$55</f>
        <v>10731800.14484968</v>
      </c>
      <c r="K42" s="64">
        <f>SEKTOR_USD!K42*$C$55</f>
        <v>16498720.416467335</v>
      </c>
      <c r="L42" s="71">
        <f t="shared" si="2"/>
        <v>53.736746806501692</v>
      </c>
      <c r="M42" s="71">
        <f t="shared" si="5"/>
        <v>3.20680384402824</v>
      </c>
    </row>
    <row r="43" spans="1:13" ht="14.25" x14ac:dyDescent="0.2">
      <c r="A43" s="11" t="str">
        <f>SEKTOR_USD!A43</f>
        <v xml:space="preserve"> Madencilik Ürünleri</v>
      </c>
      <c r="B43" s="69">
        <f>SEKTOR_USD!B43*$B$53</f>
        <v>1077662.711677056</v>
      </c>
      <c r="C43" s="69">
        <f>SEKTOR_USD!C43*$C$53</f>
        <v>1484956.749380416</v>
      </c>
      <c r="D43" s="70">
        <f t="shared" si="0"/>
        <v>37.7942034451141</v>
      </c>
      <c r="E43" s="70">
        <f t="shared" si="3"/>
        <v>2.9886152985500338</v>
      </c>
      <c r="F43" s="69">
        <f>SEKTOR_USD!F43*$B$54</f>
        <v>8990410.2658705506</v>
      </c>
      <c r="G43" s="69">
        <f>SEKTOR_USD!G43*$C$54</f>
        <v>13998224.734802708</v>
      </c>
      <c r="H43" s="70">
        <f t="shared" si="1"/>
        <v>55.701734635435407</v>
      </c>
      <c r="I43" s="70">
        <f t="shared" si="4"/>
        <v>3.2394678680535671</v>
      </c>
      <c r="J43" s="69">
        <f>SEKTOR_USD!J43*$B$55</f>
        <v>10731800.14484968</v>
      </c>
      <c r="K43" s="69">
        <f>SEKTOR_USD!K43*$C$55</f>
        <v>16498720.416467335</v>
      </c>
      <c r="L43" s="70">
        <f t="shared" si="2"/>
        <v>53.736746806501692</v>
      </c>
      <c r="M43" s="70">
        <f t="shared" si="5"/>
        <v>3.20680384402824</v>
      </c>
    </row>
    <row r="44" spans="1:13" ht="18" x14ac:dyDescent="0.25">
      <c r="A44" s="72" t="s">
        <v>33</v>
      </c>
      <c r="B44" s="131">
        <f>SEKTOR_USD!B44*$B$53</f>
        <v>35915377.761205725</v>
      </c>
      <c r="C44" s="131">
        <f>SEKTOR_USD!C44*$C$53</f>
        <v>49687115.973101735</v>
      </c>
      <c r="D44" s="132">
        <f>(C44-B44)/B44*100</f>
        <v>38.344962716142334</v>
      </c>
      <c r="E44" s="133">
        <f t="shared" si="3"/>
        <v>100</v>
      </c>
      <c r="F44" s="131">
        <f>SEKTOR_USD!F44*$B$54</f>
        <v>316552765.42707103</v>
      </c>
      <c r="G44" s="131">
        <f>SEKTOR_USD!G44*$C$54</f>
        <v>432114943.10062516</v>
      </c>
      <c r="H44" s="132">
        <f>(G44-F44)/F44*100</f>
        <v>36.506450201957847</v>
      </c>
      <c r="I44" s="132">
        <f t="shared" si="4"/>
        <v>100</v>
      </c>
      <c r="J44" s="131">
        <f>SEKTOR_USD!J44*$B$55</f>
        <v>382959926.93510735</v>
      </c>
      <c r="K44" s="131">
        <f>SEKTOR_USD!K44*$C$55</f>
        <v>514491101.38718057</v>
      </c>
      <c r="L44" s="132">
        <f>(K44-J44)/J44*100</f>
        <v>34.34593679415476</v>
      </c>
      <c r="M44" s="132">
        <f t="shared" si="5"/>
        <v>100</v>
      </c>
    </row>
    <row r="45" spans="1:13" ht="14.25" hidden="1" x14ac:dyDescent="0.2">
      <c r="A45" s="73" t="s">
        <v>34</v>
      </c>
      <c r="B45" s="69">
        <f>SEKTOR_USD!B45*2.1157</f>
        <v>0</v>
      </c>
      <c r="C45" s="69">
        <f>SEKTOR_USD!C45*2.7012</f>
        <v>0</v>
      </c>
      <c r="D45" s="70"/>
      <c r="E45" s="70"/>
      <c r="F45" s="69">
        <f>SEKTOR_USD!F45*2.1642</f>
        <v>18445231.003380947</v>
      </c>
      <c r="G45" s="69">
        <f>SEKTOR_USD!G45*2.5613</f>
        <v>21657669.607239038</v>
      </c>
      <c r="H45" s="70">
        <f>(G45-F45)/F45*100</f>
        <v>17.416093098911379</v>
      </c>
      <c r="I45" s="70">
        <f t="shared" ref="I45:I46" si="6">G45/G$46*100</f>
        <v>6.5721579693355503</v>
      </c>
      <c r="J45" s="69">
        <f>SEKTOR_USD!J45*2.0809</f>
        <v>18880886.803709067</v>
      </c>
      <c r="K45" s="69">
        <f>SEKTOR_USD!K45*2.3856</f>
        <v>23301094.315987762</v>
      </c>
      <c r="L45" s="70">
        <f>(K45-J45)/J45*100</f>
        <v>23.411016432821178</v>
      </c>
      <c r="M45" s="70">
        <f t="shared" ref="M45:M46" si="7">K45/K$46*100</f>
        <v>6.3331125925634657</v>
      </c>
    </row>
    <row r="46" spans="1:13" s="20" customFormat="1" ht="18" hidden="1" x14ac:dyDescent="0.25">
      <c r="A46" s="74" t="s">
        <v>35</v>
      </c>
      <c r="B46" s="75">
        <f>SEKTOR_USD!B46*2.1157</f>
        <v>0</v>
      </c>
      <c r="C46" s="75">
        <f>SEKTOR_USD!C46*2.7012</f>
        <v>0</v>
      </c>
      <c r="D46" s="76" t="e">
        <f>(C46-B46)/B46*100</f>
        <v>#DIV/0!</v>
      </c>
      <c r="E46" s="77" t="e">
        <f>C46/C$46*100</f>
        <v>#DIV/0!</v>
      </c>
      <c r="F46" s="75">
        <f>SEKTOR_USD!F46*2.1642</f>
        <v>250758856.09925109</v>
      </c>
      <c r="G46" s="75">
        <f>SEKTOR_USD!G46*2.5613</f>
        <v>329536656.12253451</v>
      </c>
      <c r="H46" s="76">
        <f>(G46-F46)/F46*100</f>
        <v>31.415759845428127</v>
      </c>
      <c r="I46" s="77">
        <f t="shared" si="6"/>
        <v>100</v>
      </c>
      <c r="J46" s="75">
        <f>SEKTOR_USD!J46*2.0809</f>
        <v>289868484.14309907</v>
      </c>
      <c r="K46" s="75">
        <f>SEKTOR_USD!K46*2.3856</f>
        <v>367924839.0964756</v>
      </c>
      <c r="L46" s="76">
        <f>(K46-J46)/J46*100</f>
        <v>26.928196483355027</v>
      </c>
      <c r="M46" s="77">
        <f t="shared" si="7"/>
        <v>100</v>
      </c>
    </row>
    <row r="47" spans="1:13" s="20" customFormat="1" ht="18" hidden="1" x14ac:dyDescent="0.25">
      <c r="A47" s="21"/>
      <c r="B47" s="22"/>
      <c r="C47" s="22"/>
      <c r="D47" s="23"/>
      <c r="E47" s="24"/>
      <c r="F47" s="24"/>
      <c r="G47" s="24"/>
      <c r="H47" s="24"/>
      <c r="I47" s="24"/>
    </row>
    <row r="48" spans="1:13" hidden="1" x14ac:dyDescent="0.2">
      <c r="A48" s="1" t="s">
        <v>116</v>
      </c>
    </row>
    <row r="49" spans="1:3" hidden="1" x14ac:dyDescent="0.2">
      <c r="A49" s="1" t="s">
        <v>113</v>
      </c>
    </row>
    <row r="51" spans="1:3" x14ac:dyDescent="0.2">
      <c r="A51" s="25" t="s">
        <v>117</v>
      </c>
    </row>
    <row r="52" spans="1:3" x14ac:dyDescent="0.2">
      <c r="A52" s="128"/>
      <c r="B52" s="129">
        <v>2016</v>
      </c>
      <c r="C52" s="129">
        <v>2017</v>
      </c>
    </row>
    <row r="53" spans="1:3" x14ac:dyDescent="0.2">
      <c r="A53" s="139" t="s">
        <v>223</v>
      </c>
      <c r="B53" s="130">
        <v>3.06948</v>
      </c>
      <c r="C53" s="130">
        <v>3.672914</v>
      </c>
    </row>
    <row r="54" spans="1:3" x14ac:dyDescent="0.2">
      <c r="A54" s="129" t="s">
        <v>224</v>
      </c>
      <c r="B54" s="130">
        <v>2.9489595999999998</v>
      </c>
      <c r="C54" s="130">
        <v>3.5948410000000002</v>
      </c>
    </row>
    <row r="55" spans="1:3" x14ac:dyDescent="0.2">
      <c r="A55" s="129" t="s">
        <v>225</v>
      </c>
      <c r="B55" s="130">
        <v>2.9407298333333336</v>
      </c>
      <c r="C55" s="130">
        <v>3.5614782499999991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B7" sqref="B7"/>
    </sheetView>
  </sheetViews>
  <sheetFormatPr defaultColWidth="9.140625" defaultRowHeight="12.75" x14ac:dyDescent="0.2"/>
  <cols>
    <col min="1" max="1" width="51" style="15" customWidth="1"/>
    <col min="2" max="2" width="14.42578125" style="15" customWidth="1"/>
    <col min="3" max="3" width="17.85546875" style="15" bestFit="1" customWidth="1"/>
    <col min="4" max="4" width="14.42578125" style="15" customWidth="1"/>
    <col min="5" max="5" width="17.85546875" style="15" bestFit="1" customWidth="1"/>
    <col min="6" max="6" width="19.85546875" style="15" bestFit="1" customWidth="1"/>
    <col min="7" max="7" width="19.85546875" style="15" customWidth="1"/>
    <col min="8" max="16384" width="9.140625" style="15"/>
  </cols>
  <sheetData>
    <row r="1" spans="1:7" x14ac:dyDescent="0.2">
      <c r="B1" s="16"/>
    </row>
    <row r="2" spans="1:7" x14ac:dyDescent="0.2">
      <c r="B2" s="16"/>
    </row>
    <row r="3" spans="1:7" x14ac:dyDescent="0.2">
      <c r="B3" s="16"/>
    </row>
    <row r="4" spans="1:7" x14ac:dyDescent="0.2">
      <c r="B4" s="16"/>
      <c r="C4" s="16"/>
    </row>
    <row r="5" spans="1:7" ht="26.25" x14ac:dyDescent="0.2">
      <c r="A5" s="145" t="s">
        <v>37</v>
      </c>
      <c r="B5" s="146"/>
      <c r="C5" s="146"/>
      <c r="D5" s="146"/>
      <c r="E5" s="146"/>
      <c r="F5" s="146"/>
      <c r="G5" s="147"/>
    </row>
    <row r="6" spans="1:7" ht="50.25" customHeight="1" x14ac:dyDescent="0.2">
      <c r="A6" s="61"/>
      <c r="B6" s="148" t="s">
        <v>226</v>
      </c>
      <c r="C6" s="148"/>
      <c r="D6" s="148" t="s">
        <v>124</v>
      </c>
      <c r="E6" s="148"/>
      <c r="F6" s="148" t="s">
        <v>120</v>
      </c>
      <c r="G6" s="148"/>
    </row>
    <row r="7" spans="1:7" ht="30" x14ac:dyDescent="0.25">
      <c r="A7" s="62" t="s">
        <v>1</v>
      </c>
      <c r="B7" s="78" t="s">
        <v>38</v>
      </c>
      <c r="C7" s="78" t="s">
        <v>39</v>
      </c>
      <c r="D7" s="78" t="s">
        <v>38</v>
      </c>
      <c r="E7" s="78" t="s">
        <v>39</v>
      </c>
      <c r="F7" s="78" t="s">
        <v>38</v>
      </c>
      <c r="G7" s="78" t="s">
        <v>39</v>
      </c>
    </row>
    <row r="8" spans="1:7" ht="16.5" x14ac:dyDescent="0.25">
      <c r="A8" s="63" t="s">
        <v>2</v>
      </c>
      <c r="B8" s="134">
        <f>SEKTOR_USD!D8</f>
        <v>7.9013355174990734</v>
      </c>
      <c r="C8" s="134">
        <f>SEKTOR_TL!D8</f>
        <v>29.113832258532256</v>
      </c>
      <c r="D8" s="134">
        <f>SEKTOR_USD!H8</f>
        <v>4.7712415051006563</v>
      </c>
      <c r="E8" s="134">
        <f>SEKTOR_TL!H8</f>
        <v>27.718248355602288</v>
      </c>
      <c r="F8" s="134">
        <f>SEKTOR_USD!L8</f>
        <v>4.1461570327258617</v>
      </c>
      <c r="G8" s="134">
        <f>SEKTOR_TL!L8</f>
        <v>26.130006534025686</v>
      </c>
    </row>
    <row r="9" spans="1:7" s="19" customFormat="1" ht="15.75" x14ac:dyDescent="0.25">
      <c r="A9" s="66" t="s">
        <v>3</v>
      </c>
      <c r="B9" s="135">
        <f>SEKTOR_USD!D9</f>
        <v>5.2843629075704275</v>
      </c>
      <c r="C9" s="135">
        <f>SEKTOR_TL!D9</f>
        <v>25.982384802734053</v>
      </c>
      <c r="D9" s="135">
        <f>SEKTOR_USD!H9</f>
        <v>2.1785448051582539</v>
      </c>
      <c r="E9" s="135">
        <f>SEKTOR_TL!H9</f>
        <v>24.557698988456799</v>
      </c>
      <c r="F9" s="135">
        <f>SEKTOR_USD!L9</f>
        <v>1.4080314308869044</v>
      </c>
      <c r="G9" s="135">
        <f>SEKTOR_TL!L9</f>
        <v>22.813899536986806</v>
      </c>
    </row>
    <row r="10" spans="1:7" ht="14.25" x14ac:dyDescent="0.2">
      <c r="A10" s="11" t="s">
        <v>4</v>
      </c>
      <c r="B10" s="136">
        <f>SEKTOR_USD!D10</f>
        <v>1.4295420001320225</v>
      </c>
      <c r="C10" s="136">
        <f>SEKTOR_TL!D10</f>
        <v>21.369738465757358</v>
      </c>
      <c r="D10" s="136">
        <f>SEKTOR_USD!H10</f>
        <v>1.9639324625519003</v>
      </c>
      <c r="E10" s="136">
        <f>SEKTOR_TL!H10</f>
        <v>24.296082231039243</v>
      </c>
      <c r="F10" s="136">
        <f>SEKTOR_USD!L10</f>
        <v>2.6695472688685564</v>
      </c>
      <c r="G10" s="136">
        <f>SEKTOR_TL!L10</f>
        <v>24.341704358795102</v>
      </c>
    </row>
    <row r="11" spans="1:7" ht="14.25" x14ac:dyDescent="0.2">
      <c r="A11" s="11" t="s">
        <v>5</v>
      </c>
      <c r="B11" s="136">
        <f>SEKTOR_USD!D11</f>
        <v>7.4571022123826092</v>
      </c>
      <c r="C11" s="136">
        <f>SEKTOR_TL!D11</f>
        <v>28.582266414927314</v>
      </c>
      <c r="D11" s="136">
        <f>SEKTOR_USD!H11</f>
        <v>11.156628319805922</v>
      </c>
      <c r="E11" s="136">
        <f>SEKTOR_TL!H11</f>
        <v>35.502163171648569</v>
      </c>
      <c r="F11" s="136">
        <f>SEKTOR_USD!L11</f>
        <v>8.2193031876009606</v>
      </c>
      <c r="G11" s="136">
        <f>SEKTOR_TL!L11</f>
        <v>31.062938922179029</v>
      </c>
    </row>
    <row r="12" spans="1:7" ht="14.25" x14ac:dyDescent="0.2">
      <c r="A12" s="11" t="s">
        <v>6</v>
      </c>
      <c r="B12" s="136">
        <f>SEKTOR_USD!D12</f>
        <v>12.018112270692098</v>
      </c>
      <c r="C12" s="136">
        <f>SEKTOR_TL!D12</f>
        <v>34.039932761443886</v>
      </c>
      <c r="D12" s="136">
        <f>SEKTOR_USD!H12</f>
        <v>7.7481629195124011</v>
      </c>
      <c r="E12" s="136">
        <f>SEKTOR_TL!H12</f>
        <v>31.347175369151536</v>
      </c>
      <c r="F12" s="136">
        <f>SEKTOR_USD!L12</f>
        <v>7.010249032636187</v>
      </c>
      <c r="G12" s="136">
        <f>SEKTOR_TL!L12</f>
        <v>29.598669737308587</v>
      </c>
    </row>
    <row r="13" spans="1:7" ht="14.25" x14ac:dyDescent="0.2">
      <c r="A13" s="11" t="s">
        <v>7</v>
      </c>
      <c r="B13" s="136">
        <f>SEKTOR_USD!D13</f>
        <v>7.4537738184238451</v>
      </c>
      <c r="C13" s="136">
        <f>SEKTOR_TL!D13</f>
        <v>28.578283686657795</v>
      </c>
      <c r="D13" s="136">
        <f>SEKTOR_USD!H13</f>
        <v>-4.6603734363639848</v>
      </c>
      <c r="E13" s="136">
        <f>SEKTOR_TL!H13</f>
        <v>16.220920251212625</v>
      </c>
      <c r="F13" s="136">
        <f>SEKTOR_USD!L13</f>
        <v>-5.2561750870893444</v>
      </c>
      <c r="G13" s="136">
        <f>SEKTOR_TL!L13</f>
        <v>14.742968879484843</v>
      </c>
    </row>
    <row r="14" spans="1:7" ht="14.25" x14ac:dyDescent="0.2">
      <c r="A14" s="11" t="s">
        <v>8</v>
      </c>
      <c r="B14" s="136">
        <f>SEKTOR_USD!D14</f>
        <v>-2.1739470244203938</v>
      </c>
      <c r="C14" s="136">
        <f>SEKTOR_TL!D14</f>
        <v>17.057833749934197</v>
      </c>
      <c r="D14" s="136">
        <f>SEKTOR_USD!H14</f>
        <v>-3.4247229130172459</v>
      </c>
      <c r="E14" s="136">
        <f>SEKTOR_TL!H14</f>
        <v>17.727203064649039</v>
      </c>
      <c r="F14" s="136">
        <f>SEKTOR_USD!L14</f>
        <v>-6.9403169803374212</v>
      </c>
      <c r="G14" s="136">
        <f>SEKTOR_TL!L14</f>
        <v>12.70332734059583</v>
      </c>
    </row>
    <row r="15" spans="1:7" ht="14.25" x14ac:dyDescent="0.2">
      <c r="A15" s="11" t="s">
        <v>9</v>
      </c>
      <c r="B15" s="136">
        <f>SEKTOR_USD!D15</f>
        <v>47.053477487055552</v>
      </c>
      <c r="C15" s="136">
        <f>SEKTOR_TL!D15</f>
        <v>75.962956660701863</v>
      </c>
      <c r="D15" s="136">
        <f>SEKTOR_USD!H15</f>
        <v>69.850367394052341</v>
      </c>
      <c r="E15" s="136">
        <f>SEKTOR_TL!H15</f>
        <v>107.05101032011515</v>
      </c>
      <c r="F15" s="136">
        <f>SEKTOR_USD!L15</f>
        <v>63.102028312452482</v>
      </c>
      <c r="G15" s="136">
        <f>SEKTOR_TL!L15</f>
        <v>97.530667313034996</v>
      </c>
    </row>
    <row r="16" spans="1:7" ht="14.25" x14ac:dyDescent="0.2">
      <c r="A16" s="11" t="s">
        <v>10</v>
      </c>
      <c r="B16" s="136">
        <f>SEKTOR_USD!D16</f>
        <v>27.102006689227288</v>
      </c>
      <c r="C16" s="136">
        <f>SEKTOR_TL!D16</f>
        <v>52.089194194768027</v>
      </c>
      <c r="D16" s="136">
        <f>SEKTOR_USD!H16</f>
        <v>-10.673919904594213</v>
      </c>
      <c r="E16" s="136">
        <f>SEKTOR_TL!H16</f>
        <v>8.8902862881704703</v>
      </c>
      <c r="F16" s="136">
        <f>SEKTOR_USD!L16</f>
        <v>-11.522243247291183</v>
      </c>
      <c r="G16" s="136">
        <f>SEKTOR_TL!L16</f>
        <v>7.1542182188093859</v>
      </c>
    </row>
    <row r="17" spans="1:7" ht="14.25" x14ac:dyDescent="0.2">
      <c r="A17" s="8" t="s">
        <v>11</v>
      </c>
      <c r="B17" s="136">
        <f>SEKTOR_USD!D17</f>
        <v>28.1078496012986</v>
      </c>
      <c r="C17" s="136">
        <f>SEKTOR_TL!D17</f>
        <v>53.292777379394572</v>
      </c>
      <c r="D17" s="136">
        <f>SEKTOR_USD!H17</f>
        <v>-2.5384234178828424</v>
      </c>
      <c r="E17" s="136">
        <f>SEKTOR_TL!H17</f>
        <v>18.807619955876866</v>
      </c>
      <c r="F17" s="136">
        <f>SEKTOR_USD!L17</f>
        <v>-1.982707217012998</v>
      </c>
      <c r="G17" s="136">
        <f>SEKTOR_TL!L17</f>
        <v>18.707421679331439</v>
      </c>
    </row>
    <row r="18" spans="1:7" s="19" customFormat="1" ht="15.75" x14ac:dyDescent="0.25">
      <c r="A18" s="66" t="s">
        <v>12</v>
      </c>
      <c r="B18" s="135">
        <f>SEKTOR_USD!D18</f>
        <v>16.343700148901824</v>
      </c>
      <c r="C18" s="135">
        <f>SEKTOR_TL!D18</f>
        <v>39.215894903600486</v>
      </c>
      <c r="D18" s="135">
        <f>SEKTOR_USD!H18</f>
        <v>21.100281607062438</v>
      </c>
      <c r="E18" s="135">
        <f>SEKTOR_TL!H18</f>
        <v>47.623676306930093</v>
      </c>
      <c r="F18" s="135">
        <f>SEKTOR_USD!L18</f>
        <v>21.64713556964648</v>
      </c>
      <c r="G18" s="135">
        <f>SEKTOR_TL!L18</f>
        <v>47.325205666721565</v>
      </c>
    </row>
    <row r="19" spans="1:7" ht="14.25" x14ac:dyDescent="0.2">
      <c r="A19" s="11" t="s">
        <v>13</v>
      </c>
      <c r="B19" s="136">
        <f>SEKTOR_USD!D19</f>
        <v>16.343700148901824</v>
      </c>
      <c r="C19" s="136">
        <f>SEKTOR_TL!D19</f>
        <v>39.215894903600486</v>
      </c>
      <c r="D19" s="136">
        <f>SEKTOR_USD!H19</f>
        <v>21.100281607062438</v>
      </c>
      <c r="E19" s="136">
        <f>SEKTOR_TL!H19</f>
        <v>47.623676306930093</v>
      </c>
      <c r="F19" s="136">
        <f>SEKTOR_USD!L19</f>
        <v>21.64713556964648</v>
      </c>
      <c r="G19" s="136">
        <f>SEKTOR_TL!L19</f>
        <v>47.325205666721565</v>
      </c>
    </row>
    <row r="20" spans="1:7" s="19" customFormat="1" ht="15.75" x14ac:dyDescent="0.25">
      <c r="A20" s="66" t="s">
        <v>112</v>
      </c>
      <c r="B20" s="135">
        <f>SEKTOR_USD!D20</f>
        <v>14.55872665772325</v>
      </c>
      <c r="C20" s="135">
        <f>SEKTOR_TL!D20</f>
        <v>37.080010608743137</v>
      </c>
      <c r="D20" s="135">
        <f>SEKTOR_USD!H20</f>
        <v>6.1675519080101644</v>
      </c>
      <c r="E20" s="135">
        <f>SEKTOR_TL!H20</f>
        <v>29.420378790046236</v>
      </c>
      <c r="F20" s="135">
        <f>SEKTOR_USD!L20</f>
        <v>5.939102425442746</v>
      </c>
      <c r="G20" s="135">
        <f>SEKTOR_TL!L20</f>
        <v>28.301418524076055</v>
      </c>
    </row>
    <row r="21" spans="1:7" ht="14.25" x14ac:dyDescent="0.2">
      <c r="A21" s="11" t="s">
        <v>111</v>
      </c>
      <c r="B21" s="136">
        <f>SEKTOR_USD!D21</f>
        <v>14.55872665772325</v>
      </c>
      <c r="C21" s="136">
        <f>SEKTOR_TL!D21</f>
        <v>37.080010608743137</v>
      </c>
      <c r="D21" s="136">
        <f>SEKTOR_USD!H21</f>
        <v>6.1675519080101644</v>
      </c>
      <c r="E21" s="136">
        <f>SEKTOR_TL!H21</f>
        <v>29.420378790046236</v>
      </c>
      <c r="F21" s="136">
        <f>SEKTOR_USD!L21</f>
        <v>5.939102425442746</v>
      </c>
      <c r="G21" s="136">
        <f>SEKTOR_TL!L21</f>
        <v>28.301418524076055</v>
      </c>
    </row>
    <row r="22" spans="1:7" ht="16.5" x14ac:dyDescent="0.25">
      <c r="A22" s="63" t="s">
        <v>14</v>
      </c>
      <c r="B22" s="134">
        <f>SEKTOR_USD!D22</f>
        <v>17.222302863478951</v>
      </c>
      <c r="C22" s="134">
        <f>SEKTOR_TL!D22</f>
        <v>40.267223536075143</v>
      </c>
      <c r="D22" s="134">
        <f>SEKTOR_USD!H22</f>
        <v>12.758632135878557</v>
      </c>
      <c r="E22" s="134">
        <f>SEKTOR_TL!H22</f>
        <v>37.455038009328391</v>
      </c>
      <c r="F22" s="134">
        <f>SEKTOR_USD!L22</f>
        <v>11.665326189707882</v>
      </c>
      <c r="G22" s="134">
        <f>SEKTOR_TL!L22</f>
        <v>35.236370915791312</v>
      </c>
    </row>
    <row r="23" spans="1:7" s="19" customFormat="1" ht="15.75" x14ac:dyDescent="0.25">
      <c r="A23" s="66" t="s">
        <v>15</v>
      </c>
      <c r="B23" s="135">
        <f>SEKTOR_USD!D23</f>
        <v>9.595518777186971</v>
      </c>
      <c r="C23" s="135">
        <f>SEKTOR_TL!D23</f>
        <v>31.14107772456342</v>
      </c>
      <c r="D23" s="135">
        <f>SEKTOR_USD!H23</f>
        <v>4.7450538529444568</v>
      </c>
      <c r="E23" s="135">
        <f>SEKTOR_TL!H23</f>
        <v>27.686325081487297</v>
      </c>
      <c r="F23" s="135">
        <f>SEKTOR_USD!L23</f>
        <v>4.3429085988813325</v>
      </c>
      <c r="G23" s="135">
        <f>SEKTOR_TL!L23</f>
        <v>26.36828970290891</v>
      </c>
    </row>
    <row r="24" spans="1:7" ht="14.25" x14ac:dyDescent="0.2">
      <c r="A24" s="11" t="s">
        <v>16</v>
      </c>
      <c r="B24" s="136">
        <f>SEKTOR_USD!D24</f>
        <v>6.7023272992303093</v>
      </c>
      <c r="C24" s="136">
        <f>SEKTOR_TL!D24</f>
        <v>27.679109090114661</v>
      </c>
      <c r="D24" s="136">
        <f>SEKTOR_USD!H24</f>
        <v>2.3686464230973581</v>
      </c>
      <c r="E24" s="136">
        <f>SEKTOR_TL!H24</f>
        <v>24.78943668005957</v>
      </c>
      <c r="F24" s="136">
        <f>SEKTOR_USD!L24</f>
        <v>2.6617157320235436</v>
      </c>
      <c r="G24" s="136">
        <f>SEKTOR_TL!L24</f>
        <v>24.332219690118158</v>
      </c>
    </row>
    <row r="25" spans="1:7" ht="14.25" x14ac:dyDescent="0.2">
      <c r="A25" s="11" t="s">
        <v>17</v>
      </c>
      <c r="B25" s="136">
        <f>SEKTOR_USD!D25</f>
        <v>12.362219413204492</v>
      </c>
      <c r="C25" s="136">
        <f>SEKTOR_TL!D25</f>
        <v>34.451688479426664</v>
      </c>
      <c r="D25" s="136">
        <f>SEKTOR_USD!H25</f>
        <v>9.0963118809785346</v>
      </c>
      <c r="E25" s="136">
        <f>SEKTOR_TL!H25</f>
        <v>32.990596038863615</v>
      </c>
      <c r="F25" s="136">
        <f>SEKTOR_USD!L25</f>
        <v>7.1602083069476752</v>
      </c>
      <c r="G25" s="136">
        <f>SEKTOR_TL!L25</f>
        <v>29.780283392460561</v>
      </c>
    </row>
    <row r="26" spans="1:7" ht="14.25" x14ac:dyDescent="0.2">
      <c r="A26" s="11" t="s">
        <v>18</v>
      </c>
      <c r="B26" s="136">
        <f>SEKTOR_USD!D26</f>
        <v>18.975440782368764</v>
      </c>
      <c r="C26" s="136">
        <f>SEKTOR_TL!D26</f>
        <v>42.365013652388427</v>
      </c>
      <c r="D26" s="136">
        <f>SEKTOR_USD!H26</f>
        <v>11.351934404759044</v>
      </c>
      <c r="E26" s="136">
        <f>SEKTOR_TL!H26</f>
        <v>35.740245213104473</v>
      </c>
      <c r="F26" s="136">
        <f>SEKTOR_USD!L26</f>
        <v>9.1237075337154128</v>
      </c>
      <c r="G26" s="136">
        <f>SEKTOR_TL!L26</f>
        <v>32.158250831277812</v>
      </c>
    </row>
    <row r="27" spans="1:7" s="19" customFormat="1" ht="15.75" x14ac:dyDescent="0.25">
      <c r="A27" s="66" t="s">
        <v>19</v>
      </c>
      <c r="B27" s="135">
        <f>SEKTOR_USD!D27</f>
        <v>19.405655883419879</v>
      </c>
      <c r="C27" s="135">
        <f>SEKTOR_TL!D27</f>
        <v>42.879805430690297</v>
      </c>
      <c r="D27" s="135">
        <f>SEKTOR_USD!H27</f>
        <v>15.595018429959385</v>
      </c>
      <c r="E27" s="135">
        <f>SEKTOR_TL!H27</f>
        <v>40.912649887700638</v>
      </c>
      <c r="F27" s="135">
        <f>SEKTOR_USD!L27</f>
        <v>11.949845095867797</v>
      </c>
      <c r="G27" s="135">
        <f>SEKTOR_TL!L27</f>
        <v>35.580947926748394</v>
      </c>
    </row>
    <row r="28" spans="1:7" ht="14.25" x14ac:dyDescent="0.2">
      <c r="A28" s="11" t="s">
        <v>20</v>
      </c>
      <c r="B28" s="136">
        <f>SEKTOR_USD!D28</f>
        <v>19.405655883419879</v>
      </c>
      <c r="C28" s="136">
        <f>SEKTOR_TL!D28</f>
        <v>42.879805430690297</v>
      </c>
      <c r="D28" s="136">
        <f>SEKTOR_USD!H28</f>
        <v>15.595018429959385</v>
      </c>
      <c r="E28" s="136">
        <f>SEKTOR_TL!H28</f>
        <v>40.912649887700638</v>
      </c>
      <c r="F28" s="136">
        <f>SEKTOR_USD!L28</f>
        <v>11.949845095867797</v>
      </c>
      <c r="G28" s="136">
        <f>SEKTOR_TL!L28</f>
        <v>35.580947926748394</v>
      </c>
    </row>
    <row r="29" spans="1:7" s="19" customFormat="1" ht="15.75" x14ac:dyDescent="0.25">
      <c r="A29" s="66" t="s">
        <v>21</v>
      </c>
      <c r="B29" s="135">
        <f>SEKTOR_USD!D29</f>
        <v>17.897960947443437</v>
      </c>
      <c r="C29" s="135">
        <f>SEKTOR_TL!D29</f>
        <v>41.075710327260083</v>
      </c>
      <c r="D29" s="135">
        <f>SEKTOR_USD!H29</f>
        <v>13.378362122486603</v>
      </c>
      <c r="E29" s="135">
        <f>SEKTOR_TL!H29</f>
        <v>38.210501314009832</v>
      </c>
      <c r="F29" s="135">
        <f>SEKTOR_USD!L29</f>
        <v>12.619855467297992</v>
      </c>
      <c r="G29" s="135">
        <f>SEKTOR_TL!L29</f>
        <v>36.392388453543838</v>
      </c>
    </row>
    <row r="30" spans="1:7" ht="14.25" x14ac:dyDescent="0.2">
      <c r="A30" s="11" t="s">
        <v>22</v>
      </c>
      <c r="B30" s="136">
        <f>SEKTOR_USD!D30</f>
        <v>7.9295795440492034</v>
      </c>
      <c r="C30" s="136">
        <f>SEKTOR_TL!D30</f>
        <v>29.147628823596161</v>
      </c>
      <c r="D30" s="136">
        <f>SEKTOR_USD!H30</f>
        <v>-0.88632669467048597</v>
      </c>
      <c r="E30" s="136">
        <f>SEKTOR_TL!H30</f>
        <v>20.821559053777513</v>
      </c>
      <c r="F30" s="136">
        <f>SEKTOR_USD!L30</f>
        <v>-1.5768616839309815</v>
      </c>
      <c r="G30" s="136">
        <f>SEKTOR_TL!L30</f>
        <v>19.198935732253762</v>
      </c>
    </row>
    <row r="31" spans="1:7" ht="14.25" x14ac:dyDescent="0.2">
      <c r="A31" s="11" t="s">
        <v>23</v>
      </c>
      <c r="B31" s="136">
        <f>SEKTOR_USD!D31</f>
        <v>19.052275018844728</v>
      </c>
      <c r="C31" s="136">
        <f>SEKTOR_TL!D31</f>
        <v>42.456952854739242</v>
      </c>
      <c r="D31" s="136">
        <f>SEKTOR_USD!H31</f>
        <v>21.327720553701631</v>
      </c>
      <c r="E31" s="136">
        <f>SEKTOR_TL!H31</f>
        <v>47.900928952363174</v>
      </c>
      <c r="F31" s="136">
        <f>SEKTOR_USD!L31</f>
        <v>21.472561116677142</v>
      </c>
      <c r="G31" s="136">
        <f>SEKTOR_TL!L31</f>
        <v>47.113780900594278</v>
      </c>
    </row>
    <row r="32" spans="1:7" ht="14.25" x14ac:dyDescent="0.2">
      <c r="A32" s="11" t="s">
        <v>24</v>
      </c>
      <c r="B32" s="136">
        <f>SEKTOR_USD!D32</f>
        <v>18.506088134916705</v>
      </c>
      <c r="C32" s="136">
        <f>SEKTOR_TL!D32</f>
        <v>41.803390214619235</v>
      </c>
      <c r="D32" s="136">
        <f>SEKTOR_USD!H32</f>
        <v>100.81679811703059</v>
      </c>
      <c r="E32" s="136">
        <f>SEKTOR_TL!H32</f>
        <v>144.7997115185384</v>
      </c>
      <c r="F32" s="136">
        <f>SEKTOR_USD!L32</f>
        <v>115.04250698004645</v>
      </c>
      <c r="G32" s="136">
        <f>SEKTOR_TL!L32</f>
        <v>160.43508069110564</v>
      </c>
    </row>
    <row r="33" spans="1:7" ht="14.25" x14ac:dyDescent="0.2">
      <c r="A33" s="11" t="s">
        <v>107</v>
      </c>
      <c r="B33" s="136">
        <f>SEKTOR_USD!D33</f>
        <v>14.197757628332825</v>
      </c>
      <c r="C33" s="136">
        <f>SEKTOR_TL!D33</f>
        <v>36.648078098476105</v>
      </c>
      <c r="D33" s="136">
        <f>SEKTOR_USD!H33</f>
        <v>3.3671728114629094</v>
      </c>
      <c r="E33" s="136">
        <f>SEKTOR_TL!H33</f>
        <v>26.00666040888866</v>
      </c>
      <c r="F33" s="136">
        <f>SEKTOR_USD!L33</f>
        <v>2.5797047389574828</v>
      </c>
      <c r="G33" s="136">
        <f>SEKTOR_TL!L33</f>
        <v>24.232897282206039</v>
      </c>
    </row>
    <row r="34" spans="1:7" ht="14.25" x14ac:dyDescent="0.2">
      <c r="A34" s="11" t="s">
        <v>25</v>
      </c>
      <c r="B34" s="136">
        <f>SEKTOR_USD!D34</f>
        <v>22.967233698360438</v>
      </c>
      <c r="C34" s="136">
        <f>SEKTOR_TL!D34</f>
        <v>47.14155954493264</v>
      </c>
      <c r="D34" s="136">
        <f>SEKTOR_USD!H34</f>
        <v>12.53744656909015</v>
      </c>
      <c r="E34" s="136">
        <f>SEKTOR_TL!H34</f>
        <v>37.185408359570147</v>
      </c>
      <c r="F34" s="136">
        <f>SEKTOR_USD!L34</f>
        <v>9.4139015057779947</v>
      </c>
      <c r="G34" s="136">
        <f>SEKTOR_TL!L34</f>
        <v>32.509700838030213</v>
      </c>
    </row>
    <row r="35" spans="1:7" ht="14.25" x14ac:dyDescent="0.2">
      <c r="A35" s="11" t="s">
        <v>26</v>
      </c>
      <c r="B35" s="136">
        <f>SEKTOR_USD!D35</f>
        <v>23.118457000381763</v>
      </c>
      <c r="C35" s="136">
        <f>SEKTOR_TL!D35</f>
        <v>47.322512078625742</v>
      </c>
      <c r="D35" s="136">
        <f>SEKTOR_USD!H35</f>
        <v>12.24523163930739</v>
      </c>
      <c r="E35" s="136">
        <f>SEKTOR_TL!H35</f>
        <v>36.829192489269587</v>
      </c>
      <c r="F35" s="136">
        <f>SEKTOR_USD!L35</f>
        <v>10.130539262475089</v>
      </c>
      <c r="G35" s="136">
        <f>SEKTOR_TL!L35</f>
        <v>33.377611162424891</v>
      </c>
    </row>
    <row r="36" spans="1:7" ht="14.25" x14ac:dyDescent="0.2">
      <c r="A36" s="11" t="s">
        <v>27</v>
      </c>
      <c r="B36" s="136">
        <f>SEKTOR_USD!D36</f>
        <v>36.421188607637397</v>
      </c>
      <c r="C36" s="136">
        <f>SEKTOR_TL!D36</f>
        <v>63.240449044669425</v>
      </c>
      <c r="D36" s="136">
        <f>SEKTOR_USD!H36</f>
        <v>24.686953332133889</v>
      </c>
      <c r="E36" s="136">
        <f>SEKTOR_TL!H36</f>
        <v>51.995901199677874</v>
      </c>
      <c r="F36" s="136">
        <f>SEKTOR_USD!L36</f>
        <v>23.45476806903805</v>
      </c>
      <c r="G36" s="136">
        <f>SEKTOR_TL!L36</f>
        <v>49.514405013632967</v>
      </c>
    </row>
    <row r="37" spans="1:7" ht="14.25" x14ac:dyDescent="0.2">
      <c r="A37" s="11" t="s">
        <v>108</v>
      </c>
      <c r="B37" s="136">
        <f>SEKTOR_USD!D37</f>
        <v>11.595751328274284</v>
      </c>
      <c r="C37" s="136">
        <f>SEKTOR_TL!D37</f>
        <v>33.534539203427705</v>
      </c>
      <c r="D37" s="136">
        <f>SEKTOR_USD!H37</f>
        <v>-0.12256372453465124</v>
      </c>
      <c r="E37" s="136">
        <f>SEKTOR_TL!H37</f>
        <v>21.752601459148575</v>
      </c>
      <c r="F37" s="136">
        <f>SEKTOR_USD!L37</f>
        <v>-0.90669287847891578</v>
      </c>
      <c r="G37" s="136">
        <f>SEKTOR_TL!L37</f>
        <v>20.010568136356842</v>
      </c>
    </row>
    <row r="38" spans="1:7" ht="14.25" x14ac:dyDescent="0.2">
      <c r="A38" s="8" t="s">
        <v>28</v>
      </c>
      <c r="B38" s="136">
        <f>SEKTOR_USD!D38</f>
        <v>0.1622215888824996</v>
      </c>
      <c r="C38" s="136">
        <f>SEKTOR_TL!D38</f>
        <v>19.853273500693533</v>
      </c>
      <c r="D38" s="136">
        <f>SEKTOR_USD!H38</f>
        <v>49.019294548150135</v>
      </c>
      <c r="E38" s="136">
        <f>SEKTOR_TL!H38</f>
        <v>81.657514003503678</v>
      </c>
      <c r="F38" s="136">
        <f>SEKTOR_USD!L38</f>
        <v>48.012558905365715</v>
      </c>
      <c r="G38" s="136">
        <f>SEKTOR_TL!L38</f>
        <v>79.256014372045712</v>
      </c>
    </row>
    <row r="39" spans="1:7" ht="14.25" x14ac:dyDescent="0.2">
      <c r="A39" s="8" t="s">
        <v>109</v>
      </c>
      <c r="B39" s="136">
        <f>SEKTOR_USD!D39</f>
        <v>16.873296404207359</v>
      </c>
      <c r="C39" s="136">
        <f>SEKTOR_TL!D39</f>
        <v>39.84960533678764</v>
      </c>
      <c r="D39" s="136">
        <f>SEKTOR_USD!H39</f>
        <v>2.5628845716307631</v>
      </c>
      <c r="E39" s="136">
        <f>SEKTOR_TL!H39</f>
        <v>25.026216885563883</v>
      </c>
      <c r="F39" s="136">
        <f>SEKTOR_USD!L39</f>
        <v>-0.50031703735390209</v>
      </c>
      <c r="G39" s="136">
        <f>SEKTOR_TL!L39</f>
        <v>20.502724438199667</v>
      </c>
    </row>
    <row r="40" spans="1:7" ht="14.25" x14ac:dyDescent="0.2">
      <c r="A40" s="8" t="s">
        <v>29</v>
      </c>
      <c r="B40" s="136">
        <f>SEKTOR_USD!D40</f>
        <v>22.090354578000305</v>
      </c>
      <c r="C40" s="136">
        <f>SEKTOR_TL!D40</f>
        <v>46.092293350828612</v>
      </c>
      <c r="D40" s="136">
        <f>SEKTOR_USD!H40</f>
        <v>9.6662495393633368</v>
      </c>
      <c r="E40" s="136">
        <f>SEKTOR_TL!H40</f>
        <v>33.685361495062352</v>
      </c>
      <c r="F40" s="136">
        <f>SEKTOR_USD!L40</f>
        <v>7.6089428790485343</v>
      </c>
      <c r="G40" s="136">
        <f>SEKTOR_TL!L40</f>
        <v>30.323739782246882</v>
      </c>
    </row>
    <row r="41" spans="1:7" ht="14.25" x14ac:dyDescent="0.2">
      <c r="A41" s="11" t="s">
        <v>30</v>
      </c>
      <c r="B41" s="136">
        <f>SEKTOR_USD!D41</f>
        <v>37.417868397642508</v>
      </c>
      <c r="C41" s="136">
        <f>SEKTOR_TL!D41</f>
        <v>64.433067714355104</v>
      </c>
      <c r="D41" s="136">
        <f>SEKTOR_USD!H41</f>
        <v>10.17996235715087</v>
      </c>
      <c r="E41" s="136">
        <f>SEKTOR_TL!H41</f>
        <v>34.311587740958757</v>
      </c>
      <c r="F41" s="136">
        <f>SEKTOR_USD!L41</f>
        <v>4.9094985268755567</v>
      </c>
      <c r="G41" s="136">
        <f>SEKTOR_TL!L41</f>
        <v>27.054479125122239</v>
      </c>
    </row>
    <row r="42" spans="1:7" ht="16.5" x14ac:dyDescent="0.25">
      <c r="A42" s="63" t="s">
        <v>31</v>
      </c>
      <c r="B42" s="134">
        <f>SEKTOR_USD!D42</f>
        <v>15.155582622056714</v>
      </c>
      <c r="C42" s="134">
        <f>SEKTOR_TL!D42</f>
        <v>37.7942034451141</v>
      </c>
      <c r="D42" s="134">
        <f>SEKTOR_USD!H42</f>
        <v>27.72696347065688</v>
      </c>
      <c r="E42" s="134">
        <f>SEKTOR_TL!H42</f>
        <v>55.701734635435407</v>
      </c>
      <c r="F42" s="134">
        <f>SEKTOR_USD!L42</f>
        <v>26.941176129179716</v>
      </c>
      <c r="G42" s="134">
        <f>SEKTOR_TL!L42</f>
        <v>53.736746806501692</v>
      </c>
    </row>
    <row r="43" spans="1:7" ht="14.25" x14ac:dyDescent="0.2">
      <c r="A43" s="11" t="s">
        <v>32</v>
      </c>
      <c r="B43" s="136">
        <f>SEKTOR_USD!D43</f>
        <v>15.155582622056714</v>
      </c>
      <c r="C43" s="136">
        <f>SEKTOR_TL!D43</f>
        <v>37.7942034451141</v>
      </c>
      <c r="D43" s="136">
        <f>SEKTOR_USD!H43</f>
        <v>27.72696347065688</v>
      </c>
      <c r="E43" s="136">
        <f>SEKTOR_TL!H43</f>
        <v>55.701734635435407</v>
      </c>
      <c r="F43" s="136">
        <f>SEKTOR_USD!L43</f>
        <v>26.941176129179716</v>
      </c>
      <c r="G43" s="136">
        <f>SEKTOR_TL!L43</f>
        <v>53.736746806501692</v>
      </c>
    </row>
    <row r="44" spans="1:7" ht="18" x14ac:dyDescent="0.25">
      <c r="A44" s="79" t="s">
        <v>40</v>
      </c>
      <c r="B44" s="137">
        <f>SEKTOR_USD!D44</f>
        <v>15.615856009137325</v>
      </c>
      <c r="C44" s="137">
        <f>SEKTOR_TL!D44</f>
        <v>38.344962716142334</v>
      </c>
      <c r="D44" s="137">
        <f>SEKTOR_USD!H44</f>
        <v>11.9804761281474</v>
      </c>
      <c r="E44" s="137">
        <f>SEKTOR_TL!H44</f>
        <v>36.506450201957847</v>
      </c>
      <c r="F44" s="137">
        <f>SEKTOR_USD!L44</f>
        <v>10.930090424582941</v>
      </c>
      <c r="G44" s="137">
        <f>SEKTOR_TL!L44</f>
        <v>34.34593679415476</v>
      </c>
    </row>
    <row r="45" spans="1:7" ht="14.25" hidden="1" x14ac:dyDescent="0.2">
      <c r="A45" s="73" t="s">
        <v>34</v>
      </c>
      <c r="B45" s="80"/>
      <c r="C45" s="80"/>
      <c r="D45" s="70">
        <f>SEKTOR_USD!H45</f>
        <v>-0.78791680605005443</v>
      </c>
      <c r="E45" s="70">
        <f>SEKTOR_TL!H45</f>
        <v>17.416093098911379</v>
      </c>
      <c r="F45" s="70">
        <f>SEKTOR_USD!L45</f>
        <v>7.6483836749906109</v>
      </c>
      <c r="G45" s="70">
        <f>SEKTOR_TL!L45</f>
        <v>23.411016432821178</v>
      </c>
    </row>
    <row r="46" spans="1:7" s="20" customFormat="1" ht="18" hidden="1" x14ac:dyDescent="0.25">
      <c r="A46" s="74" t="s">
        <v>40</v>
      </c>
      <c r="B46" s="81">
        <f>SEKTOR_USD!D46</f>
        <v>0</v>
      </c>
      <c r="C46" s="81" t="e">
        <f>SEKTOR_TL!D46</f>
        <v>#DIV/0!</v>
      </c>
      <c r="D46" s="81">
        <f>SEKTOR_USD!H46</f>
        <v>11.041263209103013</v>
      </c>
      <c r="E46" s="81">
        <f>SEKTOR_TL!H46</f>
        <v>31.415759845428127</v>
      </c>
      <c r="F46" s="81">
        <f>SEKTOR_USD!L46</f>
        <v>10.716333024066671</v>
      </c>
      <c r="G46" s="81">
        <f>SEKTOR_TL!L46</f>
        <v>26.928196483355027</v>
      </c>
    </row>
    <row r="47" spans="1:7" s="20" customFormat="1" ht="18" x14ac:dyDescent="0.25">
      <c r="A47" s="21"/>
      <c r="B47" s="23"/>
      <c r="C47" s="23"/>
      <c r="D47" s="23"/>
      <c r="E47" s="23"/>
    </row>
    <row r="48" spans="1:7" x14ac:dyDescent="0.2">
      <c r="A48" s="19" t="s">
        <v>36</v>
      </c>
    </row>
    <row r="49" spans="1:1" x14ac:dyDescent="0.2">
      <c r="A49" s="26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M9" sqref="M9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6" width="15" customWidth="1"/>
    <col min="7" max="7" width="14.85546875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42" t="s">
        <v>125</v>
      </c>
      <c r="D2" s="142"/>
      <c r="E2" s="142"/>
      <c r="F2" s="142"/>
      <c r="G2" s="142"/>
      <c r="H2" s="142"/>
      <c r="I2" s="142"/>
      <c r="J2" s="142"/>
      <c r="K2" s="142"/>
    </row>
    <row r="6" spans="1:13" ht="22.5" customHeight="1" x14ac:dyDescent="0.2">
      <c r="A6" s="149" t="s">
        <v>115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1:13" ht="24" customHeight="1" x14ac:dyDescent="0.2">
      <c r="A7" s="83"/>
      <c r="B7" s="140" t="s">
        <v>127</v>
      </c>
      <c r="C7" s="140"/>
      <c r="D7" s="140"/>
      <c r="E7" s="140"/>
      <c r="F7" s="140" t="s">
        <v>128</v>
      </c>
      <c r="G7" s="140"/>
      <c r="H7" s="140"/>
      <c r="I7" s="140"/>
      <c r="J7" s="140" t="s">
        <v>106</v>
      </c>
      <c r="K7" s="140"/>
      <c r="L7" s="140"/>
      <c r="M7" s="140"/>
    </row>
    <row r="8" spans="1:13" ht="60" x14ac:dyDescent="0.2">
      <c r="A8" s="84" t="s">
        <v>41</v>
      </c>
      <c r="B8" s="107">
        <v>2016</v>
      </c>
      <c r="C8" s="108">
        <v>2017</v>
      </c>
      <c r="D8" s="109" t="s">
        <v>121</v>
      </c>
      <c r="E8" s="109" t="s">
        <v>122</v>
      </c>
      <c r="F8" s="108">
        <v>2016</v>
      </c>
      <c r="G8" s="110">
        <v>2017</v>
      </c>
      <c r="H8" s="109" t="s">
        <v>121</v>
      </c>
      <c r="I8" s="108" t="s">
        <v>122</v>
      </c>
      <c r="J8" s="108" t="s">
        <v>129</v>
      </c>
      <c r="K8" s="110" t="s">
        <v>130</v>
      </c>
      <c r="L8" s="109" t="s">
        <v>121</v>
      </c>
      <c r="M8" s="108" t="s">
        <v>122</v>
      </c>
    </row>
    <row r="9" spans="1:13" ht="22.5" customHeight="1" x14ac:dyDescent="0.25">
      <c r="A9" s="85" t="s">
        <v>200</v>
      </c>
      <c r="B9" s="113">
        <v>3072577.0504800002</v>
      </c>
      <c r="C9" s="113">
        <v>3854166.6318199998</v>
      </c>
      <c r="D9" s="97">
        <f>(C9-B9)/B9*100</f>
        <v>25.437590937480287</v>
      </c>
      <c r="E9" s="115">
        <f t="shared" ref="E9:E22" si="0">C9/C$22*100</f>
        <v>28.490328535083265</v>
      </c>
      <c r="F9" s="113">
        <v>28642773.117710002</v>
      </c>
      <c r="G9" s="113">
        <v>33230268.36197</v>
      </c>
      <c r="H9" s="97">
        <f t="shared" ref="H9:H21" si="1">(G9-F9)/F9*100</f>
        <v>16.016239857109092</v>
      </c>
      <c r="I9" s="99">
        <f t="shared" ref="I9:I22" si="2">G9/G$22*100</f>
        <v>27.64485076388458</v>
      </c>
      <c r="J9" s="113">
        <v>34772770.991719998</v>
      </c>
      <c r="K9" s="113">
        <v>39770661.92915</v>
      </c>
      <c r="L9" s="97">
        <f t="shared" ref="L9:L22" si="3">(K9-J9)/J9*100</f>
        <v>14.373001618479259</v>
      </c>
      <c r="M9" s="115">
        <f t="shared" ref="M9:M22" si="4">K9/K$22*100</f>
        <v>27.530572845064182</v>
      </c>
    </row>
    <row r="10" spans="1:13" ht="22.5" customHeight="1" x14ac:dyDescent="0.25">
      <c r="A10" s="85" t="s">
        <v>201</v>
      </c>
      <c r="B10" s="113">
        <v>2257422.17405</v>
      </c>
      <c r="C10" s="113">
        <v>2697592.3528700001</v>
      </c>
      <c r="D10" s="97">
        <f t="shared" ref="D10:D22" si="5">(C10-B10)/B10*100</f>
        <v>19.498797516917215</v>
      </c>
      <c r="E10" s="115">
        <f t="shared" si="0"/>
        <v>19.940832799619319</v>
      </c>
      <c r="F10" s="113">
        <v>19829616.75945</v>
      </c>
      <c r="G10" s="113">
        <v>24004914.1798</v>
      </c>
      <c r="H10" s="97">
        <f t="shared" si="1"/>
        <v>21.055865430985808</v>
      </c>
      <c r="I10" s="99">
        <f t="shared" si="2"/>
        <v>19.970114681947358</v>
      </c>
      <c r="J10" s="113">
        <v>23767255.26001</v>
      </c>
      <c r="K10" s="113">
        <v>28699031.483259998</v>
      </c>
      <c r="L10" s="97">
        <f t="shared" si="3"/>
        <v>20.750297707064398</v>
      </c>
      <c r="M10" s="115">
        <f t="shared" si="4"/>
        <v>19.86642259664211</v>
      </c>
    </row>
    <row r="11" spans="1:13" ht="22.5" customHeight="1" x14ac:dyDescent="0.25">
      <c r="A11" s="85" t="s">
        <v>202</v>
      </c>
      <c r="B11" s="113">
        <v>1560652.19936</v>
      </c>
      <c r="C11" s="113">
        <v>1685480.5599799999</v>
      </c>
      <c r="D11" s="97">
        <f t="shared" si="5"/>
        <v>7.9984740143377353</v>
      </c>
      <c r="E11" s="115">
        <f t="shared" si="0"/>
        <v>12.459216084969979</v>
      </c>
      <c r="F11" s="113">
        <v>15455060.088740001</v>
      </c>
      <c r="G11" s="113">
        <v>15494028.28713</v>
      </c>
      <c r="H11" s="97">
        <f t="shared" si="1"/>
        <v>0.25213876986729022</v>
      </c>
      <c r="I11" s="99">
        <f t="shared" si="2"/>
        <v>12.889757466398091</v>
      </c>
      <c r="J11" s="113">
        <v>18453456.50807</v>
      </c>
      <c r="K11" s="113">
        <v>18429224.775189999</v>
      </c>
      <c r="L11" s="97">
        <f t="shared" si="3"/>
        <v>-0.13131270485506652</v>
      </c>
      <c r="M11" s="115">
        <f t="shared" si="4"/>
        <v>12.757321365565552</v>
      </c>
    </row>
    <row r="12" spans="1:13" ht="22.5" customHeight="1" x14ac:dyDescent="0.25">
      <c r="A12" s="85" t="s">
        <v>203</v>
      </c>
      <c r="B12" s="113">
        <v>935797.62997999997</v>
      </c>
      <c r="C12" s="113">
        <v>1040153.82042</v>
      </c>
      <c r="D12" s="97">
        <f t="shared" si="5"/>
        <v>11.151576697435145</v>
      </c>
      <c r="E12" s="115">
        <f t="shared" si="0"/>
        <v>7.6889057743707339</v>
      </c>
      <c r="F12" s="113">
        <v>9026309.36448</v>
      </c>
      <c r="G12" s="113">
        <v>9567545.9993399996</v>
      </c>
      <c r="H12" s="97">
        <f t="shared" si="1"/>
        <v>5.9962118846696537</v>
      </c>
      <c r="I12" s="99">
        <f t="shared" si="2"/>
        <v>7.9594115355099468</v>
      </c>
      <c r="J12" s="113">
        <v>11010033.91567</v>
      </c>
      <c r="K12" s="113">
        <v>11571369.19534</v>
      </c>
      <c r="L12" s="97">
        <f t="shared" si="3"/>
        <v>5.0983973707027479</v>
      </c>
      <c r="M12" s="115">
        <f t="shared" si="4"/>
        <v>8.0100860055322727</v>
      </c>
    </row>
    <row r="13" spans="1:13" ht="22.5" customHeight="1" x14ac:dyDescent="0.25">
      <c r="A13" s="86" t="s">
        <v>204</v>
      </c>
      <c r="B13" s="113">
        <v>921230.23808000004</v>
      </c>
      <c r="C13" s="113">
        <v>1007458.59845</v>
      </c>
      <c r="D13" s="97">
        <f t="shared" si="5"/>
        <v>9.3601313554051941</v>
      </c>
      <c r="E13" s="115">
        <f t="shared" si="0"/>
        <v>7.4472199043924281</v>
      </c>
      <c r="F13" s="113">
        <v>8052164.8692100001</v>
      </c>
      <c r="G13" s="113">
        <v>9597141.2912600003</v>
      </c>
      <c r="H13" s="97">
        <f t="shared" si="1"/>
        <v>19.187093746151501</v>
      </c>
      <c r="I13" s="99">
        <f t="shared" si="2"/>
        <v>7.9840323847769472</v>
      </c>
      <c r="J13" s="113">
        <v>10071968.414109999</v>
      </c>
      <c r="K13" s="113">
        <v>11554102.367079999</v>
      </c>
      <c r="L13" s="97">
        <f t="shared" si="3"/>
        <v>14.715434878584926</v>
      </c>
      <c r="M13" s="115">
        <f t="shared" si="4"/>
        <v>7.9981333336340281</v>
      </c>
    </row>
    <row r="14" spans="1:13" ht="22.5" customHeight="1" x14ac:dyDescent="0.25">
      <c r="A14" s="85" t="s">
        <v>205</v>
      </c>
      <c r="B14" s="113">
        <v>956353.46753999998</v>
      </c>
      <c r="C14" s="113">
        <v>1092985.6987000001</v>
      </c>
      <c r="D14" s="97">
        <f t="shared" si="5"/>
        <v>14.286792048912123</v>
      </c>
      <c r="E14" s="115">
        <f t="shared" si="0"/>
        <v>8.0794435256178705</v>
      </c>
      <c r="F14" s="113">
        <v>9062569.2531400006</v>
      </c>
      <c r="G14" s="113">
        <v>9582665.1271199994</v>
      </c>
      <c r="H14" s="97">
        <f t="shared" si="1"/>
        <v>5.7389450988172674</v>
      </c>
      <c r="I14" s="99">
        <f t="shared" si="2"/>
        <v>7.9719894065823498</v>
      </c>
      <c r="J14" s="113">
        <v>10837314.22728</v>
      </c>
      <c r="K14" s="113">
        <v>11420951.926139999</v>
      </c>
      <c r="L14" s="97">
        <f t="shared" si="3"/>
        <v>5.3854459381721096</v>
      </c>
      <c r="M14" s="115">
        <f t="shared" si="4"/>
        <v>7.9059621769109789</v>
      </c>
    </row>
    <row r="15" spans="1:13" ht="22.5" customHeight="1" x14ac:dyDescent="0.25">
      <c r="A15" s="85" t="s">
        <v>206</v>
      </c>
      <c r="B15" s="113">
        <v>715932.82447999995</v>
      </c>
      <c r="C15" s="113">
        <v>746102.14127999998</v>
      </c>
      <c r="D15" s="97">
        <f t="shared" si="5"/>
        <v>4.2139870904665901</v>
      </c>
      <c r="E15" s="115">
        <f t="shared" si="0"/>
        <v>5.515250677098658</v>
      </c>
      <c r="F15" s="113">
        <v>6417432.5759300003</v>
      </c>
      <c r="G15" s="113">
        <v>6624796.2949700002</v>
      </c>
      <c r="H15" s="97">
        <f t="shared" si="1"/>
        <v>3.231256683829657</v>
      </c>
      <c r="I15" s="99">
        <f t="shared" si="2"/>
        <v>5.5112857627468141</v>
      </c>
      <c r="J15" s="113">
        <v>7837645.8671399998</v>
      </c>
      <c r="K15" s="113">
        <v>7978865.8346600002</v>
      </c>
      <c r="L15" s="97">
        <f t="shared" si="3"/>
        <v>1.8018161309389749</v>
      </c>
      <c r="M15" s="115">
        <f t="shared" si="4"/>
        <v>5.5232358836124531</v>
      </c>
    </row>
    <row r="16" spans="1:13" ht="22.5" customHeight="1" x14ac:dyDescent="0.25">
      <c r="A16" s="85" t="s">
        <v>207</v>
      </c>
      <c r="B16" s="113">
        <v>588935.04304000002</v>
      </c>
      <c r="C16" s="113">
        <v>648153.82365000003</v>
      </c>
      <c r="D16" s="97">
        <f t="shared" si="5"/>
        <v>10.055231270382722</v>
      </c>
      <c r="E16" s="115">
        <f t="shared" si="0"/>
        <v>4.7912083573664592</v>
      </c>
      <c r="F16" s="113">
        <v>4731337.8160300003</v>
      </c>
      <c r="G16" s="113">
        <v>5416595.6290300004</v>
      </c>
      <c r="H16" s="97">
        <f t="shared" si="1"/>
        <v>14.483383762586421</v>
      </c>
      <c r="I16" s="99">
        <f t="shared" si="2"/>
        <v>4.5061621586003566</v>
      </c>
      <c r="J16" s="113">
        <v>5858928.1738999998</v>
      </c>
      <c r="K16" s="113">
        <v>6874719.9937199997</v>
      </c>
      <c r="L16" s="97">
        <f t="shared" si="3"/>
        <v>17.337502520428359</v>
      </c>
      <c r="M16" s="115">
        <f t="shared" si="4"/>
        <v>4.75890946732786</v>
      </c>
    </row>
    <row r="17" spans="1:13" ht="22.5" customHeight="1" x14ac:dyDescent="0.25">
      <c r="A17" s="85" t="s">
        <v>208</v>
      </c>
      <c r="B17" s="113">
        <v>186598.81393999999</v>
      </c>
      <c r="C17" s="113">
        <v>223799.79044000001</v>
      </c>
      <c r="D17" s="97">
        <f t="shared" si="5"/>
        <v>19.93634134885864</v>
      </c>
      <c r="E17" s="115">
        <f t="shared" si="0"/>
        <v>1.6543471429276206</v>
      </c>
      <c r="F17" s="113">
        <v>1767782.2715</v>
      </c>
      <c r="G17" s="113">
        <v>2018297.3119900001</v>
      </c>
      <c r="H17" s="97">
        <f t="shared" si="1"/>
        <v>14.17114791390191</v>
      </c>
      <c r="I17" s="99">
        <f t="shared" si="2"/>
        <v>1.6790573996979061</v>
      </c>
      <c r="J17" s="113">
        <v>2121296.6917400002</v>
      </c>
      <c r="K17" s="113">
        <v>2398354.8450000002</v>
      </c>
      <c r="L17" s="97">
        <f t="shared" si="3"/>
        <v>13.060792219156401</v>
      </c>
      <c r="M17" s="115">
        <f t="shared" si="4"/>
        <v>1.6602208654764601</v>
      </c>
    </row>
    <row r="18" spans="1:13" ht="22.5" customHeight="1" x14ac:dyDescent="0.25">
      <c r="A18" s="85" t="s">
        <v>209</v>
      </c>
      <c r="B18" s="113">
        <v>170604.28953000001</v>
      </c>
      <c r="C18" s="113">
        <v>153206.41587</v>
      </c>
      <c r="D18" s="97">
        <f t="shared" si="5"/>
        <v>-10.19779379986848</v>
      </c>
      <c r="E18" s="115">
        <f t="shared" si="0"/>
        <v>1.1325148959005225</v>
      </c>
      <c r="F18" s="113">
        <v>1559431.0514</v>
      </c>
      <c r="G18" s="113">
        <v>1498305.93081</v>
      </c>
      <c r="H18" s="97">
        <f t="shared" si="1"/>
        <v>-3.9197065195748193</v>
      </c>
      <c r="I18" s="99">
        <f t="shared" si="2"/>
        <v>1.2464673292644479</v>
      </c>
      <c r="J18" s="113">
        <v>1874739.50263</v>
      </c>
      <c r="K18" s="113">
        <v>1815721.84069</v>
      </c>
      <c r="L18" s="97">
        <f t="shared" si="3"/>
        <v>-3.1480460009087352</v>
      </c>
      <c r="M18" s="115">
        <f t="shared" si="4"/>
        <v>1.2569029524965323</v>
      </c>
    </row>
    <row r="19" spans="1:13" ht="22.5" customHeight="1" x14ac:dyDescent="0.25">
      <c r="A19" s="85" t="s">
        <v>210</v>
      </c>
      <c r="B19" s="113">
        <v>127921.53228</v>
      </c>
      <c r="C19" s="113">
        <v>142789.62697000001</v>
      </c>
      <c r="D19" s="97">
        <f t="shared" si="5"/>
        <v>11.622824105527524</v>
      </c>
      <c r="E19" s="115">
        <f t="shared" si="0"/>
        <v>1.0555131037124497</v>
      </c>
      <c r="F19" s="113">
        <v>1146428.04948</v>
      </c>
      <c r="G19" s="113">
        <v>1374209.1222300001</v>
      </c>
      <c r="H19" s="97">
        <f t="shared" si="1"/>
        <v>19.868763055240805</v>
      </c>
      <c r="I19" s="99">
        <f t="shared" si="2"/>
        <v>1.1432289889627907</v>
      </c>
      <c r="J19" s="113">
        <v>1395973.70848</v>
      </c>
      <c r="K19" s="113">
        <v>1657464.5589699999</v>
      </c>
      <c r="L19" s="97">
        <f t="shared" si="3"/>
        <v>18.731789066050752</v>
      </c>
      <c r="M19" s="115">
        <f t="shared" si="4"/>
        <v>1.1473520068669123</v>
      </c>
    </row>
    <row r="20" spans="1:13" ht="22.5" customHeight="1" x14ac:dyDescent="0.25">
      <c r="A20" s="85" t="s">
        <v>211</v>
      </c>
      <c r="B20" s="113">
        <v>136147.94724000001</v>
      </c>
      <c r="C20" s="113">
        <v>160191.29803999999</v>
      </c>
      <c r="D20" s="97">
        <f t="shared" si="5"/>
        <v>17.659723328488123</v>
      </c>
      <c r="E20" s="115">
        <f t="shared" si="0"/>
        <v>1.1841477407700691</v>
      </c>
      <c r="F20" s="113">
        <v>1058386.41863</v>
      </c>
      <c r="G20" s="113">
        <v>1052510.45588</v>
      </c>
      <c r="H20" s="97">
        <f t="shared" si="1"/>
        <v>-0.55518123121854979</v>
      </c>
      <c r="I20" s="99">
        <f t="shared" si="2"/>
        <v>0.8756021517277266</v>
      </c>
      <c r="J20" s="113">
        <v>1438260.42139</v>
      </c>
      <c r="K20" s="113">
        <v>1325427.2234799999</v>
      </c>
      <c r="L20" s="97">
        <f t="shared" si="3"/>
        <v>-7.8451159631405964</v>
      </c>
      <c r="M20" s="115">
        <f t="shared" si="4"/>
        <v>0.9175047373325721</v>
      </c>
    </row>
    <row r="21" spans="1:13" ht="22.5" customHeight="1" x14ac:dyDescent="0.25">
      <c r="A21" s="85" t="s">
        <v>212</v>
      </c>
      <c r="B21" s="113">
        <v>70628.802460000006</v>
      </c>
      <c r="C21" s="113">
        <v>75901.648149999994</v>
      </c>
      <c r="D21" s="97">
        <f t="shared" si="5"/>
        <v>7.465574250655342</v>
      </c>
      <c r="E21" s="115">
        <f t="shared" si="0"/>
        <v>0.5610714581706201</v>
      </c>
      <c r="F21" s="113">
        <v>594588.36424000002</v>
      </c>
      <c r="G21" s="113">
        <v>742909.92683000001</v>
      </c>
      <c r="H21" s="97">
        <f t="shared" si="1"/>
        <v>24.945251456372493</v>
      </c>
      <c r="I21" s="99">
        <f t="shared" si="2"/>
        <v>0.61803996990068921</v>
      </c>
      <c r="J21" s="113">
        <v>786507.18498000002</v>
      </c>
      <c r="K21" s="113">
        <v>964090.94067000004</v>
      </c>
      <c r="L21" s="97">
        <f t="shared" si="3"/>
        <v>22.578783650211125</v>
      </c>
      <c r="M21" s="115">
        <f t="shared" si="4"/>
        <v>0.66737576353809391</v>
      </c>
    </row>
    <row r="22" spans="1:13" ht="24" customHeight="1" x14ac:dyDescent="0.2">
      <c r="A22" s="102" t="s">
        <v>42</v>
      </c>
      <c r="B22" s="114">
        <f>SUM(B9:B21)</f>
        <v>11700802.012459999</v>
      </c>
      <c r="C22" s="114">
        <f>SUM(C9:C21)</f>
        <v>13527982.406640001</v>
      </c>
      <c r="D22" s="112">
        <f t="shared" si="5"/>
        <v>15.615856009137374</v>
      </c>
      <c r="E22" s="116">
        <f t="shared" si="0"/>
        <v>100</v>
      </c>
      <c r="F22" s="100">
        <f>SUM(F9:F21)</f>
        <v>107343879.99994002</v>
      </c>
      <c r="G22" s="100">
        <f>SUM(G9:G21)</f>
        <v>120204187.91835999</v>
      </c>
      <c r="H22" s="112">
        <f>(G22-F22)/F22*100</f>
        <v>11.98047612814737</v>
      </c>
      <c r="I22" s="104">
        <f t="shared" si="2"/>
        <v>100</v>
      </c>
      <c r="J22" s="114">
        <f>SUM(J9:J21)</f>
        <v>130226150.86712</v>
      </c>
      <c r="K22" s="114">
        <f>SUM(K9:K21)</f>
        <v>144459986.91334999</v>
      </c>
      <c r="L22" s="112">
        <f t="shared" si="3"/>
        <v>10.930090424582918</v>
      </c>
      <c r="M22" s="116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1" sqref="C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7"/>
    </row>
    <row r="8" spans="9:9" x14ac:dyDescent="0.2">
      <c r="I8" s="27"/>
    </row>
    <row r="9" spans="9:9" x14ac:dyDescent="0.2">
      <c r="I9" s="27"/>
    </row>
    <row r="10" spans="9:9" x14ac:dyDescent="0.2">
      <c r="I10" s="27"/>
    </row>
    <row r="17" spans="3:14" ht="12.75" customHeight="1" x14ac:dyDescent="0.2"/>
    <row r="21" spans="3:14" x14ac:dyDescent="0.2">
      <c r="C21" s="1" t="s">
        <v>228</v>
      </c>
    </row>
    <row r="22" spans="3:14" x14ac:dyDescent="0.2">
      <c r="C22" s="98" t="s">
        <v>227</v>
      </c>
    </row>
    <row r="24" spans="3:14" x14ac:dyDescent="0.2">
      <c r="H24" s="27"/>
      <c r="I24" s="27"/>
    </row>
    <row r="25" spans="3:14" x14ac:dyDescent="0.2">
      <c r="H25" s="27"/>
      <c r="I25" s="27"/>
    </row>
    <row r="26" spans="3:14" x14ac:dyDescent="0.2">
      <c r="H26" s="152"/>
      <c r="I26" s="152"/>
      <c r="N26" t="s">
        <v>43</v>
      </c>
    </row>
    <row r="27" spans="3:14" x14ac:dyDescent="0.2">
      <c r="H27" s="152"/>
      <c r="I27" s="152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7"/>
      <c r="I37" s="27"/>
    </row>
    <row r="38" spans="8:9" x14ac:dyDescent="0.2">
      <c r="H38" s="27"/>
      <c r="I38" s="27"/>
    </row>
    <row r="39" spans="8:9" x14ac:dyDescent="0.2">
      <c r="H39" s="152"/>
      <c r="I39" s="152"/>
    </row>
    <row r="40" spans="8:9" x14ac:dyDescent="0.2">
      <c r="H40" s="152"/>
      <c r="I40" s="152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7"/>
      <c r="I49" s="27"/>
    </row>
    <row r="50" spans="3:9" x14ac:dyDescent="0.2">
      <c r="H50" s="27"/>
      <c r="I50" s="27"/>
    </row>
    <row r="51" spans="3:9" x14ac:dyDescent="0.2">
      <c r="H51" s="152"/>
      <c r="I51" s="152"/>
    </row>
    <row r="52" spans="3:9" x14ac:dyDescent="0.2">
      <c r="H52" s="152"/>
      <c r="I52" s="152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/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1.5703125" customWidth="1"/>
    <col min="11" max="14" width="11.7109375" bestFit="1" customWidth="1"/>
    <col min="15" max="15" width="12.7109375" bestFit="1" customWidth="1"/>
    <col min="16" max="16" width="8.28515625" bestFit="1" customWidth="1"/>
  </cols>
  <sheetData>
    <row r="1" spans="1:16" x14ac:dyDescent="0.2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75" x14ac:dyDescent="0.25">
      <c r="A3" s="58"/>
      <c r="B3" s="111" t="s">
        <v>123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s="60" customFormat="1" x14ac:dyDescent="0.2">
      <c r="A4" s="82"/>
      <c r="B4" s="95" t="s">
        <v>105</v>
      </c>
      <c r="C4" s="95" t="s">
        <v>44</v>
      </c>
      <c r="D4" s="95" t="s">
        <v>45</v>
      </c>
      <c r="E4" s="95" t="s">
        <v>46</v>
      </c>
      <c r="F4" s="95" t="s">
        <v>47</v>
      </c>
      <c r="G4" s="95" t="s">
        <v>48</v>
      </c>
      <c r="H4" s="95" t="s">
        <v>49</v>
      </c>
      <c r="I4" s="95" t="s">
        <v>0</v>
      </c>
      <c r="J4" s="95" t="s">
        <v>104</v>
      </c>
      <c r="K4" s="95" t="s">
        <v>50</v>
      </c>
      <c r="L4" s="95" t="s">
        <v>51</v>
      </c>
      <c r="M4" s="95" t="s">
        <v>52</v>
      </c>
      <c r="N4" s="95" t="s">
        <v>53</v>
      </c>
      <c r="O4" s="96" t="s">
        <v>103</v>
      </c>
      <c r="P4" s="96" t="s">
        <v>102</v>
      </c>
    </row>
    <row r="5" spans="1:16" x14ac:dyDescent="0.2">
      <c r="A5" s="87" t="s">
        <v>101</v>
      </c>
      <c r="B5" s="88" t="s">
        <v>170</v>
      </c>
      <c r="C5" s="117">
        <v>1104706.7680800001</v>
      </c>
      <c r="D5" s="117">
        <v>1100602.5167799999</v>
      </c>
      <c r="E5" s="117">
        <v>1300749.9243000001</v>
      </c>
      <c r="F5" s="117">
        <v>1092109.5935</v>
      </c>
      <c r="G5" s="117">
        <v>1221184.95582</v>
      </c>
      <c r="H5" s="117">
        <v>1266143.7797900001</v>
      </c>
      <c r="I5" s="89">
        <v>1202110.2987500001</v>
      </c>
      <c r="J5" s="89">
        <v>1302155.2931599999</v>
      </c>
      <c r="K5" s="89">
        <v>1215101.93325</v>
      </c>
      <c r="L5" s="89">
        <v>1429896.3145900001</v>
      </c>
      <c r="M5" s="89">
        <v>0</v>
      </c>
      <c r="N5" s="89">
        <v>0</v>
      </c>
      <c r="O5" s="117">
        <v>12234761.37802</v>
      </c>
      <c r="P5" s="90">
        <f t="shared" ref="P5:P24" si="0">O5/O$26*100</f>
        <v>10.178315406389649</v>
      </c>
    </row>
    <row r="6" spans="1:16" x14ac:dyDescent="0.2">
      <c r="A6" s="87" t="s">
        <v>100</v>
      </c>
      <c r="B6" s="88" t="s">
        <v>171</v>
      </c>
      <c r="C6" s="117">
        <v>666237.87350999995</v>
      </c>
      <c r="D6" s="117">
        <v>695577.90171000001</v>
      </c>
      <c r="E6" s="117">
        <v>865344.37037999998</v>
      </c>
      <c r="F6" s="117">
        <v>727015.82749000005</v>
      </c>
      <c r="G6" s="117">
        <v>765461.19258999999</v>
      </c>
      <c r="H6" s="117">
        <v>794645.67469999997</v>
      </c>
      <c r="I6" s="89">
        <v>774881.32187999994</v>
      </c>
      <c r="J6" s="89">
        <v>760235.89867999998</v>
      </c>
      <c r="K6" s="89">
        <v>763853.34429000004</v>
      </c>
      <c r="L6" s="89">
        <v>850947.69831999997</v>
      </c>
      <c r="M6" s="89">
        <v>0</v>
      </c>
      <c r="N6" s="89">
        <v>0</v>
      </c>
      <c r="O6" s="117">
        <v>7664201.1035500001</v>
      </c>
      <c r="P6" s="90">
        <f t="shared" si="0"/>
        <v>6.3759850935937052</v>
      </c>
    </row>
    <row r="7" spans="1:16" x14ac:dyDescent="0.2">
      <c r="A7" s="87" t="s">
        <v>99</v>
      </c>
      <c r="B7" s="88" t="s">
        <v>174</v>
      </c>
      <c r="C7" s="117">
        <v>622122.63347999996</v>
      </c>
      <c r="D7" s="117">
        <v>694365.72167</v>
      </c>
      <c r="E7" s="117">
        <v>840383.12402999995</v>
      </c>
      <c r="F7" s="117">
        <v>670357.11691999994</v>
      </c>
      <c r="G7" s="117">
        <v>740208.25410999998</v>
      </c>
      <c r="H7" s="117">
        <v>591921.01847999997</v>
      </c>
      <c r="I7" s="89">
        <v>633333.40162999998</v>
      </c>
      <c r="J7" s="89">
        <v>772588.19953999994</v>
      </c>
      <c r="K7" s="89">
        <v>569662.32946000004</v>
      </c>
      <c r="L7" s="89">
        <v>652684.19652</v>
      </c>
      <c r="M7" s="89">
        <v>0</v>
      </c>
      <c r="N7" s="89">
        <v>0</v>
      </c>
      <c r="O7" s="117">
        <v>6787625.99584</v>
      </c>
      <c r="P7" s="90">
        <f t="shared" si="0"/>
        <v>5.6467466844416467</v>
      </c>
    </row>
    <row r="8" spans="1:16" x14ac:dyDescent="0.2">
      <c r="A8" s="87" t="s">
        <v>98</v>
      </c>
      <c r="B8" s="88" t="s">
        <v>173</v>
      </c>
      <c r="C8" s="117">
        <v>614676.55844000005</v>
      </c>
      <c r="D8" s="117">
        <v>663024.65093</v>
      </c>
      <c r="E8" s="117">
        <v>808902.74659</v>
      </c>
      <c r="F8" s="117">
        <v>683844.04709000001</v>
      </c>
      <c r="G8" s="117">
        <v>696141.88907000003</v>
      </c>
      <c r="H8" s="117">
        <v>727281.05582000001</v>
      </c>
      <c r="I8" s="89">
        <v>650379.52072999999</v>
      </c>
      <c r="J8" s="89">
        <v>514344.53211999999</v>
      </c>
      <c r="K8" s="89">
        <v>633022.66845999996</v>
      </c>
      <c r="L8" s="89">
        <v>740926.83484000002</v>
      </c>
      <c r="M8" s="89">
        <v>0</v>
      </c>
      <c r="N8" s="89">
        <v>0</v>
      </c>
      <c r="O8" s="117">
        <v>6732544.5040899999</v>
      </c>
      <c r="P8" s="90">
        <f t="shared" si="0"/>
        <v>5.6009234126373322</v>
      </c>
    </row>
    <row r="9" spans="1:16" x14ac:dyDescent="0.2">
      <c r="A9" s="87" t="s">
        <v>97</v>
      </c>
      <c r="B9" s="88" t="s">
        <v>172</v>
      </c>
      <c r="C9" s="117">
        <v>508159.84577000001</v>
      </c>
      <c r="D9" s="117">
        <v>604113.80108</v>
      </c>
      <c r="E9" s="117">
        <v>710001.01780000003</v>
      </c>
      <c r="F9" s="117">
        <v>714281.33632999996</v>
      </c>
      <c r="G9" s="117">
        <v>684054.41809000005</v>
      </c>
      <c r="H9" s="117">
        <v>720624.48673999996</v>
      </c>
      <c r="I9" s="89">
        <v>621995.53815000004</v>
      </c>
      <c r="J9" s="89">
        <v>732129.36951999995</v>
      </c>
      <c r="K9" s="89">
        <v>667497.50555999996</v>
      </c>
      <c r="L9" s="89">
        <v>764877.82516999997</v>
      </c>
      <c r="M9" s="89">
        <v>0</v>
      </c>
      <c r="N9" s="89">
        <v>0</v>
      </c>
      <c r="O9" s="117">
        <v>6727735.1442099996</v>
      </c>
      <c r="P9" s="90">
        <f t="shared" si="0"/>
        <v>5.5969224206891415</v>
      </c>
    </row>
    <row r="10" spans="1:16" x14ac:dyDescent="0.2">
      <c r="A10" s="87" t="s">
        <v>96</v>
      </c>
      <c r="B10" s="88" t="s">
        <v>175</v>
      </c>
      <c r="C10" s="117">
        <v>497992.67686000001</v>
      </c>
      <c r="D10" s="117">
        <v>507556.77710000001</v>
      </c>
      <c r="E10" s="117">
        <v>592638.87933999998</v>
      </c>
      <c r="F10" s="117">
        <v>488784.94176999998</v>
      </c>
      <c r="G10" s="117">
        <v>561840.96021000005</v>
      </c>
      <c r="H10" s="117">
        <v>545371.63133999996</v>
      </c>
      <c r="I10" s="89">
        <v>523623.91528999998</v>
      </c>
      <c r="J10" s="89">
        <v>477696.42793000001</v>
      </c>
      <c r="K10" s="89">
        <v>521863.70549000002</v>
      </c>
      <c r="L10" s="89">
        <v>621072.40252999996</v>
      </c>
      <c r="M10" s="89">
        <v>0</v>
      </c>
      <c r="N10" s="89">
        <v>0</v>
      </c>
      <c r="O10" s="117">
        <v>5338442.3178599998</v>
      </c>
      <c r="P10" s="90">
        <f t="shared" si="0"/>
        <v>4.4411450302261937</v>
      </c>
    </row>
    <row r="11" spans="1:16" x14ac:dyDescent="0.2">
      <c r="A11" s="87" t="s">
        <v>95</v>
      </c>
      <c r="B11" s="88" t="s">
        <v>176</v>
      </c>
      <c r="C11" s="117">
        <v>446609.90175999998</v>
      </c>
      <c r="D11" s="117">
        <v>435120.38439000002</v>
      </c>
      <c r="E11" s="117">
        <v>575284.77599999995</v>
      </c>
      <c r="F11" s="117">
        <v>514052.47911999997</v>
      </c>
      <c r="G11" s="117">
        <v>499076.72268000001</v>
      </c>
      <c r="H11" s="117">
        <v>507556.60003999999</v>
      </c>
      <c r="I11" s="89">
        <v>560874.44233999995</v>
      </c>
      <c r="J11" s="89">
        <v>557537.03706</v>
      </c>
      <c r="K11" s="89">
        <v>517112.30381999997</v>
      </c>
      <c r="L11" s="89">
        <v>580121.09276999999</v>
      </c>
      <c r="M11" s="89">
        <v>0</v>
      </c>
      <c r="N11" s="89">
        <v>0</v>
      </c>
      <c r="O11" s="117">
        <v>5193345.7399800001</v>
      </c>
      <c r="P11" s="90">
        <f t="shared" si="0"/>
        <v>4.320436608670577</v>
      </c>
    </row>
    <row r="12" spans="1:16" x14ac:dyDescent="0.2">
      <c r="A12" s="87" t="s">
        <v>94</v>
      </c>
      <c r="B12" s="88" t="s">
        <v>177</v>
      </c>
      <c r="C12" s="117">
        <v>274148.64351000002</v>
      </c>
      <c r="D12" s="117">
        <v>269168.71578999999</v>
      </c>
      <c r="E12" s="117">
        <v>333708.02480000001</v>
      </c>
      <c r="F12" s="117">
        <v>275543.52023000002</v>
      </c>
      <c r="G12" s="117">
        <v>296475.76647999999</v>
      </c>
      <c r="H12" s="117">
        <v>304337.91385999997</v>
      </c>
      <c r="I12" s="89">
        <v>302257.80046</v>
      </c>
      <c r="J12" s="89">
        <v>321265.34250999999</v>
      </c>
      <c r="K12" s="89">
        <v>272489.34957999998</v>
      </c>
      <c r="L12" s="89">
        <v>388031.98784000002</v>
      </c>
      <c r="M12" s="89">
        <v>0</v>
      </c>
      <c r="N12" s="89">
        <v>0</v>
      </c>
      <c r="O12" s="117">
        <v>3037427.0650599999</v>
      </c>
      <c r="P12" s="90">
        <f t="shared" si="0"/>
        <v>2.5268895515711587</v>
      </c>
    </row>
    <row r="13" spans="1:16" x14ac:dyDescent="0.2">
      <c r="A13" s="87" t="s">
        <v>93</v>
      </c>
      <c r="B13" s="88" t="s">
        <v>213</v>
      </c>
      <c r="C13" s="117">
        <v>246214.17744999999</v>
      </c>
      <c r="D13" s="117">
        <v>273579.33635</v>
      </c>
      <c r="E13" s="117">
        <v>319482.07264999999</v>
      </c>
      <c r="F13" s="117">
        <v>419275.21427</v>
      </c>
      <c r="G13" s="117">
        <v>316884.49518999999</v>
      </c>
      <c r="H13" s="117">
        <v>232402.91412</v>
      </c>
      <c r="I13" s="89">
        <v>279807.36401000002</v>
      </c>
      <c r="J13" s="89">
        <v>297601.10956000001</v>
      </c>
      <c r="K13" s="89">
        <v>167984.38771000001</v>
      </c>
      <c r="L13" s="89">
        <v>213822.45791</v>
      </c>
      <c r="M13" s="89">
        <v>0</v>
      </c>
      <c r="N13" s="89">
        <v>0</v>
      </c>
      <c r="O13" s="117">
        <v>2767053.5292199999</v>
      </c>
      <c r="P13" s="90">
        <f t="shared" si="0"/>
        <v>2.3019610024729928</v>
      </c>
    </row>
    <row r="14" spans="1:16" x14ac:dyDescent="0.2">
      <c r="A14" s="87" t="s">
        <v>92</v>
      </c>
      <c r="B14" s="88" t="s">
        <v>179</v>
      </c>
      <c r="C14" s="117">
        <v>218379.02541999999</v>
      </c>
      <c r="D14" s="117">
        <v>253807.59216999999</v>
      </c>
      <c r="E14" s="117">
        <v>326376.13339999999</v>
      </c>
      <c r="F14" s="117">
        <v>249753.3278</v>
      </c>
      <c r="G14" s="117">
        <v>289739.43488999997</v>
      </c>
      <c r="H14" s="117">
        <v>284624.59272999997</v>
      </c>
      <c r="I14" s="89">
        <v>254519.73022</v>
      </c>
      <c r="J14" s="89">
        <v>309798.20980000001</v>
      </c>
      <c r="K14" s="89">
        <v>230429.80163999999</v>
      </c>
      <c r="L14" s="89">
        <v>324655.03311999998</v>
      </c>
      <c r="M14" s="89">
        <v>0</v>
      </c>
      <c r="N14" s="89">
        <v>0</v>
      </c>
      <c r="O14" s="117">
        <v>2742082.8811900001</v>
      </c>
      <c r="P14" s="90">
        <f t="shared" si="0"/>
        <v>2.2811874766396336</v>
      </c>
    </row>
    <row r="15" spans="1:16" x14ac:dyDescent="0.2">
      <c r="A15" s="87" t="s">
        <v>91</v>
      </c>
      <c r="B15" s="88" t="s">
        <v>178</v>
      </c>
      <c r="C15" s="117">
        <v>193387.95366999999</v>
      </c>
      <c r="D15" s="117">
        <v>226801.55038999999</v>
      </c>
      <c r="E15" s="117">
        <v>286225.22522999998</v>
      </c>
      <c r="F15" s="117">
        <v>237371.54170999999</v>
      </c>
      <c r="G15" s="117">
        <v>266720.68190000003</v>
      </c>
      <c r="H15" s="117">
        <v>257985.07397</v>
      </c>
      <c r="I15" s="89">
        <v>248570.83472000001</v>
      </c>
      <c r="J15" s="89">
        <v>249872.76274000001</v>
      </c>
      <c r="K15" s="89">
        <v>277088.29064999998</v>
      </c>
      <c r="L15" s="89">
        <v>342609.44510000001</v>
      </c>
      <c r="M15" s="89">
        <v>0</v>
      </c>
      <c r="N15" s="89">
        <v>0</v>
      </c>
      <c r="O15" s="117">
        <v>2586633.36008</v>
      </c>
      <c r="P15" s="90">
        <f t="shared" si="0"/>
        <v>2.1518662576355356</v>
      </c>
    </row>
    <row r="16" spans="1:16" x14ac:dyDescent="0.2">
      <c r="A16" s="87" t="s">
        <v>90</v>
      </c>
      <c r="B16" s="88" t="s">
        <v>214</v>
      </c>
      <c r="C16" s="117">
        <v>272017.78395999997</v>
      </c>
      <c r="D16" s="117">
        <v>284586.62637999997</v>
      </c>
      <c r="E16" s="117">
        <v>232669.96792</v>
      </c>
      <c r="F16" s="117">
        <v>248321.63365</v>
      </c>
      <c r="G16" s="117">
        <v>233753.57133000001</v>
      </c>
      <c r="H16" s="117">
        <v>249694.1832</v>
      </c>
      <c r="I16" s="89">
        <v>253066.57754999999</v>
      </c>
      <c r="J16" s="89">
        <v>278008.94828000001</v>
      </c>
      <c r="K16" s="89">
        <v>211014.44759</v>
      </c>
      <c r="L16" s="89">
        <v>286837.62715999997</v>
      </c>
      <c r="M16" s="89">
        <v>0</v>
      </c>
      <c r="N16" s="89">
        <v>0</v>
      </c>
      <c r="O16" s="117">
        <v>2549971.3670199998</v>
      </c>
      <c r="P16" s="90">
        <f t="shared" si="0"/>
        <v>2.1213664941124044</v>
      </c>
    </row>
    <row r="17" spans="1:16" x14ac:dyDescent="0.2">
      <c r="A17" s="87" t="s">
        <v>89</v>
      </c>
      <c r="B17" s="88" t="s">
        <v>215</v>
      </c>
      <c r="C17" s="117">
        <v>223177.91730999999</v>
      </c>
      <c r="D17" s="117">
        <v>243989.64197</v>
      </c>
      <c r="E17" s="117">
        <v>321137.98661999998</v>
      </c>
      <c r="F17" s="117">
        <v>241024.69588000001</v>
      </c>
      <c r="G17" s="117">
        <v>265758.90246000001</v>
      </c>
      <c r="H17" s="117">
        <v>244156.31159</v>
      </c>
      <c r="I17" s="89">
        <v>212878.92920000001</v>
      </c>
      <c r="J17" s="89">
        <v>241195.05955000001</v>
      </c>
      <c r="K17" s="89">
        <v>250955.84164999999</v>
      </c>
      <c r="L17" s="89">
        <v>286145.51181</v>
      </c>
      <c r="M17" s="89">
        <v>0</v>
      </c>
      <c r="N17" s="89">
        <v>0</v>
      </c>
      <c r="O17" s="117">
        <v>2530420.7980399998</v>
      </c>
      <c r="P17" s="90">
        <f t="shared" si="0"/>
        <v>2.105102028357452</v>
      </c>
    </row>
    <row r="18" spans="1:16" x14ac:dyDescent="0.2">
      <c r="A18" s="87" t="s">
        <v>88</v>
      </c>
      <c r="B18" s="88" t="s">
        <v>216</v>
      </c>
      <c r="C18" s="117">
        <v>217787.98814</v>
      </c>
      <c r="D18" s="117">
        <v>211793.73864</v>
      </c>
      <c r="E18" s="117">
        <v>313746.24621999997</v>
      </c>
      <c r="F18" s="117">
        <v>240653.66373999999</v>
      </c>
      <c r="G18" s="117">
        <v>252252.46978000001</v>
      </c>
      <c r="H18" s="117">
        <v>233642.80115000001</v>
      </c>
      <c r="I18" s="89">
        <v>251140.87142000001</v>
      </c>
      <c r="J18" s="89">
        <v>248295.74465000001</v>
      </c>
      <c r="K18" s="89">
        <v>233092.27358000001</v>
      </c>
      <c r="L18" s="89">
        <v>275391.16084000003</v>
      </c>
      <c r="M18" s="89">
        <v>0</v>
      </c>
      <c r="N18" s="89">
        <v>0</v>
      </c>
      <c r="O18" s="117">
        <v>2477796.9581599999</v>
      </c>
      <c r="P18" s="90">
        <f t="shared" si="0"/>
        <v>2.0613233208171287</v>
      </c>
    </row>
    <row r="19" spans="1:16" x14ac:dyDescent="0.2">
      <c r="A19" s="87" t="s">
        <v>87</v>
      </c>
      <c r="B19" s="88" t="s">
        <v>217</v>
      </c>
      <c r="C19" s="117">
        <v>217737.34804000001</v>
      </c>
      <c r="D19" s="117">
        <v>179570.82884</v>
      </c>
      <c r="E19" s="117">
        <v>245270.14597000001</v>
      </c>
      <c r="F19" s="117">
        <v>253349.39608999999</v>
      </c>
      <c r="G19" s="117">
        <v>235804.97472999999</v>
      </c>
      <c r="H19" s="117">
        <v>201248.53890000001</v>
      </c>
      <c r="I19" s="89">
        <v>221907.31176000001</v>
      </c>
      <c r="J19" s="89">
        <v>307673.04002000001</v>
      </c>
      <c r="K19" s="89">
        <v>258715.60818000001</v>
      </c>
      <c r="L19" s="89">
        <v>288228.67144000001</v>
      </c>
      <c r="M19" s="89">
        <v>0</v>
      </c>
      <c r="N19" s="89">
        <v>0</v>
      </c>
      <c r="O19" s="117">
        <v>2409505.8639699998</v>
      </c>
      <c r="P19" s="90">
        <f t="shared" si="0"/>
        <v>2.0045107460036937</v>
      </c>
    </row>
    <row r="20" spans="1:16" x14ac:dyDescent="0.2">
      <c r="A20" s="87" t="s">
        <v>86</v>
      </c>
      <c r="B20" s="88" t="s">
        <v>218</v>
      </c>
      <c r="C20" s="117">
        <v>165285.23206000001</v>
      </c>
      <c r="D20" s="117">
        <v>197705.31224</v>
      </c>
      <c r="E20" s="117">
        <v>240871.64535000001</v>
      </c>
      <c r="F20" s="117">
        <v>217573.57879</v>
      </c>
      <c r="G20" s="117">
        <v>250390.40364999999</v>
      </c>
      <c r="H20" s="117">
        <v>219845.48238999999</v>
      </c>
      <c r="I20" s="89">
        <v>234997.21805</v>
      </c>
      <c r="J20" s="89">
        <v>242654.10926999999</v>
      </c>
      <c r="K20" s="89">
        <v>228951.64051999999</v>
      </c>
      <c r="L20" s="89">
        <v>249710.50466999999</v>
      </c>
      <c r="M20" s="89">
        <v>0</v>
      </c>
      <c r="N20" s="89">
        <v>0</v>
      </c>
      <c r="O20" s="117">
        <v>2247985.1269899998</v>
      </c>
      <c r="P20" s="90">
        <f t="shared" si="0"/>
        <v>1.8701387746297002</v>
      </c>
    </row>
    <row r="21" spans="1:16" x14ac:dyDescent="0.2">
      <c r="A21" s="87" t="s">
        <v>85</v>
      </c>
      <c r="B21" s="88" t="s">
        <v>219</v>
      </c>
      <c r="C21" s="117">
        <v>205116.38467</v>
      </c>
      <c r="D21" s="117">
        <v>236738.1525</v>
      </c>
      <c r="E21" s="117">
        <v>274430.21270999999</v>
      </c>
      <c r="F21" s="117">
        <v>290757.24712000001</v>
      </c>
      <c r="G21" s="117">
        <v>277743.42395999999</v>
      </c>
      <c r="H21" s="117">
        <v>188426.7268</v>
      </c>
      <c r="I21" s="89">
        <v>185367.72761</v>
      </c>
      <c r="J21" s="89">
        <v>205780.97617000001</v>
      </c>
      <c r="K21" s="89">
        <v>173775.62450999999</v>
      </c>
      <c r="L21" s="89">
        <v>207165.59404</v>
      </c>
      <c r="M21" s="89">
        <v>0</v>
      </c>
      <c r="N21" s="89">
        <v>0</v>
      </c>
      <c r="O21" s="117">
        <v>2245302.0700900001</v>
      </c>
      <c r="P21" s="90">
        <f t="shared" si="0"/>
        <v>1.8679066919157252</v>
      </c>
    </row>
    <row r="22" spans="1:16" x14ac:dyDescent="0.2">
      <c r="A22" s="87" t="s">
        <v>84</v>
      </c>
      <c r="B22" s="88" t="s">
        <v>220</v>
      </c>
      <c r="C22" s="117">
        <v>149234.41308999999</v>
      </c>
      <c r="D22" s="117">
        <v>170865.63433</v>
      </c>
      <c r="E22" s="117">
        <v>186751.00471000001</v>
      </c>
      <c r="F22" s="117">
        <v>166842.85089</v>
      </c>
      <c r="G22" s="117">
        <v>199493.71862999999</v>
      </c>
      <c r="H22" s="117">
        <v>236011.68333</v>
      </c>
      <c r="I22" s="89">
        <v>209983.94089999999</v>
      </c>
      <c r="J22" s="89">
        <v>236598.81581999999</v>
      </c>
      <c r="K22" s="89">
        <v>219563.46241000001</v>
      </c>
      <c r="L22" s="89">
        <v>291580.03447000001</v>
      </c>
      <c r="M22" s="89">
        <v>0</v>
      </c>
      <c r="N22" s="89">
        <v>0</v>
      </c>
      <c r="O22" s="117">
        <v>2066925.55858</v>
      </c>
      <c r="P22" s="90">
        <f t="shared" si="0"/>
        <v>1.71951210217718</v>
      </c>
    </row>
    <row r="23" spans="1:16" x14ac:dyDescent="0.2">
      <c r="A23" s="87" t="s">
        <v>83</v>
      </c>
      <c r="B23" s="88" t="s">
        <v>221</v>
      </c>
      <c r="C23" s="117">
        <v>156368.11121999999</v>
      </c>
      <c r="D23" s="117">
        <v>201498.21729</v>
      </c>
      <c r="E23" s="117">
        <v>215967.52856000001</v>
      </c>
      <c r="F23" s="117">
        <v>153203.88862000001</v>
      </c>
      <c r="G23" s="117">
        <v>162027.75709</v>
      </c>
      <c r="H23" s="117">
        <v>180877.75404</v>
      </c>
      <c r="I23" s="89">
        <v>147415.02849</v>
      </c>
      <c r="J23" s="89">
        <v>185614.90174</v>
      </c>
      <c r="K23" s="89">
        <v>197494.68306000001</v>
      </c>
      <c r="L23" s="89">
        <v>244262.88024999999</v>
      </c>
      <c r="M23" s="89">
        <v>0</v>
      </c>
      <c r="N23" s="89">
        <v>0</v>
      </c>
      <c r="O23" s="117">
        <v>1844730.7503599999</v>
      </c>
      <c r="P23" s="90">
        <f t="shared" si="0"/>
        <v>1.5346642927390348</v>
      </c>
    </row>
    <row r="24" spans="1:16" x14ac:dyDescent="0.2">
      <c r="A24" s="87" t="s">
        <v>82</v>
      </c>
      <c r="B24" s="88" t="s">
        <v>222</v>
      </c>
      <c r="C24" s="117">
        <v>121377.65327</v>
      </c>
      <c r="D24" s="117">
        <v>147234.65865999999</v>
      </c>
      <c r="E24" s="117">
        <v>181609.62834</v>
      </c>
      <c r="F24" s="117">
        <v>182068.96818</v>
      </c>
      <c r="G24" s="117">
        <v>155485.28288000001</v>
      </c>
      <c r="H24" s="117">
        <v>130384.31140999999</v>
      </c>
      <c r="I24" s="89">
        <v>112322.07002</v>
      </c>
      <c r="J24" s="89">
        <v>146894.50119000001</v>
      </c>
      <c r="K24" s="89">
        <v>110917.04025000001</v>
      </c>
      <c r="L24" s="89">
        <v>134158.92934</v>
      </c>
      <c r="M24" s="89">
        <v>0</v>
      </c>
      <c r="N24" s="89">
        <v>0</v>
      </c>
      <c r="O24" s="117">
        <v>1422453.04354</v>
      </c>
      <c r="P24" s="90">
        <f t="shared" si="0"/>
        <v>1.1833639644120373</v>
      </c>
    </row>
    <row r="25" spans="1:16" x14ac:dyDescent="0.2">
      <c r="A25" s="91"/>
      <c r="B25" s="153" t="s">
        <v>81</v>
      </c>
      <c r="C25" s="15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118">
        <f>SUM(O5:O24)</f>
        <v>81606944.555849984</v>
      </c>
      <c r="P25" s="93">
        <f>SUM(P5:P24)</f>
        <v>67.890267360131929</v>
      </c>
    </row>
    <row r="26" spans="1:16" ht="13.5" customHeight="1" x14ac:dyDescent="0.2">
      <c r="A26" s="91"/>
      <c r="B26" s="154" t="s">
        <v>80</v>
      </c>
      <c r="C26" s="15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118">
        <v>120204187.91835999</v>
      </c>
      <c r="P26" s="89">
        <f>O26/O$26*100</f>
        <v>100</v>
      </c>
    </row>
    <row r="27" spans="1:16" x14ac:dyDescent="0.2">
      <c r="B27" s="59"/>
    </row>
    <row r="28" spans="1:16" x14ac:dyDescent="0.2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A22" sqref="A22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9" t="s">
        <v>2</v>
      </c>
    </row>
    <row r="2" spans="2:2" ht="15" x14ac:dyDescent="0.25">
      <c r="B2" s="29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</cp:lastModifiedBy>
  <cp:lastPrinted>2016-02-26T09:44:09Z</cp:lastPrinted>
  <dcterms:created xsi:type="dcterms:W3CDTF">2013-08-01T04:41:02Z</dcterms:created>
  <dcterms:modified xsi:type="dcterms:W3CDTF">2017-10-31T23:43:08Z</dcterms:modified>
</cp:coreProperties>
</file>