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alhas\Desktop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6_AYLIK_IHR" sheetId="22" r:id="rId14"/>
  </sheets>
  <calcPr calcId="152511"/>
</workbook>
</file>

<file path=xl/calcChain.xml><?xml version="1.0" encoding="utf-8"?>
<calcChain xmlns="http://schemas.openxmlformats.org/spreadsheetml/2006/main">
  <c r="K77" i="22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8" i="1"/>
  <c r="L45" i="1"/>
  <c r="L46" i="1"/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" i="1"/>
  <c r="H45" i="1"/>
  <c r="H46" i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K7" i="2" l="1"/>
  <c r="J7" i="2"/>
  <c r="G7" i="2"/>
  <c r="F7" i="2"/>
  <c r="C7" i="2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22" i="1" l="1"/>
  <c r="K22" i="2" s="1"/>
  <c r="G22" i="1"/>
  <c r="G22" i="2" s="1"/>
  <c r="J22" i="1"/>
  <c r="J22" i="2" s="1"/>
  <c r="K8" i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8" i="2"/>
  <c r="K29" i="2"/>
  <c r="K18" i="2"/>
  <c r="C8" i="1"/>
  <c r="G23" i="2"/>
  <c r="K27" i="2"/>
  <c r="C22" i="1"/>
  <c r="C22" i="2" s="1"/>
  <c r="G42" i="2"/>
  <c r="J46" i="2"/>
  <c r="K44" i="1" l="1"/>
  <c r="J44" i="1"/>
  <c r="J44" i="2" s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J45" i="1" l="1"/>
  <c r="F44" i="2"/>
  <c r="F45" i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K45" i="1"/>
  <c r="G46" i="2"/>
  <c r="G45" i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E44" i="1"/>
  <c r="D44" i="1"/>
  <c r="B44" i="3" s="1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<sst xmlns="http://schemas.openxmlformats.org/spreadsheetml/2006/main" count="421" uniqueCount="229">
  <si>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</si>
  <si>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</si>
  <si>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</si>
  <si>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</si>
  <si>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</si>
  <si>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</si>
  <si>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</si>
  <si>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</si>
  <si>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</si>
  <si>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</si>
  <si>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</si>
  <si>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</si>
  <si>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</si>
  <si>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</si>
  <si>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</si>
  <si>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</si>
  <si>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</si>
  <si>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</si>
  <si>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</si>
  <si>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</si>
  <si>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</si>
  <si>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</si>
  <si>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</si>
  <si>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</si>
  <si>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</si>
  <si>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</si>
  <si>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</si>
  <si>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</si>
  <si>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</si>
  <si>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</si>
  <si>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</si>
  <si>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</si>
  <si>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</si>
  <si>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</si>
  <si>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</si>
  <si>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</si>
  <si>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</si>
  <si>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</si>
  <si>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</si>
  <si>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</si>
  <si>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</si>
  <si>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</si>
  <si>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</si>
  <si>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</si>
  <si>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</si>
  <si>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</si>
  <si>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</si>
  <si>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</si>
  <si>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</si>
  <si>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</si>
  <si>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</si>
  <si>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</si>
  <si>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</si>
  <si>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</si>
  <si>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</si>
  <si>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</si>
  <si>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</si>
  <si>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</si>
  <si>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</si>
  <si>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</si>
  <si>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</si>
  <si>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</si>
  <si>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</si>
  <si>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</si>
  <si>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</si>
  <si>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</si>
  <si>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</si>
  <si>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</si>
  <si>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</si>
  <si>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</si>
  <si>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</si>
  <si>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</si>
  <si>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</si>
  <si>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</si>
  <si>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</si>
  <si>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</si>
  <si>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</si>
  <si>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</si>
  <si>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</si>
  <si>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</si>
  <si>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</si>
  <si>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</si>
  <si>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</si>
  <si>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</si>
  <si>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</si>
  <si>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</si>
  <si>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</si>
  <si>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</si>
  <si>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</si>
  <si>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</si>
  <si>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</si>
  <si>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</si>
  <si>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</si>
  <si>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</si>
  <si>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</si>
  <si>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</si>
  <si>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</si>
  <si>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</si>
  <si>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</si>
  <si>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</si>
  <si>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</si>
  <si>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</si>
  <si>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</si>
  <si>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</si>
  <si>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</si>
  <si>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</si>
  <si>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</si>
  <si>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</si>
  <si>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</si>
  <si>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</si>
  <si>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</si>
  <si>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</si>
  <si>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</si>
  <si>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</si>
  <si>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</si>
  <si>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</si>
  <si>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</si>
  <si>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</si>
  <si>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=2016 Yılında 0 fobusd üzerindeki İller baz alınmıştır.</t>
    </r>
  </si>
  <si>
    <t>2017 İHRACAT RAKAMLARI - TL</t>
  </si>
  <si>
    <t>SON 12 AYLIK
(2017/2016)</t>
  </si>
  <si>
    <t>Değişim    ('17/'16)</t>
  </si>
  <si>
    <t xml:space="preserve"> Pay(17)  (%)</t>
  </si>
  <si>
    <t>2017 YILI İHRACATIMIZDA İLK 20 ÜLKE (1.000 $)</t>
  </si>
  <si>
    <t>EYLÜL (2017/2016)</t>
  </si>
  <si>
    <t>OCAK-EYLÜL
(2017/2016)</t>
  </si>
  <si>
    <t>1 - 30 EYLÜL İHRACAT RAKAMLARI</t>
  </si>
  <si>
    <t xml:space="preserve">SEKTÖREL BAZDA İHRACAT RAKAMLARI -1.000 $ </t>
  </si>
  <si>
    <t>1 - 30 EYLÜL</t>
  </si>
  <si>
    <t>1 OCAK  -  30 EYLÜL</t>
  </si>
  <si>
    <t>2015 - 2016</t>
  </si>
  <si>
    <t>2016 - 2017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</si>
  <si>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</si>
  <si>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</si>
  <si>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</si>
  <si>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</si>
  <si>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</si>
  <si>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</si>
  <si>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</si>
  <si>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</si>
  <si>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</si>
  <si>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</si>
  <si>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</si>
  <si>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</si>
  <si>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</si>
  <si>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</si>
  <si>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</si>
  <si>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</si>
  <si>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</si>
  <si>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</si>
  <si>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</si>
  <si>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</si>
  <si>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</si>
  <si>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</si>
  <si>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</si>
  <si>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</si>
  <si>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</si>
  <si>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</si>
  <si>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</si>
  <si>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2016  1 - 30 EYLÜL</t>
  </si>
  <si>
    <t>2017  1 - 30 EYLÜL</t>
  </si>
  <si>
    <t>MARSHALL ADALARI</t>
  </si>
  <si>
    <t>KOCAELİ SERBEST BLG.</t>
  </si>
  <si>
    <t xml:space="preserve">MALTA </t>
  </si>
  <si>
    <t>SINGAPUR</t>
  </si>
  <si>
    <t xml:space="preserve">KATAR </t>
  </si>
  <si>
    <t>GÜNEY AFRİKA CUMHURİ</t>
  </si>
  <si>
    <t>AVRUPA SERBEST BÖLG.</t>
  </si>
  <si>
    <t>TRAKYA SERBEST BÖLGE</t>
  </si>
  <si>
    <t>ÖZBEKİSTAN</t>
  </si>
  <si>
    <t>KAYSERİ SERBEST BLG.</t>
  </si>
  <si>
    <t xml:space="preserve">ALMANYA </t>
  </si>
  <si>
    <t>BİRLEŞİK KRALLIK</t>
  </si>
  <si>
    <t>BİRLEŞİK DEVLETLER</t>
  </si>
  <si>
    <t>İTALYA</t>
  </si>
  <si>
    <t>IRAK</t>
  </si>
  <si>
    <t>FRANSA</t>
  </si>
  <si>
    <t>İSPANYA</t>
  </si>
  <si>
    <t xml:space="preserve">ROMANYA </t>
  </si>
  <si>
    <t>HOLLANDA</t>
  </si>
  <si>
    <t>ÇİN HALK CUMHURİYETİ</t>
  </si>
  <si>
    <t>İSTANBUL</t>
  </si>
  <si>
    <t>BURSA</t>
  </si>
  <si>
    <t>KOCAELI</t>
  </si>
  <si>
    <t>İZMIR</t>
  </si>
  <si>
    <t>ANKARA</t>
  </si>
  <si>
    <t>GAZIANTEP</t>
  </si>
  <si>
    <t>SAKARYA</t>
  </si>
  <si>
    <t>MANISA</t>
  </si>
  <si>
    <t>DENIZLI</t>
  </si>
  <si>
    <t>ADANA</t>
  </si>
  <si>
    <t>BATMAN</t>
  </si>
  <si>
    <t>BITLIS</t>
  </si>
  <si>
    <t>ELAZIĞ</t>
  </si>
  <si>
    <t>HAKKARI</t>
  </si>
  <si>
    <t>ORDU</t>
  </si>
  <si>
    <t>KARABÜK</t>
  </si>
  <si>
    <t>ÇANKIRI</t>
  </si>
  <si>
    <t>MUĞLA</t>
  </si>
  <si>
    <t>VAN</t>
  </si>
  <si>
    <t>İMMİB</t>
  </si>
  <si>
    <t>UİB</t>
  </si>
  <si>
    <t>İTKİB</t>
  </si>
  <si>
    <t>AKİB</t>
  </si>
  <si>
    <t>OAİB</t>
  </si>
  <si>
    <t>EİB</t>
  </si>
  <si>
    <t>GAİB</t>
  </si>
  <si>
    <t>İİB</t>
  </si>
  <si>
    <t>DENİB</t>
  </si>
  <si>
    <t>DAİB</t>
  </si>
  <si>
    <t>BAİB</t>
  </si>
  <si>
    <t>KİB</t>
  </si>
  <si>
    <t>DKİB</t>
  </si>
  <si>
    <t>BİRLEŞİK ARAP EMİRLİKLERİ</t>
  </si>
  <si>
    <t>İSRAİL</t>
  </si>
  <si>
    <t>İRAN (İSLAM CUM.)</t>
  </si>
  <si>
    <t xml:space="preserve">POLONYA </t>
  </si>
  <si>
    <t>BELÇİKA</t>
  </si>
  <si>
    <t xml:space="preserve">SUUDİ ARABİSTAN </t>
  </si>
  <si>
    <t>BULGARİSTAN</t>
  </si>
  <si>
    <t xml:space="preserve">RUSYA FEDERASYONU </t>
  </si>
  <si>
    <t xml:space="preserve">MISIR </t>
  </si>
  <si>
    <t>CEZAYİR</t>
  </si>
  <si>
    <t>*Ocak - Eylül dönemi için ilk ay TUİK, son ay TİM rakamı kullanılmıştır.</t>
  </si>
  <si>
    <t>1 Eylül - 30 Eylül</t>
  </si>
  <si>
    <t>1 Ekim - 30 Eylül</t>
  </si>
  <si>
    <t>1 Ocak - 30 Eylül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</si>
  <si>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2016-17 yılları için TUİK rakamları kullanılmıştır. </t>
    </r>
  </si>
  <si>
    <t xml:space="preserve">* Eylül ayı için TİM rakamı kullanılmıştır.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</si>
</sst>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79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b/>
      <sz val="8"/>
      <color rgb="FF0070C0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9" fillId="0" borderId="24" applyNumberFormat="0" applyFill="0" applyAlignment="0" applyProtection="0"/>
    <xf numFmtId="0" fontId="60" fillId="0" borderId="25" applyNumberFormat="0" applyFill="0" applyAlignment="0" applyProtection="0"/>
    <xf numFmtId="0" fontId="61" fillId="0" borderId="26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9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7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4" applyNumberFormat="0" applyFill="0" applyAlignment="0" applyProtection="0"/>
    <xf numFmtId="0" fontId="7" fillId="0" borderId="2" applyNumberFormat="0" applyFill="0" applyAlignment="0" applyProtection="0"/>
    <xf numFmtId="0" fontId="60" fillId="0" borderId="25" applyNumberFormat="0" applyFill="0" applyAlignment="0" applyProtection="0"/>
    <xf numFmtId="0" fontId="8" fillId="0" borderId="3" applyNumberFormat="0" applyFill="0" applyAlignment="0" applyProtection="0"/>
    <xf numFmtId="0" fontId="61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11" fillId="0" borderId="6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8" fillId="29" borderId="30" applyNumberFormat="0" applyFont="0" applyAlignment="0" applyProtection="0"/>
    <xf numFmtId="0" fontId="10" fillId="3" borderId="5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1" applyNumberFormat="0" applyFill="0" applyAlignment="0" applyProtection="0"/>
    <xf numFmtId="0" fontId="14" fillId="0" borderId="8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3" fillId="41" borderId="28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16" fillId="29" borderId="30" applyNumberFormat="0" applyFont="0" applyAlignment="0" applyProtection="0"/>
    <xf numFmtId="0" fontId="67" fillId="32" borderId="0" applyNumberFormat="0" applyBorder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171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49" fontId="44" fillId="26" borderId="14" xfId="0" applyNumberFormat="1" applyFont="1" applyFill="1" applyBorder="1" applyAlignment="1">
      <alignment horizontal="center"/>
    </xf>
    <xf numFmtId="49" fontId="44" fillId="26" borderId="15" xfId="0" applyNumberFormat="1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5" fillId="0" borderId="0" xfId="0" applyFont="1"/>
    <xf numFmtId="0" fontId="46" fillId="26" borderId="17" xfId="0" applyFont="1" applyFill="1" applyBorder="1"/>
    <xf numFmtId="0" fontId="47" fillId="0" borderId="0" xfId="0" applyFont="1"/>
    <xf numFmtId="0" fontId="48" fillId="26" borderId="17" xfId="0" applyFont="1" applyFill="1" applyBorder="1"/>
    <xf numFmtId="0" fontId="50" fillId="0" borderId="0" xfId="0" applyFont="1"/>
    <xf numFmtId="0" fontId="51" fillId="26" borderId="20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0" fontId="23" fillId="24" borderId="9" xfId="2" applyFont="1" applyFill="1" applyBorder="1"/>
    <xf numFmtId="3" fontId="21" fillId="24" borderId="9" xfId="2" applyNumberFormat="1" applyFont="1" applyFill="1" applyBorder="1" applyAlignment="1">
      <alignment horizontal="center"/>
    </xf>
    <xf numFmtId="0" fontId="21" fillId="24" borderId="9" xfId="2" applyFont="1" applyFill="1" applyBorder="1"/>
    <xf numFmtId="0" fontId="22" fillId="24" borderId="9" xfId="2" applyFont="1" applyFill="1" applyBorder="1"/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3" fontId="29" fillId="24" borderId="9" xfId="2" applyNumberFormat="1" applyFont="1" applyFill="1" applyBorder="1" applyAlignment="1">
      <alignment horizontal="center"/>
    </xf>
    <xf numFmtId="166" fontId="29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32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3" fontId="75" fillId="24" borderId="9" xfId="2" applyNumberFormat="1" applyFont="1" applyFill="1" applyBorder="1" applyAlignment="1">
      <alignment horizontal="center"/>
    </xf>
    <xf numFmtId="166" fontId="75" fillId="24" borderId="9" xfId="2" applyNumberFormat="1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1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6" fillId="26" borderId="18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9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21" xfId="0" applyNumberFormat="1" applyFont="1" applyFill="1" applyBorder="1" applyAlignment="1">
      <alignment horizontal="right"/>
    </xf>
    <xf numFmtId="3" fontId="51" fillId="26" borderId="22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166" fontId="21" fillId="45" borderId="9" xfId="2" applyNumberFormat="1" applyFont="1" applyFill="1" applyBorder="1" applyAlignment="1">
      <alignment horizontal="center"/>
    </xf>
    <xf numFmtId="166" fontId="75" fillId="45" borderId="9" xfId="2" applyNumberFormat="1" applyFont="1" applyFill="1" applyBorder="1" applyAlignment="1">
      <alignment horizontal="center"/>
    </xf>
    <xf numFmtId="3" fontId="78" fillId="26" borderId="21" xfId="0" applyNumberFormat="1" applyFont="1" applyFill="1" applyBorder="1" applyAlignment="1">
      <alignment horizontal="right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'2002_2016_AYLIK_IHR'!$A$25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'2002_2016_AYLIK_IHR'!$C$25:$N$25</c:f>
              <c:numCache>
                <c:formatCode>#,##0</c:formatCode>
                <c:ptCount val="12"/>
                <c:pt idx="0">
                  <c:v>7469172.9747500001</c:v>
                </c:pt>
                <c:pt idx="1">
                  <c:v>8788262.330769999</c:v>
                </c:pt>
                <c:pt idx="2">
                  <c:v>9424998.8969599996</c:v>
                </c:pt>
                <c:pt idx="3">
                  <c:v>9435791.925970003</c:v>
                </c:pt>
                <c:pt idx="4">
                  <c:v>8852418.1578000002</c:v>
                </c:pt>
                <c:pt idx="5">
                  <c:v>9788380.7435100004</c:v>
                </c:pt>
                <c:pt idx="6">
                  <c:v>7266062.84277</c:v>
                </c:pt>
                <c:pt idx="7">
                  <c:v>9145840.8676200006</c:v>
                </c:pt>
                <c:pt idx="8">
                  <c:v>8542545.6838999987</c:v>
                </c:pt>
                <c:pt idx="9">
                  <c:v>9410953.9536099993</c:v>
                </c:pt>
                <c:pt idx="10">
                  <c:v>9507158.4931600001</c:v>
                </c:pt>
                <c:pt idx="11">
                  <c:v>9969566.3999800012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'2002_2016_AYLIK_IHR'!$A$24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'2002_2016_AYLIK_IHR'!$C$24:$N$24</c:f>
              <c:numCache>
                <c:formatCode>#,##0</c:formatCode>
                <c:ptCount val="12"/>
                <c:pt idx="0">
                  <c:v>8506318.334280001</c:v>
                </c:pt>
                <c:pt idx="1">
                  <c:v>9255623.7346700002</c:v>
                </c:pt>
                <c:pt idx="2">
                  <c:v>11304807.668230003</c:v>
                </c:pt>
                <c:pt idx="3">
                  <c:v>9724719.3490899988</c:v>
                </c:pt>
                <c:pt idx="4">
                  <c:v>10322389.327299999</c:v>
                </c:pt>
                <c:pt idx="5">
                  <c:v>10065733.495670004</c:v>
                </c:pt>
                <c:pt idx="6">
                  <c:v>9592695.74395</c:v>
                </c:pt>
                <c:pt idx="7">
                  <c:v>10316711.47115</c:v>
                </c:pt>
                <c:pt idx="8">
                  <c:v>9304619.7538599968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20048"/>
        <c:axId val="296228208"/>
      </c:lineChart>
      <c:catAx>
        <c:axId val="29622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9622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62282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962200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'2002_2016_AYLIK_IHR'!$C$10:$N$10</c:f>
              <c:numCache>
                <c:formatCode>#,##0</c:formatCode>
                <c:ptCount val="12"/>
                <c:pt idx="0">
                  <c:v>96371.368740000005</c:v>
                </c:pt>
                <c:pt idx="1">
                  <c:v>90408.284830000004</c:v>
                </c:pt>
                <c:pt idx="2">
                  <c:v>114507.19144</c:v>
                </c:pt>
                <c:pt idx="3">
                  <c:v>97193.598150000005</c:v>
                </c:pt>
                <c:pt idx="4">
                  <c:v>96648.830149999994</c:v>
                </c:pt>
                <c:pt idx="5">
                  <c:v>75861.733869999996</c:v>
                </c:pt>
                <c:pt idx="6">
                  <c:v>62780.645680000001</c:v>
                </c:pt>
                <c:pt idx="7">
                  <c:v>83279.112129999994</c:v>
                </c:pt>
                <c:pt idx="8">
                  <c:v>94096.526159999994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'2002_2016_AYLIK_IHR'!$C$11:$N$11</c:f>
              <c:numCache>
                <c:formatCode>#,##0</c:formatCode>
                <c:ptCount val="12"/>
                <c:pt idx="0">
                  <c:v>89731.465129999997</c:v>
                </c:pt>
                <c:pt idx="1">
                  <c:v>105702.40222</c:v>
                </c:pt>
                <c:pt idx="2">
                  <c:v>108063.88145</c:v>
                </c:pt>
                <c:pt idx="3">
                  <c:v>96465.707190000001</c:v>
                </c:pt>
                <c:pt idx="4">
                  <c:v>96136.855660000001</c:v>
                </c:pt>
                <c:pt idx="5">
                  <c:v>99356.71286</c:v>
                </c:pt>
                <c:pt idx="6">
                  <c:v>54463.913520000002</c:v>
                </c:pt>
                <c:pt idx="7">
                  <c:v>88426.430420000004</c:v>
                </c:pt>
                <c:pt idx="8">
                  <c:v>133309.95624</c:v>
                </c:pt>
                <c:pt idx="9">
                  <c:v>164829.81182</c:v>
                </c:pt>
                <c:pt idx="10">
                  <c:v>144969.57272</c:v>
                </c:pt>
                <c:pt idx="11">
                  <c:v>115269.88946000001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67744"/>
        <c:axId val="493162848"/>
      </c:lineChart>
      <c:catAx>
        <c:axId val="49316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62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162848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677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'2002_2016_AYLIK_IHR'!$C$12:$N$12</c:f>
              <c:numCache>
                <c:formatCode>#,##0</c:formatCode>
                <c:ptCount val="12"/>
                <c:pt idx="0">
                  <c:v>153847.91657</c:v>
                </c:pt>
                <c:pt idx="1">
                  <c:v>151916.63034999999</c:v>
                </c:pt>
                <c:pt idx="2">
                  <c:v>166209.45361</c:v>
                </c:pt>
                <c:pt idx="3">
                  <c:v>136966.56799000001</c:v>
                </c:pt>
                <c:pt idx="4">
                  <c:v>122522.30646000001</c:v>
                </c:pt>
                <c:pt idx="5">
                  <c:v>112597.09063000001</c:v>
                </c:pt>
                <c:pt idx="6">
                  <c:v>125317.91564000001</c:v>
                </c:pt>
                <c:pt idx="7">
                  <c:v>98406.800390000004</c:v>
                </c:pt>
                <c:pt idx="8">
                  <c:v>183979.07461000001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'2002_2016_AYLIK_IHR'!$C$13:$N$13</c:f>
              <c:numCache>
                <c:formatCode>#,##0</c:formatCode>
                <c:ptCount val="12"/>
                <c:pt idx="0">
                  <c:v>178413.55434</c:v>
                </c:pt>
                <c:pt idx="1">
                  <c:v>169593.44938000001</c:v>
                </c:pt>
                <c:pt idx="2">
                  <c:v>138571.21487</c:v>
                </c:pt>
                <c:pt idx="3">
                  <c:v>141600.09865</c:v>
                </c:pt>
                <c:pt idx="4">
                  <c:v>140964.30918000001</c:v>
                </c:pt>
                <c:pt idx="5">
                  <c:v>154724.56434000001</c:v>
                </c:pt>
                <c:pt idx="6">
                  <c:v>112831.10505</c:v>
                </c:pt>
                <c:pt idx="7">
                  <c:v>122766.21102</c:v>
                </c:pt>
                <c:pt idx="8">
                  <c:v>137872.99599</c:v>
                </c:pt>
                <c:pt idx="9">
                  <c:v>250831.77413000001</c:v>
                </c:pt>
                <c:pt idx="10">
                  <c:v>231839.25833000001</c:v>
                </c:pt>
                <c:pt idx="11">
                  <c:v>203852.04095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68832"/>
        <c:axId val="493166656"/>
      </c:lineChart>
      <c:catAx>
        <c:axId val="49316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66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166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688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'2002_2016_AYLIK_IHR'!$C$14:$N$14</c:f>
              <c:numCache>
                <c:formatCode>#,##0</c:formatCode>
                <c:ptCount val="12"/>
                <c:pt idx="0">
                  <c:v>25053.806250000001</c:v>
                </c:pt>
                <c:pt idx="1">
                  <c:v>28959.574209999999</c:v>
                </c:pt>
                <c:pt idx="2">
                  <c:v>31758.512920000001</c:v>
                </c:pt>
                <c:pt idx="3">
                  <c:v>27550.555660000002</c:v>
                </c:pt>
                <c:pt idx="4">
                  <c:v>25553.172859999999</c:v>
                </c:pt>
                <c:pt idx="5">
                  <c:v>25930.344700000001</c:v>
                </c:pt>
                <c:pt idx="6">
                  <c:v>17993.175630000002</c:v>
                </c:pt>
                <c:pt idx="7">
                  <c:v>24056.734530000002</c:v>
                </c:pt>
                <c:pt idx="8">
                  <c:v>16414.489949999999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'2002_2016_AYLIK_IHR'!$C$15:$N$15</c:f>
              <c:numCache>
                <c:formatCode>#,##0</c:formatCode>
                <c:ptCount val="12"/>
                <c:pt idx="0">
                  <c:v>10191.507659999999</c:v>
                </c:pt>
                <c:pt idx="1">
                  <c:v>15895.20304</c:v>
                </c:pt>
                <c:pt idx="2">
                  <c:v>18612.352360000001</c:v>
                </c:pt>
                <c:pt idx="3">
                  <c:v>16074.062110000001</c:v>
                </c:pt>
                <c:pt idx="4">
                  <c:v>13709.48552</c:v>
                </c:pt>
                <c:pt idx="5">
                  <c:v>15906.68377</c:v>
                </c:pt>
                <c:pt idx="6">
                  <c:v>7864.1694500000003</c:v>
                </c:pt>
                <c:pt idx="7">
                  <c:v>14110.55587</c:v>
                </c:pt>
                <c:pt idx="8">
                  <c:v>16903.757259999998</c:v>
                </c:pt>
                <c:pt idx="9">
                  <c:v>16057.673000000001</c:v>
                </c:pt>
                <c:pt idx="10">
                  <c:v>19860.462739999999</c:v>
                </c:pt>
                <c:pt idx="11">
                  <c:v>25643.104299999999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59040"/>
        <c:axId val="493175904"/>
      </c:lineChart>
      <c:catAx>
        <c:axId val="49315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7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1759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5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'2002_2016_AYLIK_IHR'!$C$16:$N$16</c:f>
              <c:numCache>
                <c:formatCode>#,##0</c:formatCode>
                <c:ptCount val="12"/>
                <c:pt idx="0">
                  <c:v>72553.879400000005</c:v>
                </c:pt>
                <c:pt idx="1">
                  <c:v>56698.544040000001</c:v>
                </c:pt>
                <c:pt idx="2">
                  <c:v>62550.802020000003</c:v>
                </c:pt>
                <c:pt idx="3">
                  <c:v>54475.132640000003</c:v>
                </c:pt>
                <c:pt idx="4">
                  <c:v>98506.515249999997</c:v>
                </c:pt>
                <c:pt idx="5">
                  <c:v>72979.066900000005</c:v>
                </c:pt>
                <c:pt idx="6">
                  <c:v>63649.258909999997</c:v>
                </c:pt>
                <c:pt idx="7">
                  <c:v>83484.789269999994</c:v>
                </c:pt>
                <c:pt idx="8">
                  <c:v>118926.94034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'2002_2016_AYLIK_IHR'!$C$17:$N$17</c:f>
              <c:numCache>
                <c:formatCode>#,##0</c:formatCode>
                <c:ptCount val="12"/>
                <c:pt idx="0">
                  <c:v>84511.730519999997</c:v>
                </c:pt>
                <c:pt idx="1">
                  <c:v>95207.148939999999</c:v>
                </c:pt>
                <c:pt idx="2">
                  <c:v>120666.01637</c:v>
                </c:pt>
                <c:pt idx="3">
                  <c:v>106168.6369</c:v>
                </c:pt>
                <c:pt idx="4">
                  <c:v>77918.443740000002</c:v>
                </c:pt>
                <c:pt idx="5">
                  <c:v>73102.883369999996</c:v>
                </c:pt>
                <c:pt idx="6">
                  <c:v>63427.968549999998</c:v>
                </c:pt>
                <c:pt idx="7">
                  <c:v>105204.74516999999</c:v>
                </c:pt>
                <c:pt idx="8">
                  <c:v>70332.889139999999</c:v>
                </c:pt>
                <c:pt idx="9">
                  <c:v>74471.286319999999</c:v>
                </c:pt>
                <c:pt idx="10">
                  <c:v>63456.790180000004</c:v>
                </c:pt>
                <c:pt idx="11">
                  <c:v>75289.751940000002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61216"/>
        <c:axId val="493160128"/>
      </c:lineChart>
      <c:catAx>
        <c:axId val="4931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6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160128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612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'2002_2016_AYLIK_IHR'!$C$18:$N$18</c:f>
              <c:numCache>
                <c:formatCode>#,##0</c:formatCode>
                <c:ptCount val="12"/>
                <c:pt idx="0">
                  <c:v>7065.8872499999998</c:v>
                </c:pt>
                <c:pt idx="1">
                  <c:v>8665.6867299999994</c:v>
                </c:pt>
                <c:pt idx="2">
                  <c:v>14852.07654</c:v>
                </c:pt>
                <c:pt idx="3">
                  <c:v>10092.47442</c:v>
                </c:pt>
                <c:pt idx="4">
                  <c:v>6489.4700499999999</c:v>
                </c:pt>
                <c:pt idx="5">
                  <c:v>3619.6122599999999</c:v>
                </c:pt>
                <c:pt idx="6">
                  <c:v>3589.18777</c:v>
                </c:pt>
                <c:pt idx="7">
                  <c:v>4815.2303599999996</c:v>
                </c:pt>
                <c:pt idx="8">
                  <c:v>3969.2169800000001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'2002_2016_AYLIK_IHR'!$C$19:$N$19</c:f>
              <c:numCache>
                <c:formatCode>#,##0</c:formatCode>
                <c:ptCount val="12"/>
                <c:pt idx="0">
                  <c:v>6380.1968100000004</c:v>
                </c:pt>
                <c:pt idx="1">
                  <c:v>10943.8946</c:v>
                </c:pt>
                <c:pt idx="2">
                  <c:v>11918.69154</c:v>
                </c:pt>
                <c:pt idx="3">
                  <c:v>14289.86443</c:v>
                </c:pt>
                <c:pt idx="4">
                  <c:v>5571.9104900000002</c:v>
                </c:pt>
                <c:pt idx="5">
                  <c:v>3156.9027799999999</c:v>
                </c:pt>
                <c:pt idx="6">
                  <c:v>3344.2157099999999</c:v>
                </c:pt>
                <c:pt idx="7">
                  <c:v>4817.8857399999997</c:v>
                </c:pt>
                <c:pt idx="8">
                  <c:v>5467.3721800000003</c:v>
                </c:pt>
                <c:pt idx="9">
                  <c:v>3457.1936799999999</c:v>
                </c:pt>
                <c:pt idx="10">
                  <c:v>5491.6414599999998</c:v>
                </c:pt>
                <c:pt idx="11">
                  <c:v>6517.1455100000003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77536"/>
        <c:axId val="493179168"/>
      </c:lineChart>
      <c:catAx>
        <c:axId val="4931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7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179168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77536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'2002_2016_AYLIK_IHR'!$C$20:$N$20</c:f>
              <c:numCache>
                <c:formatCode>#,##0</c:formatCode>
                <c:ptCount val="12"/>
                <c:pt idx="0">
                  <c:v>170613.20470999999</c:v>
                </c:pt>
                <c:pt idx="1">
                  <c:v>170754.34839</c:v>
                </c:pt>
                <c:pt idx="2">
                  <c:v>185513.32574999999</c:v>
                </c:pt>
                <c:pt idx="3">
                  <c:v>163390.74106999999</c:v>
                </c:pt>
                <c:pt idx="4">
                  <c:v>172493.50797999999</c:v>
                </c:pt>
                <c:pt idx="5">
                  <c:v>185745.50395000001</c:v>
                </c:pt>
                <c:pt idx="6">
                  <c:v>183088.31645000001</c:v>
                </c:pt>
                <c:pt idx="7">
                  <c:v>211103.77445999999</c:v>
                </c:pt>
                <c:pt idx="8">
                  <c:v>185360.02976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'2002_2016_AYLIK_IHR'!$C$21:$N$21</c:f>
              <c:numCache>
                <c:formatCode>#,##0</c:formatCode>
                <c:ptCount val="12"/>
                <c:pt idx="0">
                  <c:v>134162.91104000001</c:v>
                </c:pt>
                <c:pt idx="1">
                  <c:v>143119.48126</c:v>
                </c:pt>
                <c:pt idx="2">
                  <c:v>150086.95507</c:v>
                </c:pt>
                <c:pt idx="3">
                  <c:v>144289.19433999999</c:v>
                </c:pt>
                <c:pt idx="4">
                  <c:v>154677.59112</c:v>
                </c:pt>
                <c:pt idx="5">
                  <c:v>155034.36575999999</c:v>
                </c:pt>
                <c:pt idx="6">
                  <c:v>131760.60505000001</c:v>
                </c:pt>
                <c:pt idx="7">
                  <c:v>174431.12315</c:v>
                </c:pt>
                <c:pt idx="8">
                  <c:v>149466.84672</c:v>
                </c:pt>
                <c:pt idx="9">
                  <c:v>166790.7715</c:v>
                </c:pt>
                <c:pt idx="10">
                  <c:v>175058.29003</c:v>
                </c:pt>
                <c:pt idx="11">
                  <c:v>211832.53851000001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78624"/>
        <c:axId val="493185696"/>
      </c:lineChart>
      <c:catAx>
        <c:axId val="49317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8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185696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7862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'2002_2016_AYLIK_IHR'!$C$22:$N$22</c:f>
              <c:numCache>
                <c:formatCode>#,##0</c:formatCode>
                <c:ptCount val="12"/>
                <c:pt idx="0">
                  <c:v>311625.85595</c:v>
                </c:pt>
                <c:pt idx="1">
                  <c:v>330155.35957999999</c:v>
                </c:pt>
                <c:pt idx="2">
                  <c:v>390190.08562999999</c:v>
                </c:pt>
                <c:pt idx="3">
                  <c:v>369992.24356999999</c:v>
                </c:pt>
                <c:pt idx="4">
                  <c:v>382517.51643999998</c:v>
                </c:pt>
                <c:pt idx="5">
                  <c:v>352783.91746999999</c:v>
                </c:pt>
                <c:pt idx="6">
                  <c:v>349334.42885999999</c:v>
                </c:pt>
                <c:pt idx="7">
                  <c:v>389373.10791000002</c:v>
                </c:pt>
                <c:pt idx="8">
                  <c:v>311342.30248999997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'2002_2016_AYLIK_IHR'!$C$23:$N$23</c:f>
              <c:numCache>
                <c:formatCode>#,##0</c:formatCode>
                <c:ptCount val="12"/>
                <c:pt idx="0">
                  <c:v>272169.44436000002</c:v>
                </c:pt>
                <c:pt idx="1">
                  <c:v>345267.60492999997</c:v>
                </c:pt>
                <c:pt idx="2">
                  <c:v>369383.47516999999</c:v>
                </c:pt>
                <c:pt idx="3">
                  <c:v>344801.37011000002</c:v>
                </c:pt>
                <c:pt idx="4">
                  <c:v>359460.56257000001</c:v>
                </c:pt>
                <c:pt idx="5">
                  <c:v>379954.54584999999</c:v>
                </c:pt>
                <c:pt idx="6">
                  <c:v>272883.78418000002</c:v>
                </c:pt>
                <c:pt idx="7">
                  <c:v>366531.50695000001</c:v>
                </c:pt>
                <c:pt idx="8">
                  <c:v>318536.95526000002</c:v>
                </c:pt>
                <c:pt idx="9">
                  <c:v>348173.17676</c:v>
                </c:pt>
                <c:pt idx="10">
                  <c:v>369972.77356</c:v>
                </c:pt>
                <c:pt idx="11">
                  <c:v>353834.06511999998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79712"/>
        <c:axId val="493180256"/>
      </c:lineChart>
      <c:catAx>
        <c:axId val="49317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8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18025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7971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'2002_2016_AYLIK_IHR'!$C$26:$N$26</c:f>
              <c:numCache>
                <c:formatCode>#,##0</c:formatCode>
                <c:ptCount val="12"/>
                <c:pt idx="0">
                  <c:v>613421.35262999998</c:v>
                </c:pt>
                <c:pt idx="1">
                  <c:v>636077.66206</c:v>
                </c:pt>
                <c:pt idx="2">
                  <c:v>755404.26494999998</c:v>
                </c:pt>
                <c:pt idx="3">
                  <c:v>657791.87757999997</c:v>
                </c:pt>
                <c:pt idx="4">
                  <c:v>671390.82710999995</c:v>
                </c:pt>
                <c:pt idx="5">
                  <c:v>647421.72210000001</c:v>
                </c:pt>
                <c:pt idx="6">
                  <c:v>603890.19993999996</c:v>
                </c:pt>
                <c:pt idx="7">
                  <c:v>696515.87962000002</c:v>
                </c:pt>
                <c:pt idx="8">
                  <c:v>664710.54010999994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'2002_2016_AYLIK_IHR'!$C$27:$N$27</c:f>
              <c:numCache>
                <c:formatCode>#,##0</c:formatCode>
                <c:ptCount val="12"/>
                <c:pt idx="0">
                  <c:v>596350.63049000001</c:v>
                </c:pt>
                <c:pt idx="1">
                  <c:v>632879.71793000004</c:v>
                </c:pt>
                <c:pt idx="2">
                  <c:v>703183.34372</c:v>
                </c:pt>
                <c:pt idx="3">
                  <c:v>689660.14344000001</c:v>
                </c:pt>
                <c:pt idx="4">
                  <c:v>667514.74985000002</c:v>
                </c:pt>
                <c:pt idx="5">
                  <c:v>713431.00700999994</c:v>
                </c:pt>
                <c:pt idx="6">
                  <c:v>517401.23694999999</c:v>
                </c:pt>
                <c:pt idx="7">
                  <c:v>661290.12170000002</c:v>
                </c:pt>
                <c:pt idx="8">
                  <c:v>654843.02323000005</c:v>
                </c:pt>
                <c:pt idx="9">
                  <c:v>691260.25052999996</c:v>
                </c:pt>
                <c:pt idx="10">
                  <c:v>693768.88300999999</c:v>
                </c:pt>
                <c:pt idx="11">
                  <c:v>645372.02147000004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81888"/>
        <c:axId val="493187328"/>
      </c:lineChart>
      <c:catAx>
        <c:axId val="4931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8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1873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8188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'2002_2016_AYLIK_IHR'!$C$28:$N$28</c:f>
              <c:numCache>
                <c:formatCode>#,##0</c:formatCode>
                <c:ptCount val="12"/>
                <c:pt idx="0">
                  <c:v>90877.574959999998</c:v>
                </c:pt>
                <c:pt idx="1">
                  <c:v>115906.98779</c:v>
                </c:pt>
                <c:pt idx="2">
                  <c:v>158449.15804000001</c:v>
                </c:pt>
                <c:pt idx="3">
                  <c:v>120203.82993000001</c:v>
                </c:pt>
                <c:pt idx="4">
                  <c:v>130223.53909999999</c:v>
                </c:pt>
                <c:pt idx="5">
                  <c:v>116514.99045</c:v>
                </c:pt>
                <c:pt idx="6">
                  <c:v>125484.75635</c:v>
                </c:pt>
                <c:pt idx="7">
                  <c:v>178491.93067</c:v>
                </c:pt>
                <c:pt idx="8">
                  <c:v>111702.7129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'2002_2016_AYLIK_IHR'!$C$29:$N$29</c:f>
              <c:numCache>
                <c:formatCode>#,##0</c:formatCode>
                <c:ptCount val="12"/>
                <c:pt idx="0">
                  <c:v>88262.647039999996</c:v>
                </c:pt>
                <c:pt idx="1">
                  <c:v>108392.15519999999</c:v>
                </c:pt>
                <c:pt idx="2">
                  <c:v>126075.64434</c:v>
                </c:pt>
                <c:pt idx="3">
                  <c:v>132778.81531999999</c:v>
                </c:pt>
                <c:pt idx="4">
                  <c:v>121029.34637</c:v>
                </c:pt>
                <c:pt idx="5">
                  <c:v>124400.22552000001</c:v>
                </c:pt>
                <c:pt idx="6">
                  <c:v>100638.91873</c:v>
                </c:pt>
                <c:pt idx="7">
                  <c:v>143041.74457000001</c:v>
                </c:pt>
                <c:pt idx="8">
                  <c:v>110375.66275</c:v>
                </c:pt>
                <c:pt idx="9">
                  <c:v>119984.95053</c:v>
                </c:pt>
                <c:pt idx="10">
                  <c:v>103159.43016</c:v>
                </c:pt>
                <c:pt idx="11">
                  <c:v>115970.05830999999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82976"/>
        <c:axId val="493186240"/>
      </c:lineChart>
      <c:catAx>
        <c:axId val="49318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8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186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82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'2002_2016_AYLIK_IHR'!$C$30:$N$30</c:f>
              <c:numCache>
                <c:formatCode>#,##0</c:formatCode>
                <c:ptCount val="12"/>
                <c:pt idx="0">
                  <c:v>145552.8713</c:v>
                </c:pt>
                <c:pt idx="1">
                  <c:v>155167.77798000001</c:v>
                </c:pt>
                <c:pt idx="2">
                  <c:v>188983.32214</c:v>
                </c:pt>
                <c:pt idx="3">
                  <c:v>176124.62299</c:v>
                </c:pt>
                <c:pt idx="4">
                  <c:v>183438.17765</c:v>
                </c:pt>
                <c:pt idx="5">
                  <c:v>163157.88868999999</c:v>
                </c:pt>
                <c:pt idx="6">
                  <c:v>158119.07628000001</c:v>
                </c:pt>
                <c:pt idx="7">
                  <c:v>201614.87457000001</c:v>
                </c:pt>
                <c:pt idx="8">
                  <c:v>169461.05041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'2002_2016_AYLIK_IHR'!$C$31:$N$31</c:f>
              <c:numCache>
                <c:formatCode>#,##0</c:formatCode>
                <c:ptCount val="12"/>
                <c:pt idx="0">
                  <c:v>129495.75634000001</c:v>
                </c:pt>
                <c:pt idx="1">
                  <c:v>155035.06388</c:v>
                </c:pt>
                <c:pt idx="2">
                  <c:v>178923.85326</c:v>
                </c:pt>
                <c:pt idx="3">
                  <c:v>170894.06432999999</c:v>
                </c:pt>
                <c:pt idx="4">
                  <c:v>164493.13253999999</c:v>
                </c:pt>
                <c:pt idx="5">
                  <c:v>172579.00075000001</c:v>
                </c:pt>
                <c:pt idx="6">
                  <c:v>103247.80958</c:v>
                </c:pt>
                <c:pt idx="7">
                  <c:v>166134.79951000001</c:v>
                </c:pt>
                <c:pt idx="8">
                  <c:v>155502.63203000001</c:v>
                </c:pt>
                <c:pt idx="9">
                  <c:v>177825.40615</c:v>
                </c:pt>
                <c:pt idx="10">
                  <c:v>176412.99838999999</c:v>
                </c:pt>
                <c:pt idx="11">
                  <c:v>168412.97764999999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87872"/>
        <c:axId val="493183520"/>
      </c:lineChart>
      <c:catAx>
        <c:axId val="49318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8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1835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878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'2002_2016_AYLIK_IHR'!$A$59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'2002_2016_AYLIK_IHR'!$C$59:$N$59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337034.79820000002</c:v>
                </c:pt>
                <c:pt idx="4">
                  <c:v>315280.87226999999</c:v>
                </c:pt>
                <c:pt idx="5">
                  <c:v>361234.93433999998</c:v>
                </c:pt>
                <c:pt idx="6">
                  <c:v>271362.79934000003</c:v>
                </c:pt>
                <c:pt idx="7">
                  <c:v>344705.85963999998</c:v>
                </c:pt>
                <c:pt idx="8">
                  <c:v>322012.03495</c:v>
                </c:pt>
                <c:pt idx="9">
                  <c:v>351089.66720000003</c:v>
                </c:pt>
                <c:pt idx="10">
                  <c:v>384469.13858999999</c:v>
                </c:pt>
                <c:pt idx="11">
                  <c:v>354103.23116000002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'2002_2016_AYLIK_IHR'!$A$58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'2002_2016_AYLIK_IHR'!$C$58:$N$58</c:f>
              <c:numCache>
                <c:formatCode>#,##0</c:formatCode>
                <c:ptCount val="12"/>
                <c:pt idx="0">
                  <c:v>327636.03240000003</c:v>
                </c:pt>
                <c:pt idx="1">
                  <c:v>309155.17703999998</c:v>
                </c:pt>
                <c:pt idx="2">
                  <c:v>382542.65993999998</c:v>
                </c:pt>
                <c:pt idx="3">
                  <c:v>447992.11716000002</c:v>
                </c:pt>
                <c:pt idx="4">
                  <c:v>445508.96273000003</c:v>
                </c:pt>
                <c:pt idx="5">
                  <c:v>366973.57659999997</c:v>
                </c:pt>
                <c:pt idx="6">
                  <c:v>385891.85954999999</c:v>
                </c:pt>
                <c:pt idx="7">
                  <c:v>444776.04207999998</c:v>
                </c:pt>
                <c:pt idx="8">
                  <c:v>379270.81436000002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34736"/>
        <c:axId val="296230384"/>
      </c:lineChart>
      <c:catAx>
        <c:axId val="29623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96230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62303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96234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'2002_2016_AYLIK_IHR'!$C$32:$N$32</c:f>
              <c:numCache>
                <c:formatCode>#,##0</c:formatCode>
                <c:ptCount val="12"/>
                <c:pt idx="0">
                  <c:v>1230611.6969999999</c:v>
                </c:pt>
                <c:pt idx="1">
                  <c:v>1343485.6498400001</c:v>
                </c:pt>
                <c:pt idx="2">
                  <c:v>1519119.5068399999</c:v>
                </c:pt>
                <c:pt idx="3">
                  <c:v>1216354.36078</c:v>
                </c:pt>
                <c:pt idx="4">
                  <c:v>1320451.6012599999</c:v>
                </c:pt>
                <c:pt idx="5">
                  <c:v>1280176.72489</c:v>
                </c:pt>
                <c:pt idx="6">
                  <c:v>1187341.48753</c:v>
                </c:pt>
                <c:pt idx="7">
                  <c:v>1460186.2006600001</c:v>
                </c:pt>
                <c:pt idx="8">
                  <c:v>1280260.3469199999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'2002_2016_AYLIK_IHR'!$C$33:$N$33</c:f>
              <c:numCache>
                <c:formatCode>#,##0</c:formatCode>
                <c:ptCount val="12"/>
                <c:pt idx="0">
                  <c:v>997796.81114000001</c:v>
                </c:pt>
                <c:pt idx="1">
                  <c:v>1136925.6484099999</c:v>
                </c:pt>
                <c:pt idx="2">
                  <c:v>1189668.26416</c:v>
                </c:pt>
                <c:pt idx="3">
                  <c:v>1231392.70747</c:v>
                </c:pt>
                <c:pt idx="4">
                  <c:v>1126936.19517</c:v>
                </c:pt>
                <c:pt idx="5">
                  <c:v>1316135.5207700001</c:v>
                </c:pt>
                <c:pt idx="6">
                  <c:v>960854.42127000005</c:v>
                </c:pt>
                <c:pt idx="7">
                  <c:v>1208479.22062</c:v>
                </c:pt>
                <c:pt idx="8">
                  <c:v>1095817.0729199999</c:v>
                </c:pt>
                <c:pt idx="9">
                  <c:v>1229099.5704699999</c:v>
                </c:pt>
                <c:pt idx="10">
                  <c:v>1154563.19737</c:v>
                </c:pt>
                <c:pt idx="11">
                  <c:v>1289588.0813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90592"/>
        <c:axId val="484239040"/>
      </c:lineChart>
      <c:catAx>
        <c:axId val="49319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3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3904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905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'2002_2016_AYLIK_IHR'!$C$42:$N$42</c:f>
              <c:numCache>
                <c:formatCode>#,##0</c:formatCode>
                <c:ptCount val="12"/>
                <c:pt idx="0">
                  <c:v>388792.40402000002</c:v>
                </c:pt>
                <c:pt idx="1">
                  <c:v>432827.61440999998</c:v>
                </c:pt>
                <c:pt idx="2">
                  <c:v>517143.64756000001</c:v>
                </c:pt>
                <c:pt idx="3">
                  <c:v>484851.67601</c:v>
                </c:pt>
                <c:pt idx="4">
                  <c:v>509899.67372000002</c:v>
                </c:pt>
                <c:pt idx="5">
                  <c:v>506155.41914999997</c:v>
                </c:pt>
                <c:pt idx="6">
                  <c:v>474415.31734000001</c:v>
                </c:pt>
                <c:pt idx="7">
                  <c:v>564681.10840999999</c:v>
                </c:pt>
                <c:pt idx="8">
                  <c:v>481126.17635999998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'2002_2016_AYLIK_IHR'!$C$43:$N$43</c:f>
              <c:numCache>
                <c:formatCode>#,##0</c:formatCode>
                <c:ptCount val="12"/>
                <c:pt idx="0">
                  <c:v>375776.24744000001</c:v>
                </c:pt>
                <c:pt idx="1">
                  <c:v>439341.66804000002</c:v>
                </c:pt>
                <c:pt idx="2">
                  <c:v>469120.15252</c:v>
                </c:pt>
                <c:pt idx="3">
                  <c:v>493159.98703000002</c:v>
                </c:pt>
                <c:pt idx="4">
                  <c:v>455867.74634000001</c:v>
                </c:pt>
                <c:pt idx="5">
                  <c:v>474535.24355000001</c:v>
                </c:pt>
                <c:pt idx="6">
                  <c:v>350673.57811</c:v>
                </c:pt>
                <c:pt idx="7">
                  <c:v>450226.81299000001</c:v>
                </c:pt>
                <c:pt idx="8">
                  <c:v>403847.48009000003</c:v>
                </c:pt>
                <c:pt idx="9">
                  <c:v>441725.15590000001</c:v>
                </c:pt>
                <c:pt idx="10">
                  <c:v>454440.57559000002</c:v>
                </c:pt>
                <c:pt idx="11">
                  <c:v>491196.67716000002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39584"/>
        <c:axId val="484242848"/>
      </c:lineChart>
      <c:catAx>
        <c:axId val="48423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42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4284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3958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'2002_2016_AYLIK_IHR'!$C$36:$N$36</c:f>
              <c:numCache>
                <c:formatCode>#,##0</c:formatCode>
                <c:ptCount val="12"/>
                <c:pt idx="0">
                  <c:v>2064276.45245</c:v>
                </c:pt>
                <c:pt idx="1">
                  <c:v>2227201.63454</c:v>
                </c:pt>
                <c:pt idx="2">
                  <c:v>2708928.2927999999</c:v>
                </c:pt>
                <c:pt idx="3">
                  <c:v>2293596.3223600001</c:v>
                </c:pt>
                <c:pt idx="4">
                  <c:v>2564380.90625</c:v>
                </c:pt>
                <c:pt idx="5">
                  <c:v>2495470.1949499999</c:v>
                </c:pt>
                <c:pt idx="6">
                  <c:v>2431489.4525700002</c:v>
                </c:pt>
                <c:pt idx="7">
                  <c:v>1835338.6276499999</c:v>
                </c:pt>
                <c:pt idx="8">
                  <c:v>2152109.61308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'2002_2016_AYLIK_IHR'!$C$37:$N$37</c:f>
              <c:numCache>
                <c:formatCode>#,##0</c:formatCode>
                <c:ptCount val="12"/>
                <c:pt idx="0">
                  <c:v>1512280.43652</c:v>
                </c:pt>
                <c:pt idx="1">
                  <c:v>1983150.7717299999</c:v>
                </c:pt>
                <c:pt idx="2">
                  <c:v>2046625.30602</c:v>
                </c:pt>
                <c:pt idx="3">
                  <c:v>2045816.2500700001</c:v>
                </c:pt>
                <c:pt idx="4">
                  <c:v>1998418.0989099999</c:v>
                </c:pt>
                <c:pt idx="5">
                  <c:v>2147765.0719300001</c:v>
                </c:pt>
                <c:pt idx="6">
                  <c:v>1724587.2621200001</c:v>
                </c:pt>
                <c:pt idx="7">
                  <c:v>1677699.5741300001</c:v>
                </c:pt>
                <c:pt idx="8">
                  <c:v>1940445.8130099999</c:v>
                </c:pt>
                <c:pt idx="9">
                  <c:v>2210886.45426</c:v>
                </c:pt>
                <c:pt idx="10">
                  <c:v>2253216.38552</c:v>
                </c:pt>
                <c:pt idx="11">
                  <c:v>2346446.8982299999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43936"/>
        <c:axId val="484245024"/>
      </c:lineChart>
      <c:catAx>
        <c:axId val="48424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4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4502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43936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'2002_2016_AYLIK_IHR'!$C$40:$N$40</c:f>
              <c:numCache>
                <c:formatCode>#,##0</c:formatCode>
                <c:ptCount val="12"/>
                <c:pt idx="0">
                  <c:v>603352.43238000001</c:v>
                </c:pt>
                <c:pt idx="1">
                  <c:v>695489.65228000004</c:v>
                </c:pt>
                <c:pt idx="2">
                  <c:v>907676.52966</c:v>
                </c:pt>
                <c:pt idx="3">
                  <c:v>787758.36766999995</c:v>
                </c:pt>
                <c:pt idx="4">
                  <c:v>879392.41081000003</c:v>
                </c:pt>
                <c:pt idx="5">
                  <c:v>873241.13482000004</c:v>
                </c:pt>
                <c:pt idx="6">
                  <c:v>807737.15887000004</c:v>
                </c:pt>
                <c:pt idx="7">
                  <c:v>971153.19136000006</c:v>
                </c:pt>
                <c:pt idx="8">
                  <c:v>868672.20906999998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'2002_2016_AYLIK_IHR'!$C$41:$N$41</c:f>
              <c:numCache>
                <c:formatCode>#,##0</c:formatCode>
                <c:ptCount val="12"/>
                <c:pt idx="0">
                  <c:v>626876.00630999997</c:v>
                </c:pt>
                <c:pt idx="1">
                  <c:v>803789.29258999997</c:v>
                </c:pt>
                <c:pt idx="2">
                  <c:v>898068.69923999999</c:v>
                </c:pt>
                <c:pt idx="3">
                  <c:v>885562.18747999996</c:v>
                </c:pt>
                <c:pt idx="4">
                  <c:v>806840.71355999995</c:v>
                </c:pt>
                <c:pt idx="5">
                  <c:v>925883.76355999999</c:v>
                </c:pt>
                <c:pt idx="6">
                  <c:v>628736.26763000002</c:v>
                </c:pt>
                <c:pt idx="7">
                  <c:v>854985.86523999996</c:v>
                </c:pt>
                <c:pt idx="8">
                  <c:v>803563.24516000005</c:v>
                </c:pt>
                <c:pt idx="9">
                  <c:v>896102.71276999998</c:v>
                </c:pt>
                <c:pt idx="10">
                  <c:v>898613.03787</c:v>
                </c:pt>
                <c:pt idx="11">
                  <c:v>947218.36453000002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40128"/>
        <c:axId val="484251008"/>
      </c:lineChart>
      <c:catAx>
        <c:axId val="48424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5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51008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4012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'2002_2016_AYLIK_IHR'!$C$34:$N$34</c:f>
              <c:numCache>
                <c:formatCode>#,##0</c:formatCode>
                <c:ptCount val="12"/>
                <c:pt idx="0">
                  <c:v>1245694.30522</c:v>
                </c:pt>
                <c:pt idx="1">
                  <c:v>1281982.65698</c:v>
                </c:pt>
                <c:pt idx="2">
                  <c:v>1530358.5110500001</c:v>
                </c:pt>
                <c:pt idx="3">
                  <c:v>1346372.5891799999</c:v>
                </c:pt>
                <c:pt idx="4">
                  <c:v>1399880.3807699999</c:v>
                </c:pt>
                <c:pt idx="5">
                  <c:v>1390710.7393499999</c:v>
                </c:pt>
                <c:pt idx="6">
                  <c:v>1480715.4942099999</c:v>
                </c:pt>
                <c:pt idx="7">
                  <c:v>1679036.8185099999</c:v>
                </c:pt>
                <c:pt idx="8">
                  <c:v>1294611.0208300001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'2002_2016_AYLIK_IHR'!$C$35:$N$35</c:f>
              <c:numCache>
                <c:formatCode>#,##0</c:formatCode>
                <c:ptCount val="12"/>
                <c:pt idx="0">
                  <c:v>1317690.7571399999</c:v>
                </c:pt>
                <c:pt idx="1">
                  <c:v>1417235.4312499999</c:v>
                </c:pt>
                <c:pt idx="2">
                  <c:v>1509609.8828100001</c:v>
                </c:pt>
                <c:pt idx="3">
                  <c:v>1522645.99538</c:v>
                </c:pt>
                <c:pt idx="4">
                  <c:v>1417793.2821899999</c:v>
                </c:pt>
                <c:pt idx="5">
                  <c:v>1526209.70297</c:v>
                </c:pt>
                <c:pt idx="6">
                  <c:v>1246136.3417</c:v>
                </c:pt>
                <c:pt idx="7">
                  <c:v>1605432.9395099999</c:v>
                </c:pt>
                <c:pt idx="8">
                  <c:v>1318760.98752</c:v>
                </c:pt>
                <c:pt idx="9">
                  <c:v>1424987.54382</c:v>
                </c:pt>
                <c:pt idx="10">
                  <c:v>1312655.6449200001</c:v>
                </c:pt>
                <c:pt idx="11">
                  <c:v>1337125.90548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46112"/>
        <c:axId val="484246656"/>
      </c:lineChart>
      <c:catAx>
        <c:axId val="48424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46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4665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461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'2002_2016_AYLIK_IHR'!$C$44:$N$44</c:f>
              <c:numCache>
                <c:formatCode>#,##0</c:formatCode>
                <c:ptCount val="12"/>
                <c:pt idx="0">
                  <c:v>465008.6201</c:v>
                </c:pt>
                <c:pt idx="1">
                  <c:v>500591.97363000002</c:v>
                </c:pt>
                <c:pt idx="2">
                  <c:v>611746.18966999999</c:v>
                </c:pt>
                <c:pt idx="3">
                  <c:v>546721.20710999996</c:v>
                </c:pt>
                <c:pt idx="4">
                  <c:v>570315.69720000005</c:v>
                </c:pt>
                <c:pt idx="5">
                  <c:v>560553.71041000006</c:v>
                </c:pt>
                <c:pt idx="6">
                  <c:v>532327.50867000001</c:v>
                </c:pt>
                <c:pt idx="7">
                  <c:v>608209.72930000001</c:v>
                </c:pt>
                <c:pt idx="8">
                  <c:v>522425.99531000003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'2002_2016_AYLIK_IHR'!$C$45:$N$45</c:f>
              <c:numCache>
                <c:formatCode>#,##0</c:formatCode>
                <c:ptCount val="12"/>
                <c:pt idx="0">
                  <c:v>423834.37780999998</c:v>
                </c:pt>
                <c:pt idx="1">
                  <c:v>502325.66833999997</c:v>
                </c:pt>
                <c:pt idx="2">
                  <c:v>536208.23216999997</c:v>
                </c:pt>
                <c:pt idx="3">
                  <c:v>515692.98424000002</c:v>
                </c:pt>
                <c:pt idx="4">
                  <c:v>503328.08214999997</c:v>
                </c:pt>
                <c:pt idx="5">
                  <c:v>538464.43365000002</c:v>
                </c:pt>
                <c:pt idx="6">
                  <c:v>408611.73881000001</c:v>
                </c:pt>
                <c:pt idx="7">
                  <c:v>517488.85577999998</c:v>
                </c:pt>
                <c:pt idx="8">
                  <c:v>483422.27635</c:v>
                </c:pt>
                <c:pt idx="9">
                  <c:v>507960.66696</c:v>
                </c:pt>
                <c:pt idx="10">
                  <c:v>517721.38851000002</c:v>
                </c:pt>
                <c:pt idx="11">
                  <c:v>490788.52825999999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37408"/>
        <c:axId val="484254272"/>
      </c:lineChart>
      <c:catAx>
        <c:axId val="48423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5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542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3740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'2002_2016_AYLIK_IHR'!$C$48:$N$48</c:f>
              <c:numCache>
                <c:formatCode>#,##0</c:formatCode>
                <c:ptCount val="12"/>
                <c:pt idx="0">
                  <c:v>180947.00404</c:v>
                </c:pt>
                <c:pt idx="1">
                  <c:v>202320.78313</c:v>
                </c:pt>
                <c:pt idx="2">
                  <c:v>256865.70563000001</c:v>
                </c:pt>
                <c:pt idx="3">
                  <c:v>222388.65734000001</c:v>
                </c:pt>
                <c:pt idx="4">
                  <c:v>240016.89191000001</c:v>
                </c:pt>
                <c:pt idx="5">
                  <c:v>231427.13446999999</c:v>
                </c:pt>
                <c:pt idx="6">
                  <c:v>217867.05691000001</c:v>
                </c:pt>
                <c:pt idx="7">
                  <c:v>245316.83465</c:v>
                </c:pt>
                <c:pt idx="8">
                  <c:v>206027.80506000001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'2002_2016_AYLIK_IHR'!$C$49:$N$49</c:f>
              <c:numCache>
                <c:formatCode>#,##0</c:formatCode>
                <c:ptCount val="12"/>
                <c:pt idx="0">
                  <c:v>184458.32011999999</c:v>
                </c:pt>
                <c:pt idx="1">
                  <c:v>224268.11603999999</c:v>
                </c:pt>
                <c:pt idx="2">
                  <c:v>273740.46263000002</c:v>
                </c:pt>
                <c:pt idx="3">
                  <c:v>251577.99100000001</c:v>
                </c:pt>
                <c:pt idx="4">
                  <c:v>233936.51415999999</c:v>
                </c:pt>
                <c:pt idx="5">
                  <c:v>239411.14504</c:v>
                </c:pt>
                <c:pt idx="6">
                  <c:v>180023.77429</c:v>
                </c:pt>
                <c:pt idx="7">
                  <c:v>226448.7561</c:v>
                </c:pt>
                <c:pt idx="8">
                  <c:v>215706.09072000001</c:v>
                </c:pt>
                <c:pt idx="9">
                  <c:v>206936.04796</c:v>
                </c:pt>
                <c:pt idx="10">
                  <c:v>212186.10467999999</c:v>
                </c:pt>
                <c:pt idx="11">
                  <c:v>202294.28679000001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49920"/>
        <c:axId val="484238496"/>
      </c:lineChart>
      <c:catAx>
        <c:axId val="48424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38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384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49920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'2002_2016_AYLIK_IHR'!$C$50:$N$50</c:f>
              <c:numCache>
                <c:formatCode>#,##0</c:formatCode>
                <c:ptCount val="12"/>
                <c:pt idx="0">
                  <c:v>198534.20027</c:v>
                </c:pt>
                <c:pt idx="1">
                  <c:v>252178.04141999999</c:v>
                </c:pt>
                <c:pt idx="2">
                  <c:v>341232.77179000003</c:v>
                </c:pt>
                <c:pt idx="3">
                  <c:v>346680.80557000003</c:v>
                </c:pt>
                <c:pt idx="4">
                  <c:v>302931.09289999999</c:v>
                </c:pt>
                <c:pt idx="5">
                  <c:v>252784.96157000001</c:v>
                </c:pt>
                <c:pt idx="6">
                  <c:v>265566.63008999999</c:v>
                </c:pt>
                <c:pt idx="7">
                  <c:v>324545.13724000001</c:v>
                </c:pt>
                <c:pt idx="8">
                  <c:v>234721.58050000001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'2002_2016_AYLIK_IHR'!$C$51:$N$51</c:f>
              <c:numCache>
                <c:formatCode>#,##0</c:formatCode>
                <c:ptCount val="12"/>
                <c:pt idx="0">
                  <c:v>170447.06148999999</c:v>
                </c:pt>
                <c:pt idx="1">
                  <c:v>155557.12719999999</c:v>
                </c:pt>
                <c:pt idx="2">
                  <c:v>194886.80061999999</c:v>
                </c:pt>
                <c:pt idx="3">
                  <c:v>247962.09906000001</c:v>
                </c:pt>
                <c:pt idx="4">
                  <c:v>172098.34568</c:v>
                </c:pt>
                <c:pt idx="5">
                  <c:v>156340.49991000001</c:v>
                </c:pt>
                <c:pt idx="6">
                  <c:v>90793.000419999997</c:v>
                </c:pt>
                <c:pt idx="7">
                  <c:v>232009.07131999999</c:v>
                </c:pt>
                <c:pt idx="8">
                  <c:v>195280.35784000001</c:v>
                </c:pt>
                <c:pt idx="9">
                  <c:v>226982.83412000001</c:v>
                </c:pt>
                <c:pt idx="10">
                  <c:v>254790.54058</c:v>
                </c:pt>
                <c:pt idx="11">
                  <c:v>344032.96642000001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49376"/>
        <c:axId val="484250464"/>
      </c:lineChart>
      <c:catAx>
        <c:axId val="48424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50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504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493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'2002_2016_AYLIK_IHR'!$C$46:$N$46</c:f>
              <c:numCache>
                <c:formatCode>#,##0</c:formatCode>
                <c:ptCount val="12"/>
                <c:pt idx="0">
                  <c:v>850633.10140000004</c:v>
                </c:pt>
                <c:pt idx="1">
                  <c:v>928853.38199999998</c:v>
                </c:pt>
                <c:pt idx="2">
                  <c:v>1169240.5996399999</c:v>
                </c:pt>
                <c:pt idx="3">
                  <c:v>995695.80695999996</c:v>
                </c:pt>
                <c:pt idx="4">
                  <c:v>965185.04527999996</c:v>
                </c:pt>
                <c:pt idx="5">
                  <c:v>901090.63685000001</c:v>
                </c:pt>
                <c:pt idx="6">
                  <c:v>793786.20845999999</c:v>
                </c:pt>
                <c:pt idx="7">
                  <c:v>855199.30148999998</c:v>
                </c:pt>
                <c:pt idx="8">
                  <c:v>746656.02206999995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'2002_2016_AYLIK_IHR'!$C$47:$N$47</c:f>
              <c:numCache>
                <c:formatCode>#,##0</c:formatCode>
                <c:ptCount val="12"/>
                <c:pt idx="0">
                  <c:v>626923.53431999998</c:v>
                </c:pt>
                <c:pt idx="1">
                  <c:v>744873.26393999998</c:v>
                </c:pt>
                <c:pt idx="2">
                  <c:v>731676.11054999998</c:v>
                </c:pt>
                <c:pt idx="3">
                  <c:v>695900.64414999995</c:v>
                </c:pt>
                <c:pt idx="4">
                  <c:v>748294.69905000005</c:v>
                </c:pt>
                <c:pt idx="5">
                  <c:v>903306.15466999996</c:v>
                </c:pt>
                <c:pt idx="6">
                  <c:v>603972.51031000004</c:v>
                </c:pt>
                <c:pt idx="7">
                  <c:v>880299.90758</c:v>
                </c:pt>
                <c:pt idx="8">
                  <c:v>716701.93223000003</c:v>
                </c:pt>
                <c:pt idx="9">
                  <c:v>757712.05691000004</c:v>
                </c:pt>
                <c:pt idx="10">
                  <c:v>739255.74702000001</c:v>
                </c:pt>
                <c:pt idx="11">
                  <c:v>924330.98190000001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52096"/>
        <c:axId val="484254816"/>
      </c:lineChart>
      <c:catAx>
        <c:axId val="484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5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5481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5209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'2002_2016_AYLIK_IHR'!$C$60:$N$60</c:f>
              <c:numCache>
                <c:formatCode>#,##0</c:formatCode>
                <c:ptCount val="12"/>
                <c:pt idx="0">
                  <c:v>327636.03240000003</c:v>
                </c:pt>
                <c:pt idx="1">
                  <c:v>309155.17703999998</c:v>
                </c:pt>
                <c:pt idx="2">
                  <c:v>382542.65993999998</c:v>
                </c:pt>
                <c:pt idx="3">
                  <c:v>447992.11716000002</c:v>
                </c:pt>
                <c:pt idx="4">
                  <c:v>445508.96273000003</c:v>
                </c:pt>
                <c:pt idx="5">
                  <c:v>366973.57659999997</c:v>
                </c:pt>
                <c:pt idx="6">
                  <c:v>385891.85954999999</c:v>
                </c:pt>
                <c:pt idx="7">
                  <c:v>444776.04207999998</c:v>
                </c:pt>
                <c:pt idx="8">
                  <c:v>379270.81436000002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'2002_2016_AYLIK_IHR'!$A$61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'2002_2016_AYLIK_IHR'!$C$61:$N$61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337034.79820000002</c:v>
                </c:pt>
                <c:pt idx="4">
                  <c:v>315280.87226999999</c:v>
                </c:pt>
                <c:pt idx="5">
                  <c:v>361234.93433999998</c:v>
                </c:pt>
                <c:pt idx="6">
                  <c:v>271362.79934000003</c:v>
                </c:pt>
                <c:pt idx="7">
                  <c:v>344705.85963999998</c:v>
                </c:pt>
                <c:pt idx="8">
                  <c:v>322012.03495</c:v>
                </c:pt>
                <c:pt idx="9">
                  <c:v>351089.66720000003</c:v>
                </c:pt>
                <c:pt idx="10">
                  <c:v>384469.13858999999</c:v>
                </c:pt>
                <c:pt idx="11">
                  <c:v>354103.23116000002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56448"/>
        <c:axId val="484256992"/>
      </c:lineChart>
      <c:catAx>
        <c:axId val="48425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5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56992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5644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'2002_2016_AYLIK_IHR'!$C$77:$N$77</c:f>
              <c:numCache>
                <c:formatCode>#,##0</c:formatCode>
                <c:ptCount val="12"/>
                <c:pt idx="0">
                  <c:v>11251282.915999999</c:v>
                </c:pt>
                <c:pt idx="1">
                  <c:v>12093554.733999999</c:v>
                </c:pt>
                <c:pt idx="2">
                  <c:v>14475679.139</c:v>
                </c:pt>
                <c:pt idx="3">
                  <c:v>12864812.706</c:v>
                </c:pt>
                <c:pt idx="4">
                  <c:v>13588557.166999999</c:v>
                </c:pt>
                <c:pt idx="5">
                  <c:v>13135911.003</c:v>
                </c:pt>
                <c:pt idx="6">
                  <c:v>12624902.947000001</c:v>
                </c:pt>
                <c:pt idx="7">
                  <c:v>13288639.476</c:v>
                </c:pt>
                <c:pt idx="8">
                  <c:v>11337306.30707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33648"/>
        <c:axId val="284706608"/>
      </c:lineChart>
      <c:catAx>
        <c:axId val="29623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84706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4706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962336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'2002_2016_AYLIK_IHR'!$C$38:$N$38</c:f>
              <c:numCache>
                <c:formatCode>#,##0</c:formatCode>
                <c:ptCount val="12"/>
                <c:pt idx="0">
                  <c:v>65125.639880000002</c:v>
                </c:pt>
                <c:pt idx="1">
                  <c:v>84700.491330000004</c:v>
                </c:pt>
                <c:pt idx="2">
                  <c:v>148505.58248000001</c:v>
                </c:pt>
                <c:pt idx="3">
                  <c:v>72460.498909999995</c:v>
                </c:pt>
                <c:pt idx="4">
                  <c:v>114131.60739</c:v>
                </c:pt>
                <c:pt idx="5">
                  <c:v>158069.96716999999</c:v>
                </c:pt>
                <c:pt idx="6">
                  <c:v>90804.685630000007</c:v>
                </c:pt>
                <c:pt idx="7">
                  <c:v>168046.68220000001</c:v>
                </c:pt>
                <c:pt idx="8">
                  <c:v>103600.68257999999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'2002_2016_AYLIK_IHR'!$C$39:$N$39</c:f>
              <c:numCache>
                <c:formatCode>#,##0</c:formatCode>
                <c:ptCount val="12"/>
                <c:pt idx="0">
                  <c:v>41413.986100000002</c:v>
                </c:pt>
                <c:pt idx="1">
                  <c:v>60080.299330000002</c:v>
                </c:pt>
                <c:pt idx="2">
                  <c:v>79413.773239999995</c:v>
                </c:pt>
                <c:pt idx="3">
                  <c:v>92766.229569999996</c:v>
                </c:pt>
                <c:pt idx="4">
                  <c:v>33853.179360000002</c:v>
                </c:pt>
                <c:pt idx="5">
                  <c:v>58315.610529999998</c:v>
                </c:pt>
                <c:pt idx="6">
                  <c:v>22686.377090000002</c:v>
                </c:pt>
                <c:pt idx="7">
                  <c:v>60904.21574</c:v>
                </c:pt>
                <c:pt idx="8">
                  <c:v>19889.552940000001</c:v>
                </c:pt>
                <c:pt idx="9">
                  <c:v>74240.672420000003</c:v>
                </c:pt>
                <c:pt idx="10">
                  <c:v>272208.02055999998</c:v>
                </c:pt>
                <c:pt idx="11">
                  <c:v>156403.91558999999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66784"/>
        <c:axId val="484265696"/>
      </c:lineChart>
      <c:catAx>
        <c:axId val="48426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6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65696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6678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'2002_2016_AYLIK_IHR'!$C$52:$N$52</c:f>
              <c:numCache>
                <c:formatCode>#,##0</c:formatCode>
                <c:ptCount val="12"/>
                <c:pt idx="0">
                  <c:v>99964.754350000003</c:v>
                </c:pt>
                <c:pt idx="1">
                  <c:v>122117.96556</c:v>
                </c:pt>
                <c:pt idx="2">
                  <c:v>147396.47138</c:v>
                </c:pt>
                <c:pt idx="3">
                  <c:v>137743.37059000001</c:v>
                </c:pt>
                <c:pt idx="4">
                  <c:v>131960.78599</c:v>
                </c:pt>
                <c:pt idx="5">
                  <c:v>156546.92847000001</c:v>
                </c:pt>
                <c:pt idx="6">
                  <c:v>111522.02957</c:v>
                </c:pt>
                <c:pt idx="7">
                  <c:v>159381.22627000001</c:v>
                </c:pt>
                <c:pt idx="8">
                  <c:v>151248.09580000001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'2002_2016_AYLIK_IHR'!$C$53:$N$53</c:f>
              <c:numCache>
                <c:formatCode>#,##0</c:formatCode>
                <c:ptCount val="12"/>
                <c:pt idx="0">
                  <c:v>118636.14177</c:v>
                </c:pt>
                <c:pt idx="1">
                  <c:v>136586.82457999999</c:v>
                </c:pt>
                <c:pt idx="2">
                  <c:v>164167.68768999999</c:v>
                </c:pt>
                <c:pt idx="3">
                  <c:v>146799.34344</c:v>
                </c:pt>
                <c:pt idx="4">
                  <c:v>106338.51489999999</c:v>
                </c:pt>
                <c:pt idx="5">
                  <c:v>143121.23869999999</c:v>
                </c:pt>
                <c:pt idx="6">
                  <c:v>97285.00662</c:v>
                </c:pt>
                <c:pt idx="7">
                  <c:v>151570.55338999999</c:v>
                </c:pt>
                <c:pt idx="8">
                  <c:v>140241.91118</c:v>
                </c:pt>
                <c:pt idx="9">
                  <c:v>124349.49412</c:v>
                </c:pt>
                <c:pt idx="10">
                  <c:v>135521.15710000001</c:v>
                </c:pt>
                <c:pt idx="11">
                  <c:v>212501.04013000001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58624"/>
        <c:axId val="484259168"/>
      </c:lineChart>
      <c:catAx>
        <c:axId val="48425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5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591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586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'2002_2016_AYLIK_IHR'!$C$54:$N$54</c:f>
              <c:numCache>
                <c:formatCode>#,##0</c:formatCode>
                <c:ptCount val="12"/>
                <c:pt idx="0">
                  <c:v>257701.44957999999</c:v>
                </c:pt>
                <c:pt idx="1">
                  <c:v>269349.10970999999</c:v>
                </c:pt>
                <c:pt idx="2">
                  <c:v>329546.24011000001</c:v>
                </c:pt>
                <c:pt idx="3">
                  <c:v>309951.29204999999</c:v>
                </c:pt>
                <c:pt idx="4">
                  <c:v>327885.19458000001</c:v>
                </c:pt>
                <c:pt idx="5">
                  <c:v>324250.07987000002</c:v>
                </c:pt>
                <c:pt idx="6">
                  <c:v>304242.68935</c:v>
                </c:pt>
                <c:pt idx="7">
                  <c:v>361345.44693999999</c:v>
                </c:pt>
                <c:pt idx="8">
                  <c:v>311291.06372999999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'2002_2016_AYLIK_IHR'!$C$55:$N$55</c:f>
              <c:numCache>
                <c:formatCode>#,##0</c:formatCode>
                <c:ptCount val="12"/>
                <c:pt idx="0">
                  <c:v>254117.76933000001</c:v>
                </c:pt>
                <c:pt idx="1">
                  <c:v>280094.70999</c:v>
                </c:pt>
                <c:pt idx="2">
                  <c:v>314644.74862999999</c:v>
                </c:pt>
                <c:pt idx="3">
                  <c:v>303604.24443000002</c:v>
                </c:pt>
                <c:pt idx="4">
                  <c:v>286639.18878999999</c:v>
                </c:pt>
                <c:pt idx="5">
                  <c:v>335506.22450999997</c:v>
                </c:pt>
                <c:pt idx="6">
                  <c:v>225691.47210000001</c:v>
                </c:pt>
                <c:pt idx="7">
                  <c:v>301999.77925999998</c:v>
                </c:pt>
                <c:pt idx="8">
                  <c:v>281829.04858</c:v>
                </c:pt>
                <c:pt idx="9">
                  <c:v>313788.01591999998</c:v>
                </c:pt>
                <c:pt idx="10">
                  <c:v>320435.09463000001</c:v>
                </c:pt>
                <c:pt idx="11">
                  <c:v>289508.50641999999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60800"/>
        <c:axId val="484263520"/>
      </c:lineChart>
      <c:catAx>
        <c:axId val="48426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6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6352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426080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'2002_2016_AYLIK_IHR'!$C$3:$N$3</c:f>
              <c:numCache>
                <c:formatCode>#,##0</c:formatCode>
                <c:ptCount val="12"/>
                <c:pt idx="0">
                  <c:v>1451980.9365300001</c:v>
                </c:pt>
                <c:pt idx="1">
                  <c:v>1713742.3471000001</c:v>
                </c:pt>
                <c:pt idx="2">
                  <c:v>1749514.7263099998</c:v>
                </c:pt>
                <c:pt idx="3">
                  <c:v>1635750.9739400002</c:v>
                </c:pt>
                <c:pt idx="4">
                  <c:v>1600250.6405699998</c:v>
                </c:pt>
                <c:pt idx="5">
                  <c:v>1703009.1706099999</c:v>
                </c:pt>
                <c:pt idx="6">
                  <c:v>1204892.8197200003</c:v>
                </c:pt>
                <c:pt idx="7">
                  <c:v>1627083.9311000004</c:v>
                </c:pt>
                <c:pt idx="8">
                  <c:v>1545980.3569499999</c:v>
                </c:pt>
                <c:pt idx="9">
                  <c:v>1938799.8362</c:v>
                </c:pt>
                <c:pt idx="10">
                  <c:v>2043576.0866600005</c:v>
                </c:pt>
                <c:pt idx="11">
                  <c:v>1996989.83709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'2002_2016_AYLIK_IHR'!$C$2:$N$2</c:f>
              <c:numCache>
                <c:formatCode>#,##0</c:formatCode>
                <c:ptCount val="12"/>
                <c:pt idx="0">
                  <c:v>1652302.6567099995</c:v>
                </c:pt>
                <c:pt idx="1">
                  <c:v>1662790.5854499999</c:v>
                </c:pt>
                <c:pt idx="2">
                  <c:v>1866313.4852300002</c:v>
                </c:pt>
                <c:pt idx="3">
                  <c:v>1609225.31923</c:v>
                </c:pt>
                <c:pt idx="4">
                  <c:v>1675888.53556</c:v>
                </c:pt>
                <c:pt idx="5">
                  <c:v>1597295.2978400001</c:v>
                </c:pt>
                <c:pt idx="6">
                  <c:v>1470572.8226299998</c:v>
                </c:pt>
                <c:pt idx="7">
                  <c:v>1668604.95417</c:v>
                </c:pt>
                <c:pt idx="8">
                  <c:v>1653415.7388500001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716944"/>
        <c:axId val="469138384"/>
      </c:lineChart>
      <c:catAx>
        <c:axId val="28471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913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91383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847169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2009-2017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'2002_2016_AYLIK_IHR'!$A$70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'2002_2016_AYLIK_IHR'!$C$70:$N$70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'2002_2016_AYLIK_IHR'!$A$71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'2002_2016_AYLIK_IHR'!$A$72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'2002_2016_AYLIK_IHR'!$C$72:$N$72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'2002_2016_AYLIK_IHR'!$A$73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'2002_2016_AYLIK_IHR'!$C$73:$N$73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'2002_2016_AYLIK_IHR'!$A$74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'2002_2016_AYLIK_IHR'!$C$74:$N$74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'2002_2016_AYLIK_IHR'!$C$75:$N$75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'2002_2016_AYLIK_IHR'!$C$76:$N$76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'2002_2016_AYLIK_IHR'!$A$77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'2002_2016_AYLIK_IHR'!$C$77:$N$77</c:f>
              <c:numCache>
                <c:formatCode>#,##0</c:formatCode>
                <c:ptCount val="12"/>
                <c:pt idx="0">
                  <c:v>11251282.915999999</c:v>
                </c:pt>
                <c:pt idx="1">
                  <c:v>12093554.733999999</c:v>
                </c:pt>
                <c:pt idx="2">
                  <c:v>14475679.139</c:v>
                </c:pt>
                <c:pt idx="3">
                  <c:v>12864812.706</c:v>
                </c:pt>
                <c:pt idx="4">
                  <c:v>13588557.166999999</c:v>
                </c:pt>
                <c:pt idx="5">
                  <c:v>13135911.003</c:v>
                </c:pt>
                <c:pt idx="6">
                  <c:v>12624902.947000001</c:v>
                </c:pt>
                <c:pt idx="7">
                  <c:v>13288639.476</c:v>
                </c:pt>
                <c:pt idx="8">
                  <c:v>11337306.30707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781792"/>
        <c:axId val="493172640"/>
      </c:lineChart>
      <c:catAx>
        <c:axId val="2917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17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9178179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51571760916249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'2002_2016_AYLIK_IHR'!$A$62:$A$77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'2002_2016_AYLIK_IHR'!$A$62:$A$77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'2002_2016_AYLIK_IHR'!$O$62:$O$77</c:f>
              <c:numCache>
                <c:formatCode>#,##0</c:formatCode>
                <c:ptCount val="16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114660646.39507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163936"/>
        <c:axId val="493165024"/>
      </c:barChart>
      <c:catAx>
        <c:axId val="49316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6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165024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6393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'2002_2016_AYLIK_IHR'!$C$4:$N$4</c:f>
              <c:numCache>
                <c:formatCode>#,##0</c:formatCode>
                <c:ptCount val="12"/>
                <c:pt idx="0">
                  <c:v>523374.66674000002</c:v>
                </c:pt>
                <c:pt idx="1">
                  <c:v>556278.86133999994</c:v>
                </c:pt>
                <c:pt idx="2">
                  <c:v>622261.29460000002</c:v>
                </c:pt>
                <c:pt idx="3">
                  <c:v>523441.48447000002</c:v>
                </c:pt>
                <c:pt idx="4">
                  <c:v>528450.79133000004</c:v>
                </c:pt>
                <c:pt idx="5">
                  <c:v>466329.76919000002</c:v>
                </c:pt>
                <c:pt idx="6">
                  <c:v>430174.94679000002</c:v>
                </c:pt>
                <c:pt idx="7">
                  <c:v>542180.65907000005</c:v>
                </c:pt>
                <c:pt idx="8">
                  <c:v>474499.78285000002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'2002_2016_AYLIK_IHR'!$C$5:$N$5</c:f>
              <c:numCache>
                <c:formatCode>#,##0</c:formatCode>
                <c:ptCount val="12"/>
                <c:pt idx="0">
                  <c:v>460617.42556</c:v>
                </c:pt>
                <c:pt idx="1">
                  <c:v>562234.92995000002</c:v>
                </c:pt>
                <c:pt idx="2">
                  <c:v>569482.75214999996</c:v>
                </c:pt>
                <c:pt idx="3">
                  <c:v>532964.35138999997</c:v>
                </c:pt>
                <c:pt idx="4">
                  <c:v>511399.68602999998</c:v>
                </c:pt>
                <c:pt idx="5">
                  <c:v>532804.50525000005</c:v>
                </c:pt>
                <c:pt idx="6">
                  <c:v>385329.33100000001</c:v>
                </c:pt>
                <c:pt idx="7">
                  <c:v>540411.59606000001</c:v>
                </c:pt>
                <c:pt idx="8">
                  <c:v>477843.75881999999</c:v>
                </c:pt>
                <c:pt idx="9">
                  <c:v>569525.50392000005</c:v>
                </c:pt>
                <c:pt idx="10">
                  <c:v>602068.51049000002</c:v>
                </c:pt>
                <c:pt idx="11">
                  <c:v>614296.99025999999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68288"/>
        <c:axId val="493164480"/>
      </c:lineChart>
      <c:catAx>
        <c:axId val="493168288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6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16448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6828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'2002_2016_AYLIK_IHR'!$C$6:$N$6</c:f>
              <c:numCache>
                <c:formatCode>#,##0</c:formatCode>
                <c:ptCount val="12"/>
                <c:pt idx="0">
                  <c:v>193182.04423999999</c:v>
                </c:pt>
                <c:pt idx="1">
                  <c:v>168162.27752</c:v>
                </c:pt>
                <c:pt idx="2">
                  <c:v>154545.46445</c:v>
                </c:pt>
                <c:pt idx="3">
                  <c:v>119347.91464</c:v>
                </c:pt>
                <c:pt idx="4">
                  <c:v>128827.98693</c:v>
                </c:pt>
                <c:pt idx="5">
                  <c:v>190412.04287</c:v>
                </c:pt>
                <c:pt idx="6">
                  <c:v>120621.34709</c:v>
                </c:pt>
                <c:pt idx="7">
                  <c:v>101163.44053000001</c:v>
                </c:pt>
                <c:pt idx="8">
                  <c:v>143057.30605000001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'2002_2016_AYLIK_IHR'!$C$7:$N$7</c:f>
              <c:numCache>
                <c:formatCode>#,##0</c:formatCode>
                <c:ptCount val="12"/>
                <c:pt idx="0">
                  <c:v>133664.50292999999</c:v>
                </c:pt>
                <c:pt idx="1">
                  <c:v>159610.86298000001</c:v>
                </c:pt>
                <c:pt idx="2">
                  <c:v>147688.55484999999</c:v>
                </c:pt>
                <c:pt idx="3">
                  <c:v>137864.25597999999</c:v>
                </c:pt>
                <c:pt idx="4">
                  <c:v>141054.25565000001</c:v>
                </c:pt>
                <c:pt idx="5">
                  <c:v>170561.31013</c:v>
                </c:pt>
                <c:pt idx="6">
                  <c:v>86823.599700000006</c:v>
                </c:pt>
                <c:pt idx="7">
                  <c:v>84936.203210000007</c:v>
                </c:pt>
                <c:pt idx="8">
                  <c:v>117323.37648000001</c:v>
                </c:pt>
                <c:pt idx="9">
                  <c:v>216306.39866000001</c:v>
                </c:pt>
                <c:pt idx="10">
                  <c:v>303272.15652999998</c:v>
                </c:pt>
                <c:pt idx="11">
                  <c:v>278887.07254000002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65568"/>
        <c:axId val="493173184"/>
      </c:lineChart>
      <c:catAx>
        <c:axId val="49316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7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1731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655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'2002_2016_AYLIK_IHR'!$C$8:$N$8</c:f>
              <c:numCache>
                <c:formatCode>#,##0</c:formatCode>
                <c:ptCount val="12"/>
                <c:pt idx="0">
                  <c:v>98614.026859999998</c:v>
                </c:pt>
                <c:pt idx="1">
                  <c:v>100791.01846000001</c:v>
                </c:pt>
                <c:pt idx="2">
                  <c:v>123925.27827</c:v>
                </c:pt>
                <c:pt idx="3">
                  <c:v>106774.60662000001</c:v>
                </c:pt>
                <c:pt idx="4">
                  <c:v>113878.43811</c:v>
                </c:pt>
                <c:pt idx="5">
                  <c:v>111036.216</c:v>
                </c:pt>
                <c:pt idx="6">
                  <c:v>114023.59981</c:v>
                </c:pt>
                <c:pt idx="7">
                  <c:v>130741.30551999999</c:v>
                </c:pt>
                <c:pt idx="8">
                  <c:v>121770.06965999999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'2002_2016_AYLIK_IHR'!$C$9:$N$9</c:f>
              <c:numCache>
                <c:formatCode>#,##0</c:formatCode>
                <c:ptCount val="12"/>
                <c:pt idx="0">
                  <c:v>82138.198180000007</c:v>
                </c:pt>
                <c:pt idx="1">
                  <c:v>106167.3698</c:v>
                </c:pt>
                <c:pt idx="2">
                  <c:v>115040.83248</c:v>
                </c:pt>
                <c:pt idx="3">
                  <c:v>101233.43283999999</c:v>
                </c:pt>
                <c:pt idx="4">
                  <c:v>99357.540609999996</c:v>
                </c:pt>
                <c:pt idx="5">
                  <c:v>118406.69650000001</c:v>
                </c:pt>
                <c:pt idx="6">
                  <c:v>86164.127510000006</c:v>
                </c:pt>
                <c:pt idx="7">
                  <c:v>125447.67350999999</c:v>
                </c:pt>
                <c:pt idx="8">
                  <c:v>118922.44886</c:v>
                </c:pt>
                <c:pt idx="9">
                  <c:v>128356.24641000001</c:v>
                </c:pt>
                <c:pt idx="10">
                  <c:v>127586.63062</c:v>
                </c:pt>
                <c:pt idx="11">
                  <c:v>111567.23850000001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61760"/>
        <c:axId val="493162304"/>
      </c:lineChart>
      <c:catAx>
        <c:axId val="4931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6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1623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3161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55" t="s">
        <v>126</v>
      </c>
      <c r="C1" s="155"/>
      <c r="D1" s="155"/>
      <c r="E1" s="155"/>
      <c r="F1" s="155"/>
      <c r="G1" s="155"/>
      <c r="H1" s="155"/>
      <c r="I1" s="155"/>
      <c r="J1" s="155"/>
      <c r="K1" s="114"/>
      <c r="L1" s="114"/>
      <c r="M1" s="114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52" t="s">
        <v>127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4"/>
    </row>
    <row r="6" spans="1:13" ht="18" x14ac:dyDescent="0.2">
      <c r="A6" s="3"/>
      <c r="B6" s="151" t="s">
        <v>128</v>
      </c>
      <c r="C6" s="151"/>
      <c r="D6" s="151"/>
      <c r="E6" s="151"/>
      <c r="F6" s="151" t="s">
        <v>129</v>
      </c>
      <c r="G6" s="151"/>
      <c r="H6" s="151"/>
      <c r="I6" s="151"/>
      <c r="J6" s="151" t="s">
        <v>106</v>
      </c>
      <c r="K6" s="151"/>
      <c r="L6" s="151"/>
      <c r="M6" s="151"/>
    </row>
    <row r="7" spans="1:13" ht="30" x14ac:dyDescent="0.25">
      <c r="A7" s="4" t="s">
        <v>1</v>
      </c>
      <c r="B7" s="5">
        <v>2016</v>
      </c>
      <c r="C7" s="6">
        <v>2017</v>
      </c>
      <c r="D7" s="7" t="s">
        <v>121</v>
      </c>
      <c r="E7" s="7" t="s">
        <v>122</v>
      </c>
      <c r="F7" s="5">
        <v>2016</v>
      </c>
      <c r="G7" s="6">
        <v>2017</v>
      </c>
      <c r="H7" s="7" t="s">
        <v>121</v>
      </c>
      <c r="I7" s="7" t="s">
        <v>122</v>
      </c>
      <c r="J7" s="5" t="s">
        <v>130</v>
      </c>
      <c r="K7" s="5" t="s">
        <v>131</v>
      </c>
      <c r="L7" s="7" t="s">
        <v>121</v>
      </c>
      <c r="M7" s="7" t="s">
        <v>122</v>
      </c>
    </row>
    <row r="8" spans="1:13" ht="16.5" x14ac:dyDescent="0.25">
      <c r="A8" s="49" t="s">
        <v>2</v>
      </c>
      <c r="B8" s="50">
        <f>B9+B18+B20</f>
        <v>1545980.3569499999</v>
      </c>
      <c r="C8" s="50">
        <f>C9+C18+C20</f>
        <v>1653415.7388500001</v>
      </c>
      <c r="D8" s="48">
        <f t="shared" ref="D8:D44" si="0">(C8-B8)/B8*100</f>
        <v>6.9493368021800048</v>
      </c>
      <c r="E8" s="48">
        <f>C8/C$44*100</f>
        <v>14.583849938136733</v>
      </c>
      <c r="F8" s="50">
        <f>F9+F18+F20</f>
        <v>14232205.902830001</v>
      </c>
      <c r="G8" s="50">
        <f>G9+G18+G20</f>
        <v>14856409.39567</v>
      </c>
      <c r="H8" s="48">
        <f t="shared" ref="H8:H46" si="1">(G8-F8)/F8*100</f>
        <v>4.3858520393938356</v>
      </c>
      <c r="I8" s="48">
        <f>G8/G$46*100</f>
        <v>12.956851249975838</v>
      </c>
      <c r="J8" s="50">
        <f>J9+J18+J20</f>
        <v>20313221.256570004</v>
      </c>
      <c r="K8" s="50">
        <f>K9+K18+K20</f>
        <v>20835775.155620001</v>
      </c>
      <c r="L8" s="48">
        <f t="shared" ref="L8:L46" si="2">(K8-J8)/J8*100</f>
        <v>2.5724816977562592</v>
      </c>
      <c r="M8" s="48">
        <f>K8/K$46*100</f>
        <v>13.615994208962212</v>
      </c>
    </row>
    <row r="9" spans="1:13" ht="15.75" x14ac:dyDescent="0.25">
      <c r="A9" s="9" t="s">
        <v>3</v>
      </c>
      <c r="B9" s="50">
        <f>B10+B11+B12+B13+B14+B15+B16+B17</f>
        <v>1077976.5549699999</v>
      </c>
      <c r="C9" s="50">
        <f>C10+C11+C12+C13+C14+C15+C16+C17</f>
        <v>1156713.4066000001</v>
      </c>
      <c r="D9" s="48">
        <f t="shared" si="0"/>
        <v>7.3041339597772064</v>
      </c>
      <c r="E9" s="48">
        <f t="shared" ref="E9:E44" si="3">C9/C$44*100</f>
        <v>10.202718134894775</v>
      </c>
      <c r="F9" s="50">
        <f>F10+F11+F12+F13+F14+F15+F16+F17</f>
        <v>9866187.5799400005</v>
      </c>
      <c r="G9" s="50">
        <f>G10+G11+G12+G13+G14+G15+G16+G17</f>
        <v>10041031.82525</v>
      </c>
      <c r="H9" s="48">
        <f t="shared" si="1"/>
        <v>1.7721561027837514</v>
      </c>
      <c r="I9" s="48">
        <f t="shared" ref="I9:I46" si="4">G9/G$46*100</f>
        <v>8.7571735734447493</v>
      </c>
      <c r="J9" s="50">
        <f>J10+J11+J12+J13+J14+J15+J16+J17</f>
        <v>14417843.964410001</v>
      </c>
      <c r="K9" s="50">
        <f>K10+K11+K12+K13+K14+K15+K16+K17</f>
        <v>14394735.969719999</v>
      </c>
      <c r="L9" s="48">
        <f t="shared" si="2"/>
        <v>-0.16027358006539841</v>
      </c>
      <c r="M9" s="48">
        <f t="shared" ref="M9:M46" si="5">K9/K$46*100</f>
        <v>9.4068322459498788</v>
      </c>
    </row>
    <row r="10" spans="1:13" ht="14.25" x14ac:dyDescent="0.2">
      <c r="A10" s="11" t="s">
        <v>132</v>
      </c>
      <c r="B10" s="12">
        <v>477843.75881999999</v>
      </c>
      <c r="C10" s="12">
        <v>474499.78285000002</v>
      </c>
      <c r="D10" s="13">
        <f t="shared" si="0"/>
        <v>-0.6998053041976886</v>
      </c>
      <c r="E10" s="13">
        <f t="shared" si="3"/>
        <v>4.1852956072475491</v>
      </c>
      <c r="F10" s="12">
        <v>4573088.3362100003</v>
      </c>
      <c r="G10" s="12">
        <v>4666992.2563800002</v>
      </c>
      <c r="H10" s="13">
        <f t="shared" si="1"/>
        <v>2.0534027175128609</v>
      </c>
      <c r="I10" s="13">
        <f t="shared" si="4"/>
        <v>4.0702650849355964</v>
      </c>
      <c r="J10" s="12">
        <v>6310012.07467</v>
      </c>
      <c r="K10" s="12">
        <v>6452883.2610499999</v>
      </c>
      <c r="L10" s="13">
        <f t="shared" si="2"/>
        <v>2.2641983040495481</v>
      </c>
      <c r="M10" s="13">
        <f t="shared" si="5"/>
        <v>4.2169019610420877</v>
      </c>
    </row>
    <row r="11" spans="1:13" ht="14.25" x14ac:dyDescent="0.2">
      <c r="A11" s="11" t="s">
        <v>133</v>
      </c>
      <c r="B11" s="12">
        <v>117323.37648000001</v>
      </c>
      <c r="C11" s="12">
        <v>143057.30605000001</v>
      </c>
      <c r="D11" s="13">
        <f t="shared" si="0"/>
        <v>21.934187663263206</v>
      </c>
      <c r="E11" s="13">
        <f t="shared" si="3"/>
        <v>1.2618280054830022</v>
      </c>
      <c r="F11" s="12">
        <v>1179526.92191</v>
      </c>
      <c r="G11" s="12">
        <v>1319319.8243199999</v>
      </c>
      <c r="H11" s="13">
        <f t="shared" si="1"/>
        <v>11.851607607534227</v>
      </c>
      <c r="I11" s="13">
        <f t="shared" si="4"/>
        <v>1.1506300250342265</v>
      </c>
      <c r="J11" s="12">
        <v>1992618.02966</v>
      </c>
      <c r="K11" s="12">
        <v>2117785.45205</v>
      </c>
      <c r="L11" s="13">
        <f t="shared" si="2"/>
        <v>6.2815562504649858</v>
      </c>
      <c r="M11" s="13">
        <f t="shared" si="5"/>
        <v>1.3839540038979254</v>
      </c>
    </row>
    <row r="12" spans="1:13" ht="14.25" x14ac:dyDescent="0.2">
      <c r="A12" s="11" t="s">
        <v>134</v>
      </c>
      <c r="B12" s="12">
        <v>118922.44886</v>
      </c>
      <c r="C12" s="12">
        <v>121770.06965999999</v>
      </c>
      <c r="D12" s="13">
        <f t="shared" si="0"/>
        <v>2.3945191402443422</v>
      </c>
      <c r="E12" s="13">
        <f t="shared" si="3"/>
        <v>1.0740652705489979</v>
      </c>
      <c r="F12" s="12">
        <v>952878.32028999995</v>
      </c>
      <c r="G12" s="12">
        <v>1021554.55931</v>
      </c>
      <c r="H12" s="13">
        <f t="shared" si="1"/>
        <v>7.2072412140827282</v>
      </c>
      <c r="I12" s="13">
        <f t="shared" si="4"/>
        <v>0.89093738037214076</v>
      </c>
      <c r="J12" s="12">
        <v>1328033.5803400001</v>
      </c>
      <c r="K12" s="12">
        <v>1389064.67484</v>
      </c>
      <c r="L12" s="13">
        <f t="shared" si="2"/>
        <v>4.5955987411383719</v>
      </c>
      <c r="M12" s="13">
        <f t="shared" si="5"/>
        <v>0.90774144121025957</v>
      </c>
    </row>
    <row r="13" spans="1:13" ht="14.25" x14ac:dyDescent="0.2">
      <c r="A13" s="11" t="s">
        <v>135</v>
      </c>
      <c r="B13" s="12">
        <v>133309.95624</v>
      </c>
      <c r="C13" s="12">
        <v>94096.526159999994</v>
      </c>
      <c r="D13" s="13">
        <f t="shared" si="0"/>
        <v>-29.415229879307329</v>
      </c>
      <c r="E13" s="13">
        <f t="shared" si="3"/>
        <v>0.82997251385296811</v>
      </c>
      <c r="F13" s="12">
        <v>871657.32469000004</v>
      </c>
      <c r="G13" s="12">
        <v>811147.29114999995</v>
      </c>
      <c r="H13" s="13">
        <f t="shared" si="1"/>
        <v>-6.9419520522609206</v>
      </c>
      <c r="I13" s="13">
        <f t="shared" si="4"/>
        <v>0.70743303535473212</v>
      </c>
      <c r="J13" s="12">
        <v>1353765.8225799999</v>
      </c>
      <c r="K13" s="12">
        <v>1236216.5651499999</v>
      </c>
      <c r="L13" s="13">
        <f t="shared" si="2"/>
        <v>-8.6831308243530057</v>
      </c>
      <c r="M13" s="13">
        <f t="shared" si="5"/>
        <v>0.80785655759802155</v>
      </c>
    </row>
    <row r="14" spans="1:13" ht="14.25" x14ac:dyDescent="0.2">
      <c r="A14" s="11" t="s">
        <v>136</v>
      </c>
      <c r="B14" s="12">
        <v>137872.99599</v>
      </c>
      <c r="C14" s="12">
        <v>183979.07461000001</v>
      </c>
      <c r="D14" s="13">
        <f t="shared" si="0"/>
        <v>33.440978263317142</v>
      </c>
      <c r="E14" s="13">
        <f t="shared" si="3"/>
        <v>1.6227759013203142</v>
      </c>
      <c r="F14" s="12">
        <v>1297337.5028200001</v>
      </c>
      <c r="G14" s="12">
        <v>1251763.7562500001</v>
      </c>
      <c r="H14" s="13">
        <f t="shared" si="1"/>
        <v>-3.5128674281701633</v>
      </c>
      <c r="I14" s="13">
        <f t="shared" si="4"/>
        <v>1.0917117560431104</v>
      </c>
      <c r="J14" s="12">
        <v>2131793.5537200002</v>
      </c>
      <c r="K14" s="12">
        <v>1938286.82966</v>
      </c>
      <c r="L14" s="13">
        <f t="shared" si="2"/>
        <v>-9.0771793414202353</v>
      </c>
      <c r="M14" s="13">
        <f t="shared" si="5"/>
        <v>1.2666532466798912</v>
      </c>
    </row>
    <row r="15" spans="1:13" ht="14.25" x14ac:dyDescent="0.2">
      <c r="A15" s="11" t="s">
        <v>137</v>
      </c>
      <c r="B15" s="12">
        <v>16903.757259999998</v>
      </c>
      <c r="C15" s="12">
        <v>16414.489949999999</v>
      </c>
      <c r="D15" s="13">
        <f t="shared" si="0"/>
        <v>-2.8944293417994769</v>
      </c>
      <c r="E15" s="13">
        <f t="shared" si="3"/>
        <v>0.14478298023723538</v>
      </c>
      <c r="F15" s="12">
        <v>129267.77704</v>
      </c>
      <c r="G15" s="12">
        <v>223270.36671</v>
      </c>
      <c r="H15" s="13">
        <f t="shared" si="1"/>
        <v>72.719274534219224</v>
      </c>
      <c r="I15" s="13">
        <f t="shared" si="4"/>
        <v>0.19472275251328064</v>
      </c>
      <c r="J15" s="12">
        <v>176173.22769999999</v>
      </c>
      <c r="K15" s="12">
        <v>284831.60674999998</v>
      </c>
      <c r="L15" s="13">
        <f t="shared" si="2"/>
        <v>61.677009877477538</v>
      </c>
      <c r="M15" s="13">
        <f t="shared" si="5"/>
        <v>0.18613492798185258</v>
      </c>
    </row>
    <row r="16" spans="1:13" ht="14.25" x14ac:dyDescent="0.2">
      <c r="A16" s="11" t="s">
        <v>138</v>
      </c>
      <c r="B16" s="12">
        <v>70332.889139999999</v>
      </c>
      <c r="C16" s="12">
        <v>118926.94034</v>
      </c>
      <c r="D16" s="13">
        <f t="shared" si="0"/>
        <v>69.091504407378878</v>
      </c>
      <c r="E16" s="13">
        <f t="shared" si="3"/>
        <v>1.0489876265038069</v>
      </c>
      <c r="F16" s="12">
        <v>796540.46270000003</v>
      </c>
      <c r="G16" s="12">
        <v>683824.92877</v>
      </c>
      <c r="H16" s="13">
        <f t="shared" si="1"/>
        <v>-14.150635053482768</v>
      </c>
      <c r="I16" s="13">
        <f t="shared" si="4"/>
        <v>0.59639026141004037</v>
      </c>
      <c r="J16" s="12">
        <v>1042300.5234600001</v>
      </c>
      <c r="K16" s="12">
        <v>897042.75720999995</v>
      </c>
      <c r="L16" s="13">
        <f t="shared" si="2"/>
        <v>-13.936265307418758</v>
      </c>
      <c r="M16" s="13">
        <f t="shared" si="5"/>
        <v>0.58620948326313438</v>
      </c>
    </row>
    <row r="17" spans="1:13" ht="14.25" x14ac:dyDescent="0.2">
      <c r="A17" s="11" t="s">
        <v>139</v>
      </c>
      <c r="B17" s="12">
        <v>5467.3721800000003</v>
      </c>
      <c r="C17" s="12">
        <v>3969.2169800000001</v>
      </c>
      <c r="D17" s="13">
        <f t="shared" si="0"/>
        <v>-27.401741653519551</v>
      </c>
      <c r="E17" s="13">
        <f t="shared" si="3"/>
        <v>3.50102297009015E-2</v>
      </c>
      <c r="F17" s="12">
        <v>65890.934280000001</v>
      </c>
      <c r="G17" s="12">
        <v>63158.842360000002</v>
      </c>
      <c r="H17" s="13">
        <f t="shared" si="1"/>
        <v>-4.1463851588294691</v>
      </c>
      <c r="I17" s="13">
        <f t="shared" si="4"/>
        <v>5.5083277781622211E-2</v>
      </c>
      <c r="J17" s="12">
        <v>83147.152279999995</v>
      </c>
      <c r="K17" s="12">
        <v>78624.823009999993</v>
      </c>
      <c r="L17" s="13">
        <f t="shared" si="2"/>
        <v>-5.4389466698401785</v>
      </c>
      <c r="M17" s="13">
        <f t="shared" si="5"/>
        <v>5.1380624276706102E-2</v>
      </c>
    </row>
    <row r="18" spans="1:13" ht="15.75" x14ac:dyDescent="0.25">
      <c r="A18" s="9" t="s">
        <v>12</v>
      </c>
      <c r="B18" s="50">
        <f>B19</f>
        <v>149466.84672</v>
      </c>
      <c r="C18" s="50">
        <f>C19</f>
        <v>185360.02976</v>
      </c>
      <c r="D18" s="48">
        <f t="shared" si="0"/>
        <v>24.014143489117426</v>
      </c>
      <c r="E18" s="48">
        <f t="shared" si="3"/>
        <v>1.6349565297041377</v>
      </c>
      <c r="F18" s="50">
        <f>F19</f>
        <v>1337029.07351</v>
      </c>
      <c r="G18" s="50">
        <f>G19</f>
        <v>1628062.7525200001</v>
      </c>
      <c r="H18" s="48">
        <f t="shared" si="1"/>
        <v>21.767191512595282</v>
      </c>
      <c r="I18" s="48">
        <f t="shared" si="4"/>
        <v>1.4198967158360629</v>
      </c>
      <c r="J18" s="50">
        <f>J19</f>
        <v>1810567.51541</v>
      </c>
      <c r="K18" s="50">
        <f>K19</f>
        <v>2181744.35256</v>
      </c>
      <c r="L18" s="48">
        <f t="shared" si="2"/>
        <v>20.500579734854444</v>
      </c>
      <c r="M18" s="48">
        <f t="shared" si="5"/>
        <v>1.4257505779371138</v>
      </c>
    </row>
    <row r="19" spans="1:13" ht="14.25" x14ac:dyDescent="0.2">
      <c r="A19" s="11" t="s">
        <v>140</v>
      </c>
      <c r="B19" s="12">
        <v>149466.84672</v>
      </c>
      <c r="C19" s="12">
        <v>185360.02976</v>
      </c>
      <c r="D19" s="13">
        <f t="shared" si="0"/>
        <v>24.014143489117426</v>
      </c>
      <c r="E19" s="13">
        <f t="shared" si="3"/>
        <v>1.6349565297041377</v>
      </c>
      <c r="F19" s="12">
        <v>1337029.07351</v>
      </c>
      <c r="G19" s="12">
        <v>1628062.7525200001</v>
      </c>
      <c r="H19" s="13">
        <f t="shared" si="1"/>
        <v>21.767191512595282</v>
      </c>
      <c r="I19" s="13">
        <f t="shared" si="4"/>
        <v>1.4198967158360629</v>
      </c>
      <c r="J19" s="12">
        <v>1810567.51541</v>
      </c>
      <c r="K19" s="12">
        <v>2181744.35256</v>
      </c>
      <c r="L19" s="13">
        <f t="shared" si="2"/>
        <v>20.500579734854444</v>
      </c>
      <c r="M19" s="13">
        <f t="shared" si="5"/>
        <v>1.4257505779371138</v>
      </c>
    </row>
    <row r="20" spans="1:13" ht="15.75" x14ac:dyDescent="0.25">
      <c r="A20" s="9" t="s">
        <v>112</v>
      </c>
      <c r="B20" s="50">
        <f>B21</f>
        <v>318536.95526000002</v>
      </c>
      <c r="C20" s="50">
        <f>C21</f>
        <v>311342.30248999997</v>
      </c>
      <c r="D20" s="10">
        <f t="shared" si="0"/>
        <v>-2.258655597472996</v>
      </c>
      <c r="E20" s="10">
        <f t="shared" si="3"/>
        <v>2.7461752735378187</v>
      </c>
      <c r="F20" s="50">
        <f>F21</f>
        <v>3028989.2493799999</v>
      </c>
      <c r="G20" s="50">
        <f>G21</f>
        <v>3187314.8179000001</v>
      </c>
      <c r="H20" s="10">
        <f t="shared" si="1"/>
        <v>5.2270099193124464</v>
      </c>
      <c r="I20" s="10">
        <f t="shared" si="4"/>
        <v>2.7797809606950228</v>
      </c>
      <c r="J20" s="50">
        <f>J21</f>
        <v>4084809.7767500002</v>
      </c>
      <c r="K20" s="50">
        <f>K21</f>
        <v>4259294.8333400004</v>
      </c>
      <c r="L20" s="10">
        <f t="shared" si="2"/>
        <v>4.2715589250480548</v>
      </c>
      <c r="M20" s="10">
        <f t="shared" si="5"/>
        <v>2.7834113850752193</v>
      </c>
    </row>
    <row r="21" spans="1:13" ht="14.25" x14ac:dyDescent="0.2">
      <c r="A21" s="11" t="s">
        <v>141</v>
      </c>
      <c r="B21" s="12">
        <v>318536.95526000002</v>
      </c>
      <c r="C21" s="12">
        <v>311342.30248999997</v>
      </c>
      <c r="D21" s="13">
        <f t="shared" si="0"/>
        <v>-2.258655597472996</v>
      </c>
      <c r="E21" s="13">
        <f t="shared" si="3"/>
        <v>2.7461752735378187</v>
      </c>
      <c r="F21" s="12">
        <v>3028989.2493799999</v>
      </c>
      <c r="G21" s="12">
        <v>3187314.8179000001</v>
      </c>
      <c r="H21" s="13">
        <f t="shared" si="1"/>
        <v>5.2270099193124464</v>
      </c>
      <c r="I21" s="13">
        <f t="shared" si="4"/>
        <v>2.7797809606950228</v>
      </c>
      <c r="J21" s="12">
        <v>4084809.7767500002</v>
      </c>
      <c r="K21" s="12">
        <v>4259294.8333400004</v>
      </c>
      <c r="L21" s="13">
        <f t="shared" si="2"/>
        <v>4.2715589250480548</v>
      </c>
      <c r="M21" s="13">
        <f t="shared" si="5"/>
        <v>2.7834113850752193</v>
      </c>
    </row>
    <row r="22" spans="1:13" ht="16.5" x14ac:dyDescent="0.25">
      <c r="A22" s="49" t="s">
        <v>14</v>
      </c>
      <c r="B22" s="50">
        <f>B23+B27+B29</f>
        <v>8542545.6839000005</v>
      </c>
      <c r="C22" s="50">
        <f>C23+C27+C29</f>
        <v>9304619.7538600005</v>
      </c>
      <c r="D22" s="48">
        <f t="shared" si="0"/>
        <v>8.9209247238357623</v>
      </c>
      <c r="E22" s="48">
        <f t="shared" si="3"/>
        <v>82.070815605093017</v>
      </c>
      <c r="F22" s="50">
        <f>F23+F27+F29</f>
        <v>78713474.424050003</v>
      </c>
      <c r="G22" s="50">
        <f>G23+G27+G29</f>
        <v>88393618.87819998</v>
      </c>
      <c r="H22" s="48">
        <f t="shared" si="1"/>
        <v>12.297950922608898</v>
      </c>
      <c r="I22" s="48">
        <f t="shared" si="4"/>
        <v>77.091505810663733</v>
      </c>
      <c r="J22" s="50">
        <f>J23+J27+J29</f>
        <v>106889932.65384002</v>
      </c>
      <c r="K22" s="50">
        <f>K23+K27+K29</f>
        <v>117281297.72495002</v>
      </c>
      <c r="L22" s="48">
        <f t="shared" si="2"/>
        <v>9.7215563833893821</v>
      </c>
      <c r="M22" s="48">
        <f t="shared" si="5"/>
        <v>76.642287542240197</v>
      </c>
    </row>
    <row r="23" spans="1:13" ht="15.75" x14ac:dyDescent="0.25">
      <c r="A23" s="9" t="s">
        <v>15</v>
      </c>
      <c r="B23" s="50">
        <f>B24+B25+B26</f>
        <v>920721.31801000005</v>
      </c>
      <c r="C23" s="50">
        <f>C24+C25+C26</f>
        <v>945874.30342000001</v>
      </c>
      <c r="D23" s="48">
        <f>(C23-B23)/B23*100</f>
        <v>2.7318782478464101</v>
      </c>
      <c r="E23" s="48">
        <f t="shared" si="3"/>
        <v>8.3430250343518377</v>
      </c>
      <c r="F23" s="50">
        <f>F24+F25+F26</f>
        <v>8287855.2463799994</v>
      </c>
      <c r="G23" s="50">
        <f>G24+G25+G26</f>
        <v>8636099.4682999998</v>
      </c>
      <c r="H23" s="48">
        <f t="shared" si="1"/>
        <v>4.2018617792837034</v>
      </c>
      <c r="I23" s="48">
        <f t="shared" si="4"/>
        <v>7.5318775358581282</v>
      </c>
      <c r="J23" s="50">
        <f>J24+J25+J26</f>
        <v>11216297.08543</v>
      </c>
      <c r="K23" s="50">
        <f>K24+K25+K26</f>
        <v>11528266.444499999</v>
      </c>
      <c r="L23" s="48">
        <f t="shared" si="2"/>
        <v>2.7813935088724451</v>
      </c>
      <c r="M23" s="48">
        <f t="shared" si="5"/>
        <v>7.5336198425690171</v>
      </c>
    </row>
    <row r="24" spans="1:13" ht="14.25" x14ac:dyDescent="0.2">
      <c r="A24" s="11" t="s">
        <v>142</v>
      </c>
      <c r="B24" s="12">
        <v>654843.02323000005</v>
      </c>
      <c r="C24" s="12">
        <v>664710.54010999994</v>
      </c>
      <c r="D24" s="13">
        <f t="shared" si="0"/>
        <v>1.5068522577103387</v>
      </c>
      <c r="E24" s="13">
        <f t="shared" si="3"/>
        <v>5.8630376749676705</v>
      </c>
      <c r="F24" s="12">
        <v>5836553.97432</v>
      </c>
      <c r="G24" s="12">
        <v>5946624.3261000002</v>
      </c>
      <c r="H24" s="13">
        <f t="shared" si="1"/>
        <v>1.8858791037364497</v>
      </c>
      <c r="I24" s="13">
        <f t="shared" si="4"/>
        <v>5.1862818787978542</v>
      </c>
      <c r="J24" s="12">
        <v>7876201.6147800004</v>
      </c>
      <c r="K24" s="12">
        <v>7977025.4811100001</v>
      </c>
      <c r="L24" s="13">
        <f t="shared" si="2"/>
        <v>1.2801077379837473</v>
      </c>
      <c r="M24" s="13">
        <f t="shared" si="5"/>
        <v>5.2129153796440919</v>
      </c>
    </row>
    <row r="25" spans="1:13" ht="14.25" x14ac:dyDescent="0.2">
      <c r="A25" s="11" t="s">
        <v>143</v>
      </c>
      <c r="B25" s="12">
        <v>110375.66275</v>
      </c>
      <c r="C25" s="12">
        <v>111702.7129</v>
      </c>
      <c r="D25" s="13">
        <f t="shared" si="0"/>
        <v>1.2023032224103183</v>
      </c>
      <c r="E25" s="13">
        <f t="shared" si="3"/>
        <v>0.98526678096667142</v>
      </c>
      <c r="F25" s="12">
        <v>1054995.1598400001</v>
      </c>
      <c r="G25" s="12">
        <v>1147855.48019</v>
      </c>
      <c r="H25" s="13">
        <f t="shared" si="1"/>
        <v>8.8019664814465184</v>
      </c>
      <c r="I25" s="13">
        <f t="shared" si="4"/>
        <v>1.0010893155398726</v>
      </c>
      <c r="J25" s="12">
        <v>1406901.3821700001</v>
      </c>
      <c r="K25" s="12">
        <v>1486969.91919</v>
      </c>
      <c r="L25" s="13">
        <f t="shared" si="2"/>
        <v>5.6911264737335374</v>
      </c>
      <c r="M25" s="13">
        <f t="shared" si="5"/>
        <v>0.97172164977653697</v>
      </c>
    </row>
    <row r="26" spans="1:13" ht="14.25" x14ac:dyDescent="0.2">
      <c r="A26" s="11" t="s">
        <v>144</v>
      </c>
      <c r="B26" s="12">
        <v>155502.63203000001</v>
      </c>
      <c r="C26" s="12">
        <v>169461.05041</v>
      </c>
      <c r="D26" s="13">
        <f t="shared" si="0"/>
        <v>8.9763229070663524</v>
      </c>
      <c r="E26" s="13">
        <f t="shared" si="3"/>
        <v>1.4947205784174962</v>
      </c>
      <c r="F26" s="12">
        <v>1396306.11222</v>
      </c>
      <c r="G26" s="12">
        <v>1541619.6620100001</v>
      </c>
      <c r="H26" s="13">
        <f t="shared" si="1"/>
        <v>10.406998044215729</v>
      </c>
      <c r="I26" s="13">
        <f t="shared" si="4"/>
        <v>1.3445063415204017</v>
      </c>
      <c r="J26" s="12">
        <v>1933194.0884799999</v>
      </c>
      <c r="K26" s="12">
        <v>2064271.0441999999</v>
      </c>
      <c r="L26" s="13">
        <f t="shared" si="2"/>
        <v>6.7803308783682974</v>
      </c>
      <c r="M26" s="13">
        <f t="shared" si="5"/>
        <v>1.348982813148389</v>
      </c>
    </row>
    <row r="27" spans="1:13" ht="15.75" x14ac:dyDescent="0.25">
      <c r="A27" s="9" t="s">
        <v>19</v>
      </c>
      <c r="B27" s="50">
        <f>B28</f>
        <v>1095817.0729199999</v>
      </c>
      <c r="C27" s="50">
        <f>C28</f>
        <v>1280260.3469199999</v>
      </c>
      <c r="D27" s="48">
        <f t="shared" si="0"/>
        <v>16.831575137674939</v>
      </c>
      <c r="E27" s="48">
        <f t="shared" si="3"/>
        <v>11.292456181779469</v>
      </c>
      <c r="F27" s="50">
        <f>F28</f>
        <v>10264005.86193</v>
      </c>
      <c r="G27" s="50">
        <f>G28</f>
        <v>11837987.575719999</v>
      </c>
      <c r="H27" s="48">
        <f t="shared" si="1"/>
        <v>15.334965070782166</v>
      </c>
      <c r="I27" s="48">
        <f t="shared" si="4"/>
        <v>10.324368427970933</v>
      </c>
      <c r="J27" s="50">
        <f>J28</f>
        <v>14126562.17723</v>
      </c>
      <c r="K27" s="50">
        <f>K28</f>
        <v>15511238.424860001</v>
      </c>
      <c r="L27" s="48">
        <f t="shared" si="2"/>
        <v>9.8019336216273505</v>
      </c>
      <c r="M27" s="48">
        <f t="shared" si="5"/>
        <v>10.136456694761318</v>
      </c>
    </row>
    <row r="28" spans="1:13" ht="14.25" x14ac:dyDescent="0.2">
      <c r="A28" s="11" t="s">
        <v>145</v>
      </c>
      <c r="B28" s="12">
        <v>1095817.0729199999</v>
      </c>
      <c r="C28" s="12">
        <v>1280260.3469199999</v>
      </c>
      <c r="D28" s="13">
        <f t="shared" si="0"/>
        <v>16.831575137674939</v>
      </c>
      <c r="E28" s="13">
        <f t="shared" si="3"/>
        <v>11.292456181779469</v>
      </c>
      <c r="F28" s="12">
        <v>10264005.86193</v>
      </c>
      <c r="G28" s="12">
        <v>11837987.575719999</v>
      </c>
      <c r="H28" s="13">
        <f t="shared" si="1"/>
        <v>15.334965070782166</v>
      </c>
      <c r="I28" s="13">
        <f t="shared" si="4"/>
        <v>10.324368427970933</v>
      </c>
      <c r="J28" s="12">
        <v>14126562.17723</v>
      </c>
      <c r="K28" s="12">
        <v>15511238.424860001</v>
      </c>
      <c r="L28" s="13">
        <f t="shared" si="2"/>
        <v>9.8019336216273505</v>
      </c>
      <c r="M28" s="13">
        <f t="shared" si="5"/>
        <v>10.136456694761318</v>
      </c>
    </row>
    <row r="29" spans="1:13" ht="15.75" x14ac:dyDescent="0.25">
      <c r="A29" s="9" t="s">
        <v>21</v>
      </c>
      <c r="B29" s="50">
        <f>B30+B31+B32+B33+B34+B35+B36+B37+B38+B39+B40+B41</f>
        <v>6526007.2929699998</v>
      </c>
      <c r="C29" s="50">
        <f>C30+C31+C32+C33+C34+C35+C36+C37+C38+C39+C40+C41</f>
        <v>7078485.1035200004</v>
      </c>
      <c r="D29" s="48">
        <f t="shared" si="0"/>
        <v>8.4657859813479721</v>
      </c>
      <c r="E29" s="48">
        <f t="shared" si="3"/>
        <v>62.435334388961707</v>
      </c>
      <c r="F29" s="50">
        <f>F30+F31+F32+F33+F34+F35+F36+F37+F38+F39+F40+F41</f>
        <v>60161613.315740004</v>
      </c>
      <c r="G29" s="50">
        <f>G30+G31+G32+G33+G34+G35+G36+G37+G38+G39+G40+G41</f>
        <v>67919531.834179983</v>
      </c>
      <c r="H29" s="48">
        <f t="shared" si="1"/>
        <v>12.895130450915426</v>
      </c>
      <c r="I29" s="48">
        <f t="shared" si="4"/>
        <v>59.235259846834666</v>
      </c>
      <c r="J29" s="50">
        <f>J30+J31+J32+J33+J34+J35+J36+J37+J38+J39+J40+J41</f>
        <v>81547073.391180024</v>
      </c>
      <c r="K29" s="50">
        <f>K30+K31+K32+K33+K34+K35+K36+K37+K38+K39+K40+K41</f>
        <v>90241792.855590016</v>
      </c>
      <c r="L29" s="48">
        <f t="shared" si="2"/>
        <v>10.662209081007187</v>
      </c>
      <c r="M29" s="48">
        <f t="shared" si="5"/>
        <v>58.972211004909859</v>
      </c>
    </row>
    <row r="30" spans="1:13" ht="14.25" x14ac:dyDescent="0.2">
      <c r="A30" s="11" t="s">
        <v>146</v>
      </c>
      <c r="B30" s="12">
        <v>1318760.98752</v>
      </c>
      <c r="C30" s="12">
        <v>1294611.0208300001</v>
      </c>
      <c r="D30" s="13">
        <f t="shared" si="0"/>
        <v>-1.8312618373262017</v>
      </c>
      <c r="E30" s="13">
        <f t="shared" si="3"/>
        <v>11.419035401933829</v>
      </c>
      <c r="F30" s="12">
        <v>12881515.32047</v>
      </c>
      <c r="G30" s="12">
        <v>12649362.516100001</v>
      </c>
      <c r="H30" s="13">
        <f t="shared" si="1"/>
        <v>-1.8022165761902669</v>
      </c>
      <c r="I30" s="13">
        <f t="shared" si="4"/>
        <v>11.03200000505481</v>
      </c>
      <c r="J30" s="12">
        <v>17262813.042130001</v>
      </c>
      <c r="K30" s="12">
        <v>16724131.61032</v>
      </c>
      <c r="L30" s="13">
        <f t="shared" si="2"/>
        <v>-3.1204730682962598</v>
      </c>
      <c r="M30" s="13">
        <f t="shared" si="5"/>
        <v>10.929071630657216</v>
      </c>
    </row>
    <row r="31" spans="1:13" ht="14.25" x14ac:dyDescent="0.2">
      <c r="A31" s="11" t="s">
        <v>147</v>
      </c>
      <c r="B31" s="12">
        <v>1940445.8130099999</v>
      </c>
      <c r="C31" s="12">
        <v>2152109.61308</v>
      </c>
      <c r="D31" s="13">
        <f t="shared" si="0"/>
        <v>10.907998494514484</v>
      </c>
      <c r="E31" s="13">
        <f t="shared" si="3"/>
        <v>18.982548012643303</v>
      </c>
      <c r="F31" s="12">
        <v>17076788.58444</v>
      </c>
      <c r="G31" s="12">
        <v>20772791.496649999</v>
      </c>
      <c r="H31" s="13">
        <f t="shared" si="1"/>
        <v>21.643430753588628</v>
      </c>
      <c r="I31" s="13">
        <f t="shared" si="4"/>
        <v>18.116757710466871</v>
      </c>
      <c r="J31" s="12">
        <v>22865058.13998</v>
      </c>
      <c r="K31" s="12">
        <v>27583341.23466</v>
      </c>
      <c r="L31" s="13">
        <f t="shared" si="2"/>
        <v>20.635342651633106</v>
      </c>
      <c r="M31" s="13">
        <f t="shared" si="5"/>
        <v>18.025468777131433</v>
      </c>
    </row>
    <row r="32" spans="1:13" ht="14.25" x14ac:dyDescent="0.2">
      <c r="A32" s="11" t="s">
        <v>148</v>
      </c>
      <c r="B32" s="12">
        <v>19889.552940000001</v>
      </c>
      <c r="C32" s="12">
        <v>103600.68257999999</v>
      </c>
      <c r="D32" s="13">
        <f t="shared" si="0"/>
        <v>420.8798955538515</v>
      </c>
      <c r="E32" s="13">
        <f t="shared" si="3"/>
        <v>0.91380333012078974</v>
      </c>
      <c r="F32" s="12">
        <v>469323.22389999998</v>
      </c>
      <c r="G32" s="12">
        <v>1005445.83757</v>
      </c>
      <c r="H32" s="13">
        <f t="shared" si="1"/>
        <v>114.23313110629979</v>
      </c>
      <c r="I32" s="13">
        <f t="shared" si="4"/>
        <v>0.87688833892116502</v>
      </c>
      <c r="J32" s="12">
        <v>708312.41163999995</v>
      </c>
      <c r="K32" s="12">
        <v>1508298.4461399999</v>
      </c>
      <c r="L32" s="13">
        <f t="shared" si="2"/>
        <v>112.94254079887467</v>
      </c>
      <c r="M32" s="13">
        <f t="shared" si="5"/>
        <v>0.98565965291142688</v>
      </c>
    </row>
    <row r="33" spans="1:13" ht="14.25" x14ac:dyDescent="0.2">
      <c r="A33" s="11" t="s">
        <v>149</v>
      </c>
      <c r="B33" s="12">
        <v>803563.24516000005</v>
      </c>
      <c r="C33" s="12">
        <v>868672.20906999998</v>
      </c>
      <c r="D33" s="13">
        <f t="shared" si="0"/>
        <v>8.1025313566993571</v>
      </c>
      <c r="E33" s="13">
        <f t="shared" si="3"/>
        <v>7.6620687978439088</v>
      </c>
      <c r="F33" s="12">
        <v>7234306.0407699998</v>
      </c>
      <c r="G33" s="12">
        <v>7394473.0869199997</v>
      </c>
      <c r="H33" s="13">
        <f t="shared" si="1"/>
        <v>2.2139932323481313</v>
      </c>
      <c r="I33" s="13">
        <f t="shared" si="4"/>
        <v>6.4490069778971133</v>
      </c>
      <c r="J33" s="12">
        <v>10135314.89192</v>
      </c>
      <c r="K33" s="12">
        <v>10136407.202090001</v>
      </c>
      <c r="L33" s="13">
        <f t="shared" si="2"/>
        <v>1.0777269198327744E-2</v>
      </c>
      <c r="M33" s="13">
        <f t="shared" si="5"/>
        <v>6.6240521762451987</v>
      </c>
    </row>
    <row r="34" spans="1:13" ht="14.25" x14ac:dyDescent="0.2">
      <c r="A34" s="11" t="s">
        <v>150</v>
      </c>
      <c r="B34" s="12">
        <v>403847.48009000003</v>
      </c>
      <c r="C34" s="12">
        <v>481126.17635999998</v>
      </c>
      <c r="D34" s="13">
        <f t="shared" si="0"/>
        <v>19.135614329641946</v>
      </c>
      <c r="E34" s="13">
        <f t="shared" si="3"/>
        <v>4.2437432960593764</v>
      </c>
      <c r="F34" s="12">
        <v>3912548.9161100001</v>
      </c>
      <c r="G34" s="12">
        <v>4359893.0369800003</v>
      </c>
      <c r="H34" s="13">
        <f t="shared" si="1"/>
        <v>11.4335726009214</v>
      </c>
      <c r="I34" s="13">
        <f t="shared" si="4"/>
        <v>3.8024319363748678</v>
      </c>
      <c r="J34" s="12">
        <v>5358000.1509400001</v>
      </c>
      <c r="K34" s="12">
        <v>5747255.44563</v>
      </c>
      <c r="L34" s="13">
        <f t="shared" si="2"/>
        <v>7.2649362397220072</v>
      </c>
      <c r="M34" s="13">
        <f t="shared" si="5"/>
        <v>3.7557804440031659</v>
      </c>
    </row>
    <row r="35" spans="1:13" ht="14.25" x14ac:dyDescent="0.2">
      <c r="A35" s="11" t="s">
        <v>151</v>
      </c>
      <c r="B35" s="12">
        <v>483422.27635</v>
      </c>
      <c r="C35" s="12">
        <v>522425.99531000003</v>
      </c>
      <c r="D35" s="13">
        <f t="shared" si="0"/>
        <v>8.0682502375544551</v>
      </c>
      <c r="E35" s="13">
        <f t="shared" si="3"/>
        <v>4.608025761676851</v>
      </c>
      <c r="F35" s="12">
        <v>4429376.6492999997</v>
      </c>
      <c r="G35" s="12">
        <v>4917900.6314000003</v>
      </c>
      <c r="H35" s="13">
        <f t="shared" si="1"/>
        <v>11.029181322324551</v>
      </c>
      <c r="I35" s="13">
        <f t="shared" si="4"/>
        <v>4.2890920171992439</v>
      </c>
      <c r="J35" s="12">
        <v>6009417.33971</v>
      </c>
      <c r="K35" s="12">
        <v>6434371.2151300004</v>
      </c>
      <c r="L35" s="13">
        <f t="shared" si="2"/>
        <v>7.0714655248175466</v>
      </c>
      <c r="M35" s="13">
        <f t="shared" si="5"/>
        <v>4.2048045032724506</v>
      </c>
    </row>
    <row r="36" spans="1:13" ht="14.25" x14ac:dyDescent="0.2">
      <c r="A36" s="11" t="s">
        <v>152</v>
      </c>
      <c r="B36" s="12">
        <v>716701.93223000003</v>
      </c>
      <c r="C36" s="12">
        <v>746656.02206999995</v>
      </c>
      <c r="D36" s="13">
        <f t="shared" si="0"/>
        <v>4.1794347821553259</v>
      </c>
      <c r="E36" s="13">
        <f t="shared" si="3"/>
        <v>6.5858326647166763</v>
      </c>
      <c r="F36" s="12">
        <v>6651948.7567999996</v>
      </c>
      <c r="G36" s="12">
        <v>8206340.10415</v>
      </c>
      <c r="H36" s="13">
        <f t="shared" si="1"/>
        <v>23.36745823186045</v>
      </c>
      <c r="I36" s="13">
        <f t="shared" si="4"/>
        <v>7.1570677143006609</v>
      </c>
      <c r="J36" s="12">
        <v>8840953.0684600007</v>
      </c>
      <c r="K36" s="12">
        <v>10627638.88998</v>
      </c>
      <c r="L36" s="13">
        <f t="shared" si="2"/>
        <v>20.209199253573466</v>
      </c>
      <c r="M36" s="13">
        <f t="shared" si="5"/>
        <v>6.9450677260681601</v>
      </c>
    </row>
    <row r="37" spans="1:13" ht="14.25" x14ac:dyDescent="0.2">
      <c r="A37" s="14" t="s">
        <v>153</v>
      </c>
      <c r="B37" s="12">
        <v>215706.09072000001</v>
      </c>
      <c r="C37" s="12">
        <v>206027.80506000001</v>
      </c>
      <c r="D37" s="13">
        <f t="shared" si="0"/>
        <v>-4.4867929448329829</v>
      </c>
      <c r="E37" s="13">
        <f t="shared" si="3"/>
        <v>1.8172553469029944</v>
      </c>
      <c r="F37" s="12">
        <v>2029571.1701</v>
      </c>
      <c r="G37" s="12">
        <v>2003177.87314</v>
      </c>
      <c r="H37" s="13">
        <f t="shared" si="1"/>
        <v>-1.3004371242965336</v>
      </c>
      <c r="I37" s="13">
        <f t="shared" si="4"/>
        <v>1.7470491717253476</v>
      </c>
      <c r="J37" s="12">
        <v>2704062.01834</v>
      </c>
      <c r="K37" s="12">
        <v>2624594.3125700001</v>
      </c>
      <c r="L37" s="13">
        <f t="shared" si="2"/>
        <v>-2.9388270398762679</v>
      </c>
      <c r="M37" s="13">
        <f t="shared" si="5"/>
        <v>1.7151490978337391</v>
      </c>
    </row>
    <row r="38" spans="1:13" ht="14.25" x14ac:dyDescent="0.2">
      <c r="A38" s="11" t="s">
        <v>154</v>
      </c>
      <c r="B38" s="12">
        <v>195280.35784000001</v>
      </c>
      <c r="C38" s="12">
        <v>234721.58050000001</v>
      </c>
      <c r="D38" s="13">
        <f t="shared" si="0"/>
        <v>20.197229816792721</v>
      </c>
      <c r="E38" s="13">
        <f t="shared" si="3"/>
        <v>2.0703469955083289</v>
      </c>
      <c r="F38" s="12">
        <v>1615374.36354</v>
      </c>
      <c r="G38" s="12">
        <v>2519175.2213499998</v>
      </c>
      <c r="H38" s="13">
        <f t="shared" si="1"/>
        <v>55.949931991576996</v>
      </c>
      <c r="I38" s="13">
        <f t="shared" si="4"/>
        <v>2.1970704863027142</v>
      </c>
      <c r="J38" s="12">
        <v>2301673.58629</v>
      </c>
      <c r="K38" s="12">
        <v>3344981.5624699998</v>
      </c>
      <c r="L38" s="13">
        <f t="shared" si="2"/>
        <v>45.328233438246876</v>
      </c>
      <c r="M38" s="13">
        <f t="shared" si="5"/>
        <v>2.1859157743594695</v>
      </c>
    </row>
    <row r="39" spans="1:13" ht="14.25" x14ac:dyDescent="0.2">
      <c r="A39" s="11" t="s">
        <v>155</v>
      </c>
      <c r="B39" s="12">
        <v>140241.91118</v>
      </c>
      <c r="C39" s="12">
        <v>151248.09580000001</v>
      </c>
      <c r="D39" s="13">
        <f>(C39-B39)/B39*100</f>
        <v>7.8479995939827258</v>
      </c>
      <c r="E39" s="13">
        <f t="shared" si="3"/>
        <v>1.3340743533204262</v>
      </c>
      <c r="F39" s="12">
        <v>1204747.22227</v>
      </c>
      <c r="G39" s="12">
        <v>1217881.6279800001</v>
      </c>
      <c r="H39" s="13">
        <f t="shared" si="1"/>
        <v>1.09022087515189</v>
      </c>
      <c r="I39" s="13">
        <f t="shared" si="4"/>
        <v>1.0621618369250398</v>
      </c>
      <c r="J39" s="12">
        <v>1724987.79904</v>
      </c>
      <c r="K39" s="12">
        <v>1690253.3193300001</v>
      </c>
      <c r="L39" s="13">
        <f t="shared" si="2"/>
        <v>-2.0136072689517279</v>
      </c>
      <c r="M39" s="13">
        <f t="shared" si="5"/>
        <v>1.1045655482353762</v>
      </c>
    </row>
    <row r="40" spans="1:13" ht="14.25" x14ac:dyDescent="0.2">
      <c r="A40" s="11" t="s">
        <v>156</v>
      </c>
      <c r="B40" s="12">
        <v>281829.04858</v>
      </c>
      <c r="C40" s="12">
        <v>311291.06372999999</v>
      </c>
      <c r="D40" s="13">
        <f>(C40-B40)/B40*100</f>
        <v>10.453860344930662</v>
      </c>
      <c r="E40" s="13">
        <f t="shared" si="3"/>
        <v>2.7457233252653439</v>
      </c>
      <c r="F40" s="12">
        <v>2584127.1856200001</v>
      </c>
      <c r="G40" s="12">
        <v>2795562.56592</v>
      </c>
      <c r="H40" s="13">
        <f t="shared" si="1"/>
        <v>8.1820810321017898</v>
      </c>
      <c r="I40" s="13">
        <f t="shared" si="4"/>
        <v>2.4381186168162046</v>
      </c>
      <c r="J40" s="12">
        <v>3539209.6091800001</v>
      </c>
      <c r="K40" s="12">
        <v>3719294.1828899998</v>
      </c>
      <c r="L40" s="13">
        <f t="shared" si="2"/>
        <v>5.0882709304048115</v>
      </c>
      <c r="M40" s="13">
        <f t="shared" si="5"/>
        <v>2.4305257508980906</v>
      </c>
    </row>
    <row r="41" spans="1:13" ht="14.25" x14ac:dyDescent="0.2">
      <c r="A41" s="11" t="s">
        <v>157</v>
      </c>
      <c r="B41" s="12">
        <v>6318.59735</v>
      </c>
      <c r="C41" s="12">
        <v>5994.8391300000003</v>
      </c>
      <c r="D41" s="13">
        <f t="shared" si="0"/>
        <v>-5.1238938338110707</v>
      </c>
      <c r="E41" s="13">
        <f t="shared" si="3"/>
        <v>5.2877102969879089E-2</v>
      </c>
      <c r="F41" s="12">
        <v>71985.882419999994</v>
      </c>
      <c r="G41" s="12">
        <v>77527.836020000002</v>
      </c>
      <c r="H41" s="13">
        <f t="shared" si="1"/>
        <v>7.6986673132178964</v>
      </c>
      <c r="I41" s="13">
        <f t="shared" si="4"/>
        <v>6.7615034850643768E-2</v>
      </c>
      <c r="J41" s="12">
        <v>97271.333549999996</v>
      </c>
      <c r="K41" s="12">
        <v>101225.43438000001</v>
      </c>
      <c r="L41" s="13">
        <f t="shared" si="2"/>
        <v>4.0650217136865914</v>
      </c>
      <c r="M41" s="13">
        <f t="shared" si="5"/>
        <v>6.6149923294118576E-2</v>
      </c>
    </row>
    <row r="42" spans="1:13" ht="15.75" x14ac:dyDescent="0.25">
      <c r="A42" s="51" t="s">
        <v>31</v>
      </c>
      <c r="B42" s="50">
        <f>B43</f>
        <v>322012.03495</v>
      </c>
      <c r="C42" s="50">
        <f>C43</f>
        <v>379270.81436000002</v>
      </c>
      <c r="D42" s="48">
        <f t="shared" si="0"/>
        <v>17.781565033397214</v>
      </c>
      <c r="E42" s="48">
        <f t="shared" si="3"/>
        <v>3.3453344567702548</v>
      </c>
      <c r="F42" s="50">
        <f>F43</f>
        <v>2697582.2324999999</v>
      </c>
      <c r="G42" s="50">
        <f>G43</f>
        <v>3489747.24186</v>
      </c>
      <c r="H42" s="48">
        <f t="shared" si="1"/>
        <v>29.365740914813799</v>
      </c>
      <c r="I42" s="48">
        <f t="shared" si="4"/>
        <v>3.0435440158220204</v>
      </c>
      <c r="J42" s="50">
        <f>J43</f>
        <v>3613782.7633500001</v>
      </c>
      <c r="K42" s="50">
        <f>K43</f>
        <v>4579409.27881</v>
      </c>
      <c r="L42" s="48">
        <f t="shared" si="2"/>
        <v>26.720657513039271</v>
      </c>
      <c r="M42" s="48">
        <f t="shared" si="5"/>
        <v>2.9926033351308434</v>
      </c>
    </row>
    <row r="43" spans="1:13" ht="14.25" x14ac:dyDescent="0.2">
      <c r="A43" s="11" t="s">
        <v>158</v>
      </c>
      <c r="B43" s="12">
        <v>322012.03495</v>
      </c>
      <c r="C43" s="12">
        <v>379270.81436000002</v>
      </c>
      <c r="D43" s="13">
        <f t="shared" si="0"/>
        <v>17.781565033397214</v>
      </c>
      <c r="E43" s="13">
        <f t="shared" si="3"/>
        <v>3.3453344567702548</v>
      </c>
      <c r="F43" s="12">
        <v>2697582.2324999999</v>
      </c>
      <c r="G43" s="12">
        <v>3489747.24186</v>
      </c>
      <c r="H43" s="13">
        <f t="shared" si="1"/>
        <v>29.365740914813799</v>
      </c>
      <c r="I43" s="13">
        <f t="shared" si="4"/>
        <v>3.0435440158220204</v>
      </c>
      <c r="J43" s="12">
        <v>3613782.7633500001</v>
      </c>
      <c r="K43" s="12">
        <v>4579409.27881</v>
      </c>
      <c r="L43" s="13">
        <f t="shared" si="2"/>
        <v>26.720657513039271</v>
      </c>
      <c r="M43" s="13">
        <f t="shared" si="5"/>
        <v>2.9926033351308434</v>
      </c>
    </row>
    <row r="44" spans="1:13" ht="15.75" x14ac:dyDescent="0.25">
      <c r="A44" s="9" t="s">
        <v>33</v>
      </c>
      <c r="B44" s="8">
        <f>B8+B22+B42</f>
        <v>10410538.0758</v>
      </c>
      <c r="C44" s="8">
        <f>C8+C22+C42</f>
        <v>11337306.30707</v>
      </c>
      <c r="D44" s="168">
        <f t="shared" si="0"/>
        <v>8.9022125899941305</v>
      </c>
      <c r="E44" s="10">
        <f t="shared" si="3"/>
        <v>100</v>
      </c>
      <c r="F44" s="15">
        <f>F8+F22+F42</f>
        <v>95643262.55938001</v>
      </c>
      <c r="G44" s="15">
        <f>G8+G22+G42</f>
        <v>106739775.51572998</v>
      </c>
      <c r="H44" s="16">
        <f t="shared" si="1"/>
        <v>11.601980797613122</v>
      </c>
      <c r="I44" s="16">
        <f t="shared" si="4"/>
        <v>93.091901076461582</v>
      </c>
      <c r="J44" s="15">
        <f>J8+J22+J42</f>
        <v>130816936.67376001</v>
      </c>
      <c r="K44" s="15">
        <f>K8+K22+K42</f>
        <v>142696482.15938002</v>
      </c>
      <c r="L44" s="16">
        <f t="shared" si="2"/>
        <v>9.0810454576275603</v>
      </c>
      <c r="M44" s="16">
        <f t="shared" si="5"/>
        <v>93.250885086333241</v>
      </c>
    </row>
    <row r="45" spans="1:13" ht="15.75" x14ac:dyDescent="0.25">
      <c r="A45" s="52" t="s">
        <v>34</v>
      </c>
      <c r="B45" s="53"/>
      <c r="C45" s="53"/>
      <c r="D45" s="54"/>
      <c r="E45" s="54"/>
      <c r="F45" s="55">
        <f>F46-F44</f>
        <v>8031601.5704199821</v>
      </c>
      <c r="G45" s="55">
        <f>G46-G44</f>
        <v>7920870.8793400228</v>
      </c>
      <c r="H45" s="56">
        <f t="shared" si="1"/>
        <v>-1.3786875520291655</v>
      </c>
      <c r="I45" s="56">
        <f t="shared" si="4"/>
        <v>6.908098923538418</v>
      </c>
      <c r="J45" s="55">
        <f>J46-J44</f>
        <v>9530774.3170399815</v>
      </c>
      <c r="K45" s="55">
        <f>K46-K44</f>
        <v>10327783.537689984</v>
      </c>
      <c r="L45" s="56">
        <f t="shared" si="2"/>
        <v>8.3624813067395483</v>
      </c>
      <c r="M45" s="56">
        <f t="shared" si="5"/>
        <v>6.7491149136667499</v>
      </c>
    </row>
    <row r="46" spans="1:13" s="18" customFormat="1" ht="22.5" customHeight="1" x14ac:dyDescent="0.3">
      <c r="A46" s="17" t="s">
        <v>35</v>
      </c>
      <c r="B46" s="57"/>
      <c r="C46" s="57"/>
      <c r="D46" s="58"/>
      <c r="E46" s="58"/>
      <c r="F46" s="106">
        <v>103674864.12979999</v>
      </c>
      <c r="G46" s="106">
        <v>114660646.39507</v>
      </c>
      <c r="H46" s="169">
        <f t="shared" si="1"/>
        <v>10.596379708311852</v>
      </c>
      <c r="I46" s="107">
        <f t="shared" si="4"/>
        <v>100</v>
      </c>
      <c r="J46" s="106">
        <v>140347710.99079999</v>
      </c>
      <c r="K46" s="106">
        <v>153024265.69707</v>
      </c>
      <c r="L46" s="169">
        <f t="shared" si="2"/>
        <v>9.0322489884434081</v>
      </c>
      <c r="M46" s="107">
        <f t="shared" si="5"/>
        <v>100</v>
      </c>
    </row>
    <row r="47" spans="1:13" ht="20.25" customHeight="1" x14ac:dyDescent="0.2"/>
    <row r="48" spans="1:13" ht="15" x14ac:dyDescent="0.2">
      <c r="C48" s="116"/>
    </row>
    <row r="49" spans="1:3" ht="15" x14ac:dyDescent="0.2">
      <c r="A49" s="1" t="s">
        <v>223</v>
      </c>
      <c r="C49" s="117"/>
    </row>
    <row r="50" spans="1:3" x14ac:dyDescent="0.2">
      <c r="A50" s="1" t="s">
        <v>113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/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/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/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/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topLeftCell="A43" zoomScale="90" zoomScaleNormal="90" workbookViewId="0">
      <selection activeCell="R60" sqref="R60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5" bestFit="1" customWidth="1"/>
    <col min="5" max="5" width="12.28515625" style="46" bestFit="1" customWidth="1"/>
    <col min="6" max="6" width="11" style="46" bestFit="1" customWidth="1"/>
    <col min="7" max="7" width="12.28515625" style="46" bestFit="1" customWidth="1"/>
    <col min="8" max="8" width="11.42578125" style="46" bestFit="1" customWidth="1"/>
    <col min="9" max="9" width="12.28515625" style="46" bestFit="1" customWidth="1"/>
    <col min="10" max="10" width="12.7109375" style="46" bestFit="1" customWidth="1"/>
    <col min="11" max="11" width="12.28515625" style="46" bestFit="1" customWidth="1"/>
    <col min="12" max="12" width="11" style="46" customWidth="1"/>
    <col min="13" max="13" width="12.28515625" style="46" bestFit="1" customWidth="1"/>
    <col min="14" max="14" width="11" style="46" bestFit="1" customWidth="1"/>
    <col min="15" max="15" width="13.5703125" style="45" bestFit="1" customWidth="1"/>
  </cols>
  <sheetData>
    <row r="1" spans="1:15" ht="16.5" thickBot="1" x14ac:dyDescent="0.3">
      <c r="B1" s="34" t="s">
        <v>60</v>
      </c>
      <c r="C1" s="35" t="s">
        <v>44</v>
      </c>
      <c r="D1" s="35" t="s">
        <v>45</v>
      </c>
      <c r="E1" s="35" t="s">
        <v>46</v>
      </c>
      <c r="F1" s="35" t="s">
        <v>47</v>
      </c>
      <c r="G1" s="35" t="s">
        <v>48</v>
      </c>
      <c r="H1" s="35" t="s">
        <v>49</v>
      </c>
      <c r="I1" s="35" t="s">
        <v>0</v>
      </c>
      <c r="J1" s="35" t="s">
        <v>61</v>
      </c>
      <c r="K1" s="35" t="s">
        <v>50</v>
      </c>
      <c r="L1" s="35" t="s">
        <v>51</v>
      </c>
      <c r="M1" s="35" t="s">
        <v>52</v>
      </c>
      <c r="N1" s="35" t="s">
        <v>53</v>
      </c>
      <c r="O1" s="36" t="s">
        <v>42</v>
      </c>
    </row>
    <row r="2" spans="1:15" s="67" customFormat="1" ht="16.5" thickTop="1" thickBot="1" x14ac:dyDescent="0.3">
      <c r="A2" s="37">
        <v>2017</v>
      </c>
      <c r="B2" s="38" t="s">
        <v>2</v>
      </c>
      <c r="C2" s="130">
        <f>C4+C6+C8+C10+C12+C14+C16+C18+C20+C22</f>
        <v>1652302.6567099995</v>
      </c>
      <c r="D2" s="130">
        <f t="shared" ref="D2:O2" si="0">D4+D6+D8+D10+D12+D14+D16+D18+D20+D22</f>
        <v>1662790.5854499999</v>
      </c>
      <c r="E2" s="130">
        <f t="shared" si="0"/>
        <v>1866313.4852300002</v>
      </c>
      <c r="F2" s="130">
        <f t="shared" si="0"/>
        <v>1609225.31923</v>
      </c>
      <c r="G2" s="130">
        <f t="shared" si="0"/>
        <v>1675888.53556</v>
      </c>
      <c r="H2" s="130">
        <f t="shared" si="0"/>
        <v>1597295.2978400001</v>
      </c>
      <c r="I2" s="130">
        <f t="shared" si="0"/>
        <v>1470572.8226299998</v>
      </c>
      <c r="J2" s="130">
        <f t="shared" si="0"/>
        <v>1668604.95417</v>
      </c>
      <c r="K2" s="130">
        <f t="shared" si="0"/>
        <v>1653415.7388500001</v>
      </c>
      <c r="L2" s="130"/>
      <c r="M2" s="130"/>
      <c r="N2" s="130"/>
      <c r="O2" s="130">
        <f t="shared" si="0"/>
        <v>14856409.39567</v>
      </c>
    </row>
    <row r="3" spans="1:15" ht="15.75" thickTop="1" x14ac:dyDescent="0.25">
      <c r="A3" s="39">
        <v>2016</v>
      </c>
      <c r="B3" s="38" t="s">
        <v>2</v>
      </c>
      <c r="C3" s="130">
        <f>C5+C7+C9+C11+C13+C15+C17+C19+C21+C23</f>
        <v>1451980.9365300001</v>
      </c>
      <c r="D3" s="130">
        <f t="shared" ref="D3:O3" si="1">D5+D7+D9+D11+D13+D15+D17+D19+D21+D23</f>
        <v>1713742.3471000001</v>
      </c>
      <c r="E3" s="130">
        <f t="shared" si="1"/>
        <v>1749514.7263099998</v>
      </c>
      <c r="F3" s="130">
        <f t="shared" si="1"/>
        <v>1635750.9739400002</v>
      </c>
      <c r="G3" s="130">
        <f t="shared" si="1"/>
        <v>1600250.6405699998</v>
      </c>
      <c r="H3" s="130">
        <f t="shared" si="1"/>
        <v>1703009.1706099999</v>
      </c>
      <c r="I3" s="130">
        <f t="shared" si="1"/>
        <v>1204892.8197200003</v>
      </c>
      <c r="J3" s="130">
        <f t="shared" si="1"/>
        <v>1627083.9311000004</v>
      </c>
      <c r="K3" s="130">
        <f t="shared" si="1"/>
        <v>1545980.3569499999</v>
      </c>
      <c r="L3" s="130">
        <f t="shared" si="1"/>
        <v>1938799.8362</v>
      </c>
      <c r="M3" s="130">
        <f t="shared" si="1"/>
        <v>2043576.0866600005</v>
      </c>
      <c r="N3" s="130">
        <f t="shared" si="1"/>
        <v>1996989.83709</v>
      </c>
      <c r="O3" s="130">
        <f t="shared" si="1"/>
        <v>20211571.662780002</v>
      </c>
    </row>
    <row r="4" spans="1:15" s="67" customFormat="1" ht="15" x14ac:dyDescent="0.25">
      <c r="A4" s="37">
        <v>2017</v>
      </c>
      <c r="B4" s="40" t="s">
        <v>132</v>
      </c>
      <c r="C4" s="131">
        <v>523374.66674000002</v>
      </c>
      <c r="D4" s="131">
        <v>556278.86133999994</v>
      </c>
      <c r="E4" s="131">
        <v>622261.29460000002</v>
      </c>
      <c r="F4" s="131">
        <v>523441.48447000002</v>
      </c>
      <c r="G4" s="131">
        <v>528450.79133000004</v>
      </c>
      <c r="H4" s="131">
        <v>466329.76919000002</v>
      </c>
      <c r="I4" s="131">
        <v>430174.94679000002</v>
      </c>
      <c r="J4" s="131">
        <v>542180.65907000005</v>
      </c>
      <c r="K4" s="131">
        <v>474499.78285000002</v>
      </c>
      <c r="L4" s="131"/>
      <c r="M4" s="131"/>
      <c r="N4" s="131"/>
      <c r="O4" s="132">
        <v>4666992.2563800002</v>
      </c>
    </row>
    <row r="5" spans="1:15" ht="15" x14ac:dyDescent="0.25">
      <c r="A5" s="39">
        <v>2016</v>
      </c>
      <c r="B5" s="40" t="s">
        <v>132</v>
      </c>
      <c r="C5" s="131">
        <v>460617.42556</v>
      </c>
      <c r="D5" s="131">
        <v>562234.92995000002</v>
      </c>
      <c r="E5" s="131">
        <v>569482.75214999996</v>
      </c>
      <c r="F5" s="131">
        <v>532964.35138999997</v>
      </c>
      <c r="G5" s="131">
        <v>511399.68602999998</v>
      </c>
      <c r="H5" s="131">
        <v>532804.50525000005</v>
      </c>
      <c r="I5" s="131">
        <v>385329.33100000001</v>
      </c>
      <c r="J5" s="131">
        <v>540411.59606000001</v>
      </c>
      <c r="K5" s="131">
        <v>477843.75881999999</v>
      </c>
      <c r="L5" s="131">
        <v>569525.50392000005</v>
      </c>
      <c r="M5" s="131">
        <v>602068.51049000002</v>
      </c>
      <c r="N5" s="131">
        <v>614296.99025999999</v>
      </c>
      <c r="O5" s="132">
        <v>6358979.34088</v>
      </c>
    </row>
    <row r="6" spans="1:15" s="67" customFormat="1" ht="15" x14ac:dyDescent="0.25">
      <c r="A6" s="37">
        <v>2017</v>
      </c>
      <c r="B6" s="40" t="s">
        <v>133</v>
      </c>
      <c r="C6" s="131">
        <v>193182.04423999999</v>
      </c>
      <c r="D6" s="131">
        <v>168162.27752</v>
      </c>
      <c r="E6" s="131">
        <v>154545.46445</v>
      </c>
      <c r="F6" s="131">
        <v>119347.91464</v>
      </c>
      <c r="G6" s="131">
        <v>128827.98693</v>
      </c>
      <c r="H6" s="131">
        <v>190412.04287</v>
      </c>
      <c r="I6" s="131">
        <v>120621.34709</v>
      </c>
      <c r="J6" s="131">
        <v>101163.44053000001</v>
      </c>
      <c r="K6" s="131">
        <v>143057.30605000001</v>
      </c>
      <c r="L6" s="131"/>
      <c r="M6" s="131"/>
      <c r="N6" s="131"/>
      <c r="O6" s="132">
        <v>1319319.8243199999</v>
      </c>
    </row>
    <row r="7" spans="1:15" ht="15" x14ac:dyDescent="0.25">
      <c r="A7" s="39">
        <v>2016</v>
      </c>
      <c r="B7" s="40" t="s">
        <v>133</v>
      </c>
      <c r="C7" s="131">
        <v>133664.50292999999</v>
      </c>
      <c r="D7" s="131">
        <v>159610.86298000001</v>
      </c>
      <c r="E7" s="131">
        <v>147688.55484999999</v>
      </c>
      <c r="F7" s="131">
        <v>137864.25597999999</v>
      </c>
      <c r="G7" s="131">
        <v>141054.25565000001</v>
      </c>
      <c r="H7" s="131">
        <v>170561.31013</v>
      </c>
      <c r="I7" s="131">
        <v>86823.599700000006</v>
      </c>
      <c r="J7" s="131">
        <v>84936.203210000007</v>
      </c>
      <c r="K7" s="131">
        <v>117323.37648000001</v>
      </c>
      <c r="L7" s="131">
        <v>216306.39866000001</v>
      </c>
      <c r="M7" s="131">
        <v>303272.15652999998</v>
      </c>
      <c r="N7" s="131">
        <v>278887.07254000002</v>
      </c>
      <c r="O7" s="132">
        <v>1977992.5496400001</v>
      </c>
    </row>
    <row r="8" spans="1:15" s="67" customFormat="1" ht="15" x14ac:dyDescent="0.25">
      <c r="A8" s="37">
        <v>2017</v>
      </c>
      <c r="B8" s="40" t="s">
        <v>134</v>
      </c>
      <c r="C8" s="131">
        <v>98614.026859999998</v>
      </c>
      <c r="D8" s="131">
        <v>100791.01846000001</v>
      </c>
      <c r="E8" s="131">
        <v>123925.27827</v>
      </c>
      <c r="F8" s="131">
        <v>106774.60662000001</v>
      </c>
      <c r="G8" s="131">
        <v>113878.43811</v>
      </c>
      <c r="H8" s="131">
        <v>111036.216</v>
      </c>
      <c r="I8" s="131">
        <v>114023.59981</v>
      </c>
      <c r="J8" s="131">
        <v>130741.30551999999</v>
      </c>
      <c r="K8" s="131">
        <v>121770.06965999999</v>
      </c>
      <c r="L8" s="131"/>
      <c r="M8" s="131"/>
      <c r="N8" s="131"/>
      <c r="O8" s="132">
        <v>1021554.55931</v>
      </c>
    </row>
    <row r="9" spans="1:15" ht="15" x14ac:dyDescent="0.25">
      <c r="A9" s="39">
        <v>2016</v>
      </c>
      <c r="B9" s="40" t="s">
        <v>134</v>
      </c>
      <c r="C9" s="131">
        <v>82138.198180000007</v>
      </c>
      <c r="D9" s="131">
        <v>106167.3698</v>
      </c>
      <c r="E9" s="131">
        <v>115040.83248</v>
      </c>
      <c r="F9" s="131">
        <v>101233.43283999999</v>
      </c>
      <c r="G9" s="131">
        <v>99357.540609999996</v>
      </c>
      <c r="H9" s="131">
        <v>118406.69650000001</v>
      </c>
      <c r="I9" s="131">
        <v>86164.127510000006</v>
      </c>
      <c r="J9" s="131">
        <v>125447.67350999999</v>
      </c>
      <c r="K9" s="131">
        <v>118922.44886</v>
      </c>
      <c r="L9" s="131">
        <v>128356.24641000001</v>
      </c>
      <c r="M9" s="131">
        <v>127586.63062</v>
      </c>
      <c r="N9" s="131">
        <v>111567.23850000001</v>
      </c>
      <c r="O9" s="132">
        <v>1320388.43582</v>
      </c>
    </row>
    <row r="10" spans="1:15" s="67" customFormat="1" ht="15" x14ac:dyDescent="0.25">
      <c r="A10" s="37">
        <v>2017</v>
      </c>
      <c r="B10" s="40" t="s">
        <v>135</v>
      </c>
      <c r="C10" s="131">
        <v>96371.368740000005</v>
      </c>
      <c r="D10" s="131">
        <v>90408.284830000004</v>
      </c>
      <c r="E10" s="131">
        <v>114507.19144</v>
      </c>
      <c r="F10" s="131">
        <v>97193.598150000005</v>
      </c>
      <c r="G10" s="131">
        <v>96648.830149999994</v>
      </c>
      <c r="H10" s="131">
        <v>75861.733869999996</v>
      </c>
      <c r="I10" s="131">
        <v>62780.645680000001</v>
      </c>
      <c r="J10" s="131">
        <v>83279.112129999994</v>
      </c>
      <c r="K10" s="131">
        <v>94096.526159999994</v>
      </c>
      <c r="L10" s="131"/>
      <c r="M10" s="131"/>
      <c r="N10" s="131"/>
      <c r="O10" s="132">
        <v>811147.29114999995</v>
      </c>
    </row>
    <row r="11" spans="1:15" ht="15" x14ac:dyDescent="0.25">
      <c r="A11" s="39">
        <v>2016</v>
      </c>
      <c r="B11" s="40" t="s">
        <v>135</v>
      </c>
      <c r="C11" s="131">
        <v>89731.465129999997</v>
      </c>
      <c r="D11" s="131">
        <v>105702.40222</v>
      </c>
      <c r="E11" s="131">
        <v>108063.88145</v>
      </c>
      <c r="F11" s="131">
        <v>96465.707190000001</v>
      </c>
      <c r="G11" s="131">
        <v>96136.855660000001</v>
      </c>
      <c r="H11" s="131">
        <v>99356.71286</v>
      </c>
      <c r="I11" s="131">
        <v>54463.913520000002</v>
      </c>
      <c r="J11" s="131">
        <v>88426.430420000004</v>
      </c>
      <c r="K11" s="131">
        <v>133309.95624</v>
      </c>
      <c r="L11" s="131">
        <v>164829.81182</v>
      </c>
      <c r="M11" s="131">
        <v>144969.57272</v>
      </c>
      <c r="N11" s="131">
        <v>115269.88946000001</v>
      </c>
      <c r="O11" s="132">
        <v>1296726.5986899999</v>
      </c>
    </row>
    <row r="12" spans="1:15" s="67" customFormat="1" ht="15" x14ac:dyDescent="0.25">
      <c r="A12" s="37">
        <v>2017</v>
      </c>
      <c r="B12" s="40" t="s">
        <v>136</v>
      </c>
      <c r="C12" s="131">
        <v>153847.91657</v>
      </c>
      <c r="D12" s="131">
        <v>151916.63034999999</v>
      </c>
      <c r="E12" s="131">
        <v>166209.45361</v>
      </c>
      <c r="F12" s="131">
        <v>136966.56799000001</v>
      </c>
      <c r="G12" s="131">
        <v>122522.30646000001</v>
      </c>
      <c r="H12" s="131">
        <v>112597.09063000001</v>
      </c>
      <c r="I12" s="131">
        <v>125317.91564000001</v>
      </c>
      <c r="J12" s="131">
        <v>98406.800390000004</v>
      </c>
      <c r="K12" s="131">
        <v>183979.07461000001</v>
      </c>
      <c r="L12" s="131"/>
      <c r="M12" s="131"/>
      <c r="N12" s="131"/>
      <c r="O12" s="132">
        <v>1251763.7562500001</v>
      </c>
    </row>
    <row r="13" spans="1:15" ht="15" x14ac:dyDescent="0.25">
      <c r="A13" s="39">
        <v>2016</v>
      </c>
      <c r="B13" s="40" t="s">
        <v>136</v>
      </c>
      <c r="C13" s="131">
        <v>178413.55434</v>
      </c>
      <c r="D13" s="131">
        <v>169593.44938000001</v>
      </c>
      <c r="E13" s="131">
        <v>138571.21487</v>
      </c>
      <c r="F13" s="131">
        <v>141600.09865</v>
      </c>
      <c r="G13" s="131">
        <v>140964.30918000001</v>
      </c>
      <c r="H13" s="131">
        <v>154724.56434000001</v>
      </c>
      <c r="I13" s="131">
        <v>112831.10505</v>
      </c>
      <c r="J13" s="131">
        <v>122766.21102</v>
      </c>
      <c r="K13" s="131">
        <v>137872.99599</v>
      </c>
      <c r="L13" s="131">
        <v>250831.77413000001</v>
      </c>
      <c r="M13" s="131">
        <v>231839.25833000001</v>
      </c>
      <c r="N13" s="131">
        <v>203852.04095</v>
      </c>
      <c r="O13" s="132">
        <v>1983860.57623</v>
      </c>
    </row>
    <row r="14" spans="1:15" s="67" customFormat="1" ht="15" x14ac:dyDescent="0.25">
      <c r="A14" s="37">
        <v>2017</v>
      </c>
      <c r="B14" s="40" t="s">
        <v>137</v>
      </c>
      <c r="C14" s="131">
        <v>25053.806250000001</v>
      </c>
      <c r="D14" s="131">
        <v>28959.574209999999</v>
      </c>
      <c r="E14" s="131">
        <v>31758.512920000001</v>
      </c>
      <c r="F14" s="131">
        <v>27550.555660000002</v>
      </c>
      <c r="G14" s="131">
        <v>25553.172859999999</v>
      </c>
      <c r="H14" s="131">
        <v>25930.344700000001</v>
      </c>
      <c r="I14" s="131">
        <v>17993.175630000002</v>
      </c>
      <c r="J14" s="131">
        <v>24056.734530000002</v>
      </c>
      <c r="K14" s="131">
        <v>16414.489949999999</v>
      </c>
      <c r="L14" s="131"/>
      <c r="M14" s="131"/>
      <c r="N14" s="131"/>
      <c r="O14" s="132">
        <v>223270.36671</v>
      </c>
    </row>
    <row r="15" spans="1:15" ht="15" x14ac:dyDescent="0.25">
      <c r="A15" s="39">
        <v>2016</v>
      </c>
      <c r="B15" s="40" t="s">
        <v>137</v>
      </c>
      <c r="C15" s="131">
        <v>10191.507659999999</v>
      </c>
      <c r="D15" s="131">
        <v>15895.20304</v>
      </c>
      <c r="E15" s="131">
        <v>18612.352360000001</v>
      </c>
      <c r="F15" s="131">
        <v>16074.062110000001</v>
      </c>
      <c r="G15" s="131">
        <v>13709.48552</v>
      </c>
      <c r="H15" s="131">
        <v>15906.68377</v>
      </c>
      <c r="I15" s="131">
        <v>7864.1694500000003</v>
      </c>
      <c r="J15" s="131">
        <v>14110.55587</v>
      </c>
      <c r="K15" s="131">
        <v>16903.757259999998</v>
      </c>
      <c r="L15" s="131">
        <v>16057.673000000001</v>
      </c>
      <c r="M15" s="131">
        <v>19860.462739999999</v>
      </c>
      <c r="N15" s="131">
        <v>25643.104299999999</v>
      </c>
      <c r="O15" s="132">
        <v>190829.01707999999</v>
      </c>
    </row>
    <row r="16" spans="1:15" ht="15" x14ac:dyDescent="0.25">
      <c r="A16" s="37">
        <v>2017</v>
      </c>
      <c r="B16" s="40" t="s">
        <v>138</v>
      </c>
      <c r="C16" s="131">
        <v>72553.879400000005</v>
      </c>
      <c r="D16" s="131">
        <v>56698.544040000001</v>
      </c>
      <c r="E16" s="131">
        <v>62550.802020000003</v>
      </c>
      <c r="F16" s="131">
        <v>54475.132640000003</v>
      </c>
      <c r="G16" s="131">
        <v>98506.515249999997</v>
      </c>
      <c r="H16" s="131">
        <v>72979.066900000005</v>
      </c>
      <c r="I16" s="131">
        <v>63649.258909999997</v>
      </c>
      <c r="J16" s="131">
        <v>83484.789269999994</v>
      </c>
      <c r="K16" s="131">
        <v>118926.94034</v>
      </c>
      <c r="L16" s="131"/>
      <c r="M16" s="131"/>
      <c r="N16" s="131"/>
      <c r="O16" s="132">
        <v>683824.92877</v>
      </c>
    </row>
    <row r="17" spans="1:15" ht="15" x14ac:dyDescent="0.25">
      <c r="A17" s="39">
        <v>2016</v>
      </c>
      <c r="B17" s="40" t="s">
        <v>138</v>
      </c>
      <c r="C17" s="131">
        <v>84511.730519999997</v>
      </c>
      <c r="D17" s="131">
        <v>95207.148939999999</v>
      </c>
      <c r="E17" s="131">
        <v>120666.01637</v>
      </c>
      <c r="F17" s="131">
        <v>106168.6369</v>
      </c>
      <c r="G17" s="131">
        <v>77918.443740000002</v>
      </c>
      <c r="H17" s="131">
        <v>73102.883369999996</v>
      </c>
      <c r="I17" s="131">
        <v>63427.968549999998</v>
      </c>
      <c r="J17" s="131">
        <v>105204.74516999999</v>
      </c>
      <c r="K17" s="131">
        <v>70332.889139999999</v>
      </c>
      <c r="L17" s="131">
        <v>74471.286319999999</v>
      </c>
      <c r="M17" s="131">
        <v>63456.790180000004</v>
      </c>
      <c r="N17" s="131">
        <v>75289.751940000002</v>
      </c>
      <c r="O17" s="132">
        <v>1009758.29114</v>
      </c>
    </row>
    <row r="18" spans="1:15" ht="15" x14ac:dyDescent="0.25">
      <c r="A18" s="37">
        <v>2017</v>
      </c>
      <c r="B18" s="40" t="s">
        <v>139</v>
      </c>
      <c r="C18" s="131">
        <v>7065.8872499999998</v>
      </c>
      <c r="D18" s="131">
        <v>8665.6867299999994</v>
      </c>
      <c r="E18" s="131">
        <v>14852.07654</v>
      </c>
      <c r="F18" s="131">
        <v>10092.47442</v>
      </c>
      <c r="G18" s="131">
        <v>6489.4700499999999</v>
      </c>
      <c r="H18" s="131">
        <v>3619.6122599999999</v>
      </c>
      <c r="I18" s="131">
        <v>3589.18777</v>
      </c>
      <c r="J18" s="131">
        <v>4815.2303599999996</v>
      </c>
      <c r="K18" s="131">
        <v>3969.2169800000001</v>
      </c>
      <c r="L18" s="131"/>
      <c r="M18" s="131"/>
      <c r="N18" s="131"/>
      <c r="O18" s="132">
        <v>63158.842360000002</v>
      </c>
    </row>
    <row r="19" spans="1:15" ht="15" x14ac:dyDescent="0.25">
      <c r="A19" s="39">
        <v>2016</v>
      </c>
      <c r="B19" s="40" t="s">
        <v>139</v>
      </c>
      <c r="C19" s="131">
        <v>6380.1968100000004</v>
      </c>
      <c r="D19" s="131">
        <v>10943.8946</v>
      </c>
      <c r="E19" s="131">
        <v>11918.69154</v>
      </c>
      <c r="F19" s="131">
        <v>14289.86443</v>
      </c>
      <c r="G19" s="131">
        <v>5571.9104900000002</v>
      </c>
      <c r="H19" s="131">
        <v>3156.9027799999999</v>
      </c>
      <c r="I19" s="131">
        <v>3344.2157099999999</v>
      </c>
      <c r="J19" s="131">
        <v>4817.8857399999997</v>
      </c>
      <c r="K19" s="131">
        <v>5467.3721800000003</v>
      </c>
      <c r="L19" s="131">
        <v>3457.1936799999999</v>
      </c>
      <c r="M19" s="131">
        <v>5491.6414599999998</v>
      </c>
      <c r="N19" s="131">
        <v>6517.1455100000003</v>
      </c>
      <c r="O19" s="132">
        <v>81356.914929999999</v>
      </c>
    </row>
    <row r="20" spans="1:15" ht="15" x14ac:dyDescent="0.25">
      <c r="A20" s="37">
        <v>2017</v>
      </c>
      <c r="B20" s="40" t="s">
        <v>140</v>
      </c>
      <c r="C20" s="133">
        <v>170613.20470999999</v>
      </c>
      <c r="D20" s="133">
        <v>170754.34839</v>
      </c>
      <c r="E20" s="133">
        <v>185513.32574999999</v>
      </c>
      <c r="F20" s="133">
        <v>163390.74106999999</v>
      </c>
      <c r="G20" s="133">
        <v>172493.50797999999</v>
      </c>
      <c r="H20" s="131">
        <v>185745.50395000001</v>
      </c>
      <c r="I20" s="131">
        <v>183088.31645000001</v>
      </c>
      <c r="J20" s="131">
        <v>211103.77445999999</v>
      </c>
      <c r="K20" s="131">
        <v>185360.02976</v>
      </c>
      <c r="L20" s="131"/>
      <c r="M20" s="131"/>
      <c r="N20" s="131"/>
      <c r="O20" s="132">
        <v>1628062.7525200001</v>
      </c>
    </row>
    <row r="21" spans="1:15" ht="15" x14ac:dyDescent="0.25">
      <c r="A21" s="39">
        <v>2016</v>
      </c>
      <c r="B21" s="40" t="s">
        <v>140</v>
      </c>
      <c r="C21" s="131">
        <v>134162.91104000001</v>
      </c>
      <c r="D21" s="131">
        <v>143119.48126</v>
      </c>
      <c r="E21" s="131">
        <v>150086.95507</v>
      </c>
      <c r="F21" s="131">
        <v>144289.19433999999</v>
      </c>
      <c r="G21" s="131">
        <v>154677.59112</v>
      </c>
      <c r="H21" s="131">
        <v>155034.36575999999</v>
      </c>
      <c r="I21" s="131">
        <v>131760.60505000001</v>
      </c>
      <c r="J21" s="131">
        <v>174431.12315</v>
      </c>
      <c r="K21" s="131">
        <v>149466.84672</v>
      </c>
      <c r="L21" s="131">
        <v>166790.7715</v>
      </c>
      <c r="M21" s="131">
        <v>175058.29003</v>
      </c>
      <c r="N21" s="131">
        <v>211832.53851000001</v>
      </c>
      <c r="O21" s="132">
        <v>1890710.6735499999</v>
      </c>
    </row>
    <row r="22" spans="1:15" ht="15" x14ac:dyDescent="0.25">
      <c r="A22" s="37">
        <v>2017</v>
      </c>
      <c r="B22" s="40" t="s">
        <v>141</v>
      </c>
      <c r="C22" s="133">
        <v>311625.85595</v>
      </c>
      <c r="D22" s="133">
        <v>330155.35957999999</v>
      </c>
      <c r="E22" s="133">
        <v>390190.08562999999</v>
      </c>
      <c r="F22" s="133">
        <v>369992.24356999999</v>
      </c>
      <c r="G22" s="133">
        <v>382517.51643999998</v>
      </c>
      <c r="H22" s="131">
        <v>352783.91746999999</v>
      </c>
      <c r="I22" s="131">
        <v>349334.42885999999</v>
      </c>
      <c r="J22" s="131">
        <v>389373.10791000002</v>
      </c>
      <c r="K22" s="131">
        <v>311342.30248999997</v>
      </c>
      <c r="L22" s="131"/>
      <c r="M22" s="131"/>
      <c r="N22" s="131"/>
      <c r="O22" s="132">
        <v>3187314.8179000001</v>
      </c>
    </row>
    <row r="23" spans="1:15" ht="15" x14ac:dyDescent="0.25">
      <c r="A23" s="39">
        <v>2016</v>
      </c>
      <c r="B23" s="40" t="s">
        <v>141</v>
      </c>
      <c r="C23" s="131">
        <v>272169.44436000002</v>
      </c>
      <c r="D23" s="133">
        <v>345267.60492999997</v>
      </c>
      <c r="E23" s="131">
        <v>369383.47516999999</v>
      </c>
      <c r="F23" s="131">
        <v>344801.37011000002</v>
      </c>
      <c r="G23" s="131">
        <v>359460.56257000001</v>
      </c>
      <c r="H23" s="131">
        <v>379954.54584999999</v>
      </c>
      <c r="I23" s="131">
        <v>272883.78418000002</v>
      </c>
      <c r="J23" s="131">
        <v>366531.50695000001</v>
      </c>
      <c r="K23" s="131">
        <v>318536.95526000002</v>
      </c>
      <c r="L23" s="131">
        <v>348173.17676</v>
      </c>
      <c r="M23" s="131">
        <v>369972.77356</v>
      </c>
      <c r="N23" s="131">
        <v>353834.06511999998</v>
      </c>
      <c r="O23" s="132">
        <v>4100969.2648200002</v>
      </c>
    </row>
    <row r="24" spans="1:15" ht="15" x14ac:dyDescent="0.25">
      <c r="A24" s="37">
        <v>2017</v>
      </c>
      <c r="B24" s="38" t="s">
        <v>14</v>
      </c>
      <c r="C24" s="134">
        <f>C26+C28+C30+C32+C34+C36+C38+C40+C42+C44+C46+C48+C50+C52+C54+C56</f>
        <v>8506318.334280001</v>
      </c>
      <c r="D24" s="134">
        <f t="shared" ref="D24:O24" si="2">D26+D28+D30+D32+D34+D36+D38+D40+D42+D44+D46+D48+D50+D52+D54+D56</f>
        <v>9255623.7346700002</v>
      </c>
      <c r="E24" s="134">
        <f t="shared" si="2"/>
        <v>11304807.668230003</v>
      </c>
      <c r="F24" s="134">
        <f t="shared" si="2"/>
        <v>9724719.3490899988</v>
      </c>
      <c r="G24" s="134">
        <f t="shared" si="2"/>
        <v>10322389.327299999</v>
      </c>
      <c r="H24" s="134">
        <f t="shared" si="2"/>
        <v>10065733.495670004</v>
      </c>
      <c r="I24" s="134">
        <f t="shared" si="2"/>
        <v>9592695.74395</v>
      </c>
      <c r="J24" s="134">
        <f t="shared" si="2"/>
        <v>10316711.47115</v>
      </c>
      <c r="K24" s="134">
        <f t="shared" si="2"/>
        <v>9304619.7538599968</v>
      </c>
      <c r="L24" s="134"/>
      <c r="M24" s="134"/>
      <c r="N24" s="134"/>
      <c r="O24" s="134">
        <f t="shared" si="2"/>
        <v>88393618.87819998</v>
      </c>
    </row>
    <row r="25" spans="1:15" ht="15" x14ac:dyDescent="0.25">
      <c r="A25" s="39">
        <v>2016</v>
      </c>
      <c r="B25" s="38" t="s">
        <v>14</v>
      </c>
      <c r="C25" s="134">
        <f>C27+C29+C31+C33+C35+C37+C39+C41+C43+C45+C47+C49+C51+C53+C55+C57</f>
        <v>7469172.9747500001</v>
      </c>
      <c r="D25" s="134">
        <f t="shared" ref="D25:O25" si="3">D27+D29+D31+D33+D35+D37+D39+D41+D43+D45+D47+D49+D51+D53+D55+D57</f>
        <v>8788262.330769999</v>
      </c>
      <c r="E25" s="134">
        <f t="shared" si="3"/>
        <v>9424998.8969599996</v>
      </c>
      <c r="F25" s="134">
        <f t="shared" si="3"/>
        <v>9435791.925970003</v>
      </c>
      <c r="G25" s="134">
        <f t="shared" si="3"/>
        <v>8852418.1578000002</v>
      </c>
      <c r="H25" s="134">
        <f t="shared" si="3"/>
        <v>9788380.7435100004</v>
      </c>
      <c r="I25" s="134">
        <f t="shared" si="3"/>
        <v>7266062.84277</v>
      </c>
      <c r="J25" s="134">
        <f t="shared" si="3"/>
        <v>9145840.8676200006</v>
      </c>
      <c r="K25" s="134">
        <f t="shared" si="3"/>
        <v>8542545.6838999987</v>
      </c>
      <c r="L25" s="134">
        <f t="shared" si="3"/>
        <v>9410953.9536099993</v>
      </c>
      <c r="M25" s="134">
        <f t="shared" si="3"/>
        <v>9507158.4931600001</v>
      </c>
      <c r="N25" s="134">
        <f t="shared" si="3"/>
        <v>9969566.3999800012</v>
      </c>
      <c r="O25" s="134">
        <f t="shared" si="3"/>
        <v>107601153.27080001</v>
      </c>
    </row>
    <row r="26" spans="1:15" ht="15" x14ac:dyDescent="0.25">
      <c r="A26" s="37">
        <v>2017</v>
      </c>
      <c r="B26" s="40" t="s">
        <v>142</v>
      </c>
      <c r="C26" s="131">
        <v>613421.35262999998</v>
      </c>
      <c r="D26" s="131">
        <v>636077.66206</v>
      </c>
      <c r="E26" s="131">
        <v>755404.26494999998</v>
      </c>
      <c r="F26" s="131">
        <v>657791.87757999997</v>
      </c>
      <c r="G26" s="131">
        <v>671390.82710999995</v>
      </c>
      <c r="H26" s="131">
        <v>647421.72210000001</v>
      </c>
      <c r="I26" s="131">
        <v>603890.19993999996</v>
      </c>
      <c r="J26" s="131">
        <v>696515.87962000002</v>
      </c>
      <c r="K26" s="131">
        <v>664710.54010999994</v>
      </c>
      <c r="L26" s="131"/>
      <c r="M26" s="131"/>
      <c r="N26" s="131"/>
      <c r="O26" s="132">
        <v>5946624.3261000002</v>
      </c>
    </row>
    <row r="27" spans="1:15" ht="15" x14ac:dyDescent="0.25">
      <c r="A27" s="39">
        <v>2016</v>
      </c>
      <c r="B27" s="40" t="s">
        <v>142</v>
      </c>
      <c r="C27" s="131">
        <v>596350.63049000001</v>
      </c>
      <c r="D27" s="131">
        <v>632879.71793000004</v>
      </c>
      <c r="E27" s="131">
        <v>703183.34372</v>
      </c>
      <c r="F27" s="131">
        <v>689660.14344000001</v>
      </c>
      <c r="G27" s="131">
        <v>667514.74985000002</v>
      </c>
      <c r="H27" s="131">
        <v>713431.00700999994</v>
      </c>
      <c r="I27" s="131">
        <v>517401.23694999999</v>
      </c>
      <c r="J27" s="131">
        <v>661290.12170000002</v>
      </c>
      <c r="K27" s="131">
        <v>654843.02323000005</v>
      </c>
      <c r="L27" s="131">
        <v>691260.25052999996</v>
      </c>
      <c r="M27" s="131">
        <v>693768.88300999999</v>
      </c>
      <c r="N27" s="131">
        <v>645372.02147000004</v>
      </c>
      <c r="O27" s="132">
        <v>7866955.1293299999</v>
      </c>
    </row>
    <row r="28" spans="1:15" ht="15" x14ac:dyDescent="0.25">
      <c r="A28" s="37">
        <v>2017</v>
      </c>
      <c r="B28" s="40" t="s">
        <v>143</v>
      </c>
      <c r="C28" s="131">
        <v>90877.574959999998</v>
      </c>
      <c r="D28" s="131">
        <v>115906.98779</v>
      </c>
      <c r="E28" s="131">
        <v>158449.15804000001</v>
      </c>
      <c r="F28" s="131">
        <v>120203.82993000001</v>
      </c>
      <c r="G28" s="131">
        <v>130223.53909999999</v>
      </c>
      <c r="H28" s="131">
        <v>116514.99045</v>
      </c>
      <c r="I28" s="131">
        <v>125484.75635</v>
      </c>
      <c r="J28" s="131">
        <v>178491.93067</v>
      </c>
      <c r="K28" s="131">
        <v>111702.7129</v>
      </c>
      <c r="L28" s="131"/>
      <c r="M28" s="131"/>
      <c r="N28" s="131"/>
      <c r="O28" s="132">
        <v>1147855.48019</v>
      </c>
    </row>
    <row r="29" spans="1:15" ht="15" x14ac:dyDescent="0.25">
      <c r="A29" s="39">
        <v>2016</v>
      </c>
      <c r="B29" s="40" t="s">
        <v>143</v>
      </c>
      <c r="C29" s="131">
        <v>88262.647039999996</v>
      </c>
      <c r="D29" s="131">
        <v>108392.15519999999</v>
      </c>
      <c r="E29" s="131">
        <v>126075.64434</v>
      </c>
      <c r="F29" s="131">
        <v>132778.81531999999</v>
      </c>
      <c r="G29" s="131">
        <v>121029.34637</v>
      </c>
      <c r="H29" s="131">
        <v>124400.22552000001</v>
      </c>
      <c r="I29" s="131">
        <v>100638.91873</v>
      </c>
      <c r="J29" s="131">
        <v>143041.74457000001</v>
      </c>
      <c r="K29" s="131">
        <v>110375.66275</v>
      </c>
      <c r="L29" s="131">
        <v>119984.95053</v>
      </c>
      <c r="M29" s="131">
        <v>103159.43016</v>
      </c>
      <c r="N29" s="131">
        <v>115970.05830999999</v>
      </c>
      <c r="O29" s="132">
        <v>1394109.5988400001</v>
      </c>
    </row>
    <row r="30" spans="1:15" s="67" customFormat="1" ht="15" x14ac:dyDescent="0.25">
      <c r="A30" s="37">
        <v>2017</v>
      </c>
      <c r="B30" s="40" t="s">
        <v>144</v>
      </c>
      <c r="C30" s="131">
        <v>145552.8713</v>
      </c>
      <c r="D30" s="131">
        <v>155167.77798000001</v>
      </c>
      <c r="E30" s="131">
        <v>188983.32214</v>
      </c>
      <c r="F30" s="131">
        <v>176124.62299</v>
      </c>
      <c r="G30" s="131">
        <v>183438.17765</v>
      </c>
      <c r="H30" s="131">
        <v>163157.88868999999</v>
      </c>
      <c r="I30" s="131">
        <v>158119.07628000001</v>
      </c>
      <c r="J30" s="131">
        <v>201614.87457000001</v>
      </c>
      <c r="K30" s="131">
        <v>169461.05041</v>
      </c>
      <c r="L30" s="131"/>
      <c r="M30" s="131"/>
      <c r="N30" s="131"/>
      <c r="O30" s="132">
        <v>1541619.6620100001</v>
      </c>
    </row>
    <row r="31" spans="1:15" ht="15" x14ac:dyDescent="0.25">
      <c r="A31" s="39">
        <v>2016</v>
      </c>
      <c r="B31" s="40" t="s">
        <v>144</v>
      </c>
      <c r="C31" s="131">
        <v>129495.75634000001</v>
      </c>
      <c r="D31" s="131">
        <v>155035.06388</v>
      </c>
      <c r="E31" s="131">
        <v>178923.85326</v>
      </c>
      <c r="F31" s="131">
        <v>170894.06432999999</v>
      </c>
      <c r="G31" s="131">
        <v>164493.13253999999</v>
      </c>
      <c r="H31" s="131">
        <v>172579.00075000001</v>
      </c>
      <c r="I31" s="131">
        <v>103247.80958</v>
      </c>
      <c r="J31" s="131">
        <v>166134.79951000001</v>
      </c>
      <c r="K31" s="131">
        <v>155502.63203000001</v>
      </c>
      <c r="L31" s="131">
        <v>177825.40615</v>
      </c>
      <c r="M31" s="131">
        <v>176412.99838999999</v>
      </c>
      <c r="N31" s="131">
        <v>168412.97764999999</v>
      </c>
      <c r="O31" s="132">
        <v>1918957.49441</v>
      </c>
    </row>
    <row r="32" spans="1:15" ht="15" x14ac:dyDescent="0.25">
      <c r="A32" s="37">
        <v>2017</v>
      </c>
      <c r="B32" s="40" t="s">
        <v>145</v>
      </c>
      <c r="C32" s="133">
        <v>1230611.6969999999</v>
      </c>
      <c r="D32" s="133">
        <v>1343485.6498400001</v>
      </c>
      <c r="E32" s="133">
        <v>1519119.5068399999</v>
      </c>
      <c r="F32" s="133">
        <v>1216354.36078</v>
      </c>
      <c r="G32" s="133">
        <v>1320451.6012599999</v>
      </c>
      <c r="H32" s="133">
        <v>1280176.72489</v>
      </c>
      <c r="I32" s="133">
        <v>1187341.48753</v>
      </c>
      <c r="J32" s="133">
        <v>1460186.2006600001</v>
      </c>
      <c r="K32" s="133">
        <v>1280260.3469199999</v>
      </c>
      <c r="L32" s="133"/>
      <c r="M32" s="133"/>
      <c r="N32" s="133"/>
      <c r="O32" s="132">
        <v>11837987.575719999</v>
      </c>
    </row>
    <row r="33" spans="1:15" ht="15" x14ac:dyDescent="0.25">
      <c r="A33" s="39">
        <v>2016</v>
      </c>
      <c r="B33" s="40" t="s">
        <v>145</v>
      </c>
      <c r="C33" s="131">
        <v>997796.81114000001</v>
      </c>
      <c r="D33" s="131">
        <v>1136925.6484099999</v>
      </c>
      <c r="E33" s="131">
        <v>1189668.26416</v>
      </c>
      <c r="F33" s="133">
        <v>1231392.70747</v>
      </c>
      <c r="G33" s="133">
        <v>1126936.19517</v>
      </c>
      <c r="H33" s="133">
        <v>1316135.5207700001</v>
      </c>
      <c r="I33" s="133">
        <v>960854.42127000005</v>
      </c>
      <c r="J33" s="133">
        <v>1208479.22062</v>
      </c>
      <c r="K33" s="133">
        <v>1095817.0729199999</v>
      </c>
      <c r="L33" s="133">
        <v>1229099.5704699999</v>
      </c>
      <c r="M33" s="133">
        <v>1154563.19737</v>
      </c>
      <c r="N33" s="133">
        <v>1289588.0813</v>
      </c>
      <c r="O33" s="132">
        <v>13937256.711069999</v>
      </c>
    </row>
    <row r="34" spans="1:15" ht="15" x14ac:dyDescent="0.25">
      <c r="A34" s="37">
        <v>2017</v>
      </c>
      <c r="B34" s="40" t="s">
        <v>146</v>
      </c>
      <c r="C34" s="131">
        <v>1245694.30522</v>
      </c>
      <c r="D34" s="131">
        <v>1281982.65698</v>
      </c>
      <c r="E34" s="131">
        <v>1530358.5110500001</v>
      </c>
      <c r="F34" s="131">
        <v>1346372.5891799999</v>
      </c>
      <c r="G34" s="131">
        <v>1399880.3807699999</v>
      </c>
      <c r="H34" s="131">
        <v>1390710.7393499999</v>
      </c>
      <c r="I34" s="131">
        <v>1480715.4942099999</v>
      </c>
      <c r="J34" s="131">
        <v>1679036.8185099999</v>
      </c>
      <c r="K34" s="131">
        <v>1294611.0208300001</v>
      </c>
      <c r="L34" s="131"/>
      <c r="M34" s="131"/>
      <c r="N34" s="131"/>
      <c r="O34" s="132">
        <v>12649362.516100001</v>
      </c>
    </row>
    <row r="35" spans="1:15" ht="15" x14ac:dyDescent="0.25">
      <c r="A35" s="39">
        <v>2016</v>
      </c>
      <c r="B35" s="40" t="s">
        <v>146</v>
      </c>
      <c r="C35" s="131">
        <v>1317690.7571399999</v>
      </c>
      <c r="D35" s="131">
        <v>1417235.4312499999</v>
      </c>
      <c r="E35" s="131">
        <v>1509609.8828100001</v>
      </c>
      <c r="F35" s="131">
        <v>1522645.99538</v>
      </c>
      <c r="G35" s="131">
        <v>1417793.2821899999</v>
      </c>
      <c r="H35" s="131">
        <v>1526209.70297</v>
      </c>
      <c r="I35" s="131">
        <v>1246136.3417</v>
      </c>
      <c r="J35" s="131">
        <v>1605432.9395099999</v>
      </c>
      <c r="K35" s="131">
        <v>1318760.98752</v>
      </c>
      <c r="L35" s="131">
        <v>1424987.54382</v>
      </c>
      <c r="M35" s="131">
        <v>1312655.6449200001</v>
      </c>
      <c r="N35" s="131">
        <v>1337125.90548</v>
      </c>
      <c r="O35" s="132">
        <v>16956284.414689999</v>
      </c>
    </row>
    <row r="36" spans="1:15" ht="15" x14ac:dyDescent="0.25">
      <c r="A36" s="37">
        <v>2017</v>
      </c>
      <c r="B36" s="40" t="s">
        <v>147</v>
      </c>
      <c r="C36" s="131">
        <v>2064276.45245</v>
      </c>
      <c r="D36" s="131">
        <v>2227201.63454</v>
      </c>
      <c r="E36" s="131">
        <v>2708928.2927999999</v>
      </c>
      <c r="F36" s="131">
        <v>2293596.3223600001</v>
      </c>
      <c r="G36" s="131">
        <v>2564380.90625</v>
      </c>
      <c r="H36" s="131">
        <v>2495470.1949499999</v>
      </c>
      <c r="I36" s="131">
        <v>2431489.4525700002</v>
      </c>
      <c r="J36" s="131">
        <v>1835338.6276499999</v>
      </c>
      <c r="K36" s="131">
        <v>2152109.61308</v>
      </c>
      <c r="L36" s="131"/>
      <c r="M36" s="131"/>
      <c r="N36" s="131"/>
      <c r="O36" s="132">
        <v>20772791.496649999</v>
      </c>
    </row>
    <row r="37" spans="1:15" ht="15" x14ac:dyDescent="0.25">
      <c r="A37" s="39">
        <v>2016</v>
      </c>
      <c r="B37" s="40" t="s">
        <v>147</v>
      </c>
      <c r="C37" s="131">
        <v>1512280.43652</v>
      </c>
      <c r="D37" s="131">
        <v>1983150.7717299999</v>
      </c>
      <c r="E37" s="131">
        <v>2046625.30602</v>
      </c>
      <c r="F37" s="131">
        <v>2045816.2500700001</v>
      </c>
      <c r="G37" s="131">
        <v>1998418.0989099999</v>
      </c>
      <c r="H37" s="131">
        <v>2147765.0719300001</v>
      </c>
      <c r="I37" s="131">
        <v>1724587.2621200001</v>
      </c>
      <c r="J37" s="131">
        <v>1677699.5741300001</v>
      </c>
      <c r="K37" s="131">
        <v>1940445.8130099999</v>
      </c>
      <c r="L37" s="131">
        <v>2210886.45426</v>
      </c>
      <c r="M37" s="131">
        <v>2253216.38552</v>
      </c>
      <c r="N37" s="131">
        <v>2346446.8982299999</v>
      </c>
      <c r="O37" s="132">
        <v>23887338.322450001</v>
      </c>
    </row>
    <row r="38" spans="1:15" ht="15" x14ac:dyDescent="0.25">
      <c r="A38" s="37">
        <v>2017</v>
      </c>
      <c r="B38" s="40" t="s">
        <v>148</v>
      </c>
      <c r="C38" s="131">
        <v>65125.639880000002</v>
      </c>
      <c r="D38" s="131">
        <v>84700.491330000004</v>
      </c>
      <c r="E38" s="131">
        <v>148505.58248000001</v>
      </c>
      <c r="F38" s="131">
        <v>72460.498909999995</v>
      </c>
      <c r="G38" s="131">
        <v>114131.60739</v>
      </c>
      <c r="H38" s="131">
        <v>158069.96716999999</v>
      </c>
      <c r="I38" s="131">
        <v>90804.685630000007</v>
      </c>
      <c r="J38" s="131">
        <v>168046.68220000001</v>
      </c>
      <c r="K38" s="131">
        <v>103600.68257999999</v>
      </c>
      <c r="L38" s="131"/>
      <c r="M38" s="131"/>
      <c r="N38" s="131"/>
      <c r="O38" s="132">
        <v>1005445.83757</v>
      </c>
    </row>
    <row r="39" spans="1:15" ht="15" x14ac:dyDescent="0.25">
      <c r="A39" s="39">
        <v>2016</v>
      </c>
      <c r="B39" s="40" t="s">
        <v>148</v>
      </c>
      <c r="C39" s="131">
        <v>41413.986100000002</v>
      </c>
      <c r="D39" s="131">
        <v>60080.299330000002</v>
      </c>
      <c r="E39" s="131">
        <v>79413.773239999995</v>
      </c>
      <c r="F39" s="131">
        <v>92766.229569999996</v>
      </c>
      <c r="G39" s="131">
        <v>33853.179360000002</v>
      </c>
      <c r="H39" s="131">
        <v>58315.610529999998</v>
      </c>
      <c r="I39" s="131">
        <v>22686.377090000002</v>
      </c>
      <c r="J39" s="131">
        <v>60904.21574</v>
      </c>
      <c r="K39" s="131">
        <v>19889.552940000001</v>
      </c>
      <c r="L39" s="131">
        <v>74240.672420000003</v>
      </c>
      <c r="M39" s="131">
        <v>272208.02055999998</v>
      </c>
      <c r="N39" s="131">
        <v>156403.91558999999</v>
      </c>
      <c r="O39" s="132">
        <v>972175.83247000002</v>
      </c>
    </row>
    <row r="40" spans="1:15" ht="15" x14ac:dyDescent="0.25">
      <c r="A40" s="37">
        <v>2017</v>
      </c>
      <c r="B40" s="40" t="s">
        <v>149</v>
      </c>
      <c r="C40" s="131">
        <v>603352.43238000001</v>
      </c>
      <c r="D40" s="131">
        <v>695489.65228000004</v>
      </c>
      <c r="E40" s="131">
        <v>907676.52966</v>
      </c>
      <c r="F40" s="131">
        <v>787758.36766999995</v>
      </c>
      <c r="G40" s="131">
        <v>879392.41081000003</v>
      </c>
      <c r="H40" s="131">
        <v>873241.13482000004</v>
      </c>
      <c r="I40" s="131">
        <v>807737.15887000004</v>
      </c>
      <c r="J40" s="131">
        <v>971153.19136000006</v>
      </c>
      <c r="K40" s="131">
        <v>868672.20906999998</v>
      </c>
      <c r="L40" s="131"/>
      <c r="M40" s="131"/>
      <c r="N40" s="131"/>
      <c r="O40" s="132">
        <v>7394473.0869199997</v>
      </c>
    </row>
    <row r="41" spans="1:15" ht="15" x14ac:dyDescent="0.25">
      <c r="A41" s="39">
        <v>2016</v>
      </c>
      <c r="B41" s="40" t="s">
        <v>149</v>
      </c>
      <c r="C41" s="131">
        <v>626876.00630999997</v>
      </c>
      <c r="D41" s="131">
        <v>803789.29258999997</v>
      </c>
      <c r="E41" s="131">
        <v>898068.69923999999</v>
      </c>
      <c r="F41" s="131">
        <v>885562.18747999996</v>
      </c>
      <c r="G41" s="131">
        <v>806840.71355999995</v>
      </c>
      <c r="H41" s="131">
        <v>925883.76355999999</v>
      </c>
      <c r="I41" s="131">
        <v>628736.26763000002</v>
      </c>
      <c r="J41" s="131">
        <v>854985.86523999996</v>
      </c>
      <c r="K41" s="131">
        <v>803563.24516000005</v>
      </c>
      <c r="L41" s="131">
        <v>896102.71276999998</v>
      </c>
      <c r="M41" s="131">
        <v>898613.03787</v>
      </c>
      <c r="N41" s="131">
        <v>947218.36453000002</v>
      </c>
      <c r="O41" s="132">
        <v>9976240.15594</v>
      </c>
    </row>
    <row r="42" spans="1:15" ht="15" x14ac:dyDescent="0.25">
      <c r="A42" s="37">
        <v>2017</v>
      </c>
      <c r="B42" s="40" t="s">
        <v>150</v>
      </c>
      <c r="C42" s="131">
        <v>388792.40402000002</v>
      </c>
      <c r="D42" s="131">
        <v>432827.61440999998</v>
      </c>
      <c r="E42" s="131">
        <v>517143.64756000001</v>
      </c>
      <c r="F42" s="131">
        <v>484851.67601</v>
      </c>
      <c r="G42" s="131">
        <v>509899.67372000002</v>
      </c>
      <c r="H42" s="131">
        <v>506155.41914999997</v>
      </c>
      <c r="I42" s="131">
        <v>474415.31734000001</v>
      </c>
      <c r="J42" s="131">
        <v>564681.10840999999</v>
      </c>
      <c r="K42" s="131">
        <v>481126.17635999998</v>
      </c>
      <c r="L42" s="131"/>
      <c r="M42" s="131"/>
      <c r="N42" s="131"/>
      <c r="O42" s="132">
        <v>4359893.0369800003</v>
      </c>
    </row>
    <row r="43" spans="1:15" ht="15" x14ac:dyDescent="0.25">
      <c r="A43" s="39">
        <v>2016</v>
      </c>
      <c r="B43" s="40" t="s">
        <v>150</v>
      </c>
      <c r="C43" s="131">
        <v>375776.24744000001</v>
      </c>
      <c r="D43" s="131">
        <v>439341.66804000002</v>
      </c>
      <c r="E43" s="131">
        <v>469120.15252</v>
      </c>
      <c r="F43" s="131">
        <v>493159.98703000002</v>
      </c>
      <c r="G43" s="131">
        <v>455867.74634000001</v>
      </c>
      <c r="H43" s="131">
        <v>474535.24355000001</v>
      </c>
      <c r="I43" s="131">
        <v>350673.57811</v>
      </c>
      <c r="J43" s="131">
        <v>450226.81299000001</v>
      </c>
      <c r="K43" s="131">
        <v>403847.48009000003</v>
      </c>
      <c r="L43" s="131">
        <v>441725.15590000001</v>
      </c>
      <c r="M43" s="131">
        <v>454440.57559000002</v>
      </c>
      <c r="N43" s="131">
        <v>491196.67716000002</v>
      </c>
      <c r="O43" s="132">
        <v>5299911.3247600002</v>
      </c>
    </row>
    <row r="44" spans="1:15" ht="15" x14ac:dyDescent="0.25">
      <c r="A44" s="37">
        <v>2017</v>
      </c>
      <c r="B44" s="40" t="s">
        <v>151</v>
      </c>
      <c r="C44" s="131">
        <v>465008.6201</v>
      </c>
      <c r="D44" s="131">
        <v>500591.97363000002</v>
      </c>
      <c r="E44" s="131">
        <v>611746.18966999999</v>
      </c>
      <c r="F44" s="131">
        <v>546721.20710999996</v>
      </c>
      <c r="G44" s="131">
        <v>570315.69720000005</v>
      </c>
      <c r="H44" s="131">
        <v>560553.71041000006</v>
      </c>
      <c r="I44" s="131">
        <v>532327.50867000001</v>
      </c>
      <c r="J44" s="131">
        <v>608209.72930000001</v>
      </c>
      <c r="K44" s="131">
        <v>522425.99531000003</v>
      </c>
      <c r="L44" s="131"/>
      <c r="M44" s="131"/>
      <c r="N44" s="131"/>
      <c r="O44" s="132">
        <v>4917900.6314000003</v>
      </c>
    </row>
    <row r="45" spans="1:15" ht="15" x14ac:dyDescent="0.25">
      <c r="A45" s="39">
        <v>2016</v>
      </c>
      <c r="B45" s="40" t="s">
        <v>151</v>
      </c>
      <c r="C45" s="131">
        <v>423834.37780999998</v>
      </c>
      <c r="D45" s="131">
        <v>502325.66833999997</v>
      </c>
      <c r="E45" s="131">
        <v>536208.23216999997</v>
      </c>
      <c r="F45" s="131">
        <v>515692.98424000002</v>
      </c>
      <c r="G45" s="131">
        <v>503328.08214999997</v>
      </c>
      <c r="H45" s="131">
        <v>538464.43365000002</v>
      </c>
      <c r="I45" s="131">
        <v>408611.73881000001</v>
      </c>
      <c r="J45" s="131">
        <v>517488.85577999998</v>
      </c>
      <c r="K45" s="131">
        <v>483422.27635</v>
      </c>
      <c r="L45" s="131">
        <v>507960.66696</v>
      </c>
      <c r="M45" s="131">
        <v>517721.38851000002</v>
      </c>
      <c r="N45" s="131">
        <v>490788.52825999999</v>
      </c>
      <c r="O45" s="132">
        <v>5945847.2330299998</v>
      </c>
    </row>
    <row r="46" spans="1:15" ht="15" x14ac:dyDescent="0.25">
      <c r="A46" s="37">
        <v>2017</v>
      </c>
      <c r="B46" s="40" t="s">
        <v>152</v>
      </c>
      <c r="C46" s="131">
        <v>850633.10140000004</v>
      </c>
      <c r="D46" s="131">
        <v>928853.38199999998</v>
      </c>
      <c r="E46" s="131">
        <v>1169240.5996399999</v>
      </c>
      <c r="F46" s="131">
        <v>995695.80695999996</v>
      </c>
      <c r="G46" s="131">
        <v>965185.04527999996</v>
      </c>
      <c r="H46" s="131">
        <v>901090.63685000001</v>
      </c>
      <c r="I46" s="131">
        <v>793786.20845999999</v>
      </c>
      <c r="J46" s="131">
        <v>855199.30148999998</v>
      </c>
      <c r="K46" s="131">
        <v>746656.02206999995</v>
      </c>
      <c r="L46" s="131"/>
      <c r="M46" s="131"/>
      <c r="N46" s="131"/>
      <c r="O46" s="132">
        <v>8206340.10415</v>
      </c>
    </row>
    <row r="47" spans="1:15" ht="15" x14ac:dyDescent="0.25">
      <c r="A47" s="39">
        <v>2016</v>
      </c>
      <c r="B47" s="40" t="s">
        <v>152</v>
      </c>
      <c r="C47" s="131">
        <v>626923.53431999998</v>
      </c>
      <c r="D47" s="131">
        <v>744873.26393999998</v>
      </c>
      <c r="E47" s="131">
        <v>731676.11054999998</v>
      </c>
      <c r="F47" s="131">
        <v>695900.64414999995</v>
      </c>
      <c r="G47" s="131">
        <v>748294.69905000005</v>
      </c>
      <c r="H47" s="131">
        <v>903306.15466999996</v>
      </c>
      <c r="I47" s="131">
        <v>603972.51031000004</v>
      </c>
      <c r="J47" s="131">
        <v>880299.90758</v>
      </c>
      <c r="K47" s="131">
        <v>716701.93223000003</v>
      </c>
      <c r="L47" s="131">
        <v>757712.05691000004</v>
      </c>
      <c r="M47" s="131">
        <v>739255.74702000001</v>
      </c>
      <c r="N47" s="131">
        <v>924330.98190000001</v>
      </c>
      <c r="O47" s="132">
        <v>9073247.54263</v>
      </c>
    </row>
    <row r="48" spans="1:15" ht="15" x14ac:dyDescent="0.25">
      <c r="A48" s="37">
        <v>2017</v>
      </c>
      <c r="B48" s="40" t="s">
        <v>153</v>
      </c>
      <c r="C48" s="131">
        <v>180947.00404</v>
      </c>
      <c r="D48" s="131">
        <v>202320.78313</v>
      </c>
      <c r="E48" s="131">
        <v>256865.70563000001</v>
      </c>
      <c r="F48" s="131">
        <v>222388.65734000001</v>
      </c>
      <c r="G48" s="131">
        <v>240016.89191000001</v>
      </c>
      <c r="H48" s="131">
        <v>231427.13446999999</v>
      </c>
      <c r="I48" s="131">
        <v>217867.05691000001</v>
      </c>
      <c r="J48" s="131">
        <v>245316.83465</v>
      </c>
      <c r="K48" s="131">
        <v>206027.80506000001</v>
      </c>
      <c r="L48" s="131"/>
      <c r="M48" s="131"/>
      <c r="N48" s="131"/>
      <c r="O48" s="132">
        <v>2003177.87314</v>
      </c>
    </row>
    <row r="49" spans="1:15" ht="15" x14ac:dyDescent="0.25">
      <c r="A49" s="39">
        <v>2016</v>
      </c>
      <c r="B49" s="40" t="s">
        <v>153</v>
      </c>
      <c r="C49" s="131">
        <v>184458.32011999999</v>
      </c>
      <c r="D49" s="131">
        <v>224268.11603999999</v>
      </c>
      <c r="E49" s="131">
        <v>273740.46263000002</v>
      </c>
      <c r="F49" s="131">
        <v>251577.99100000001</v>
      </c>
      <c r="G49" s="131">
        <v>233936.51415999999</v>
      </c>
      <c r="H49" s="131">
        <v>239411.14504</v>
      </c>
      <c r="I49" s="131">
        <v>180023.77429</v>
      </c>
      <c r="J49" s="131">
        <v>226448.7561</v>
      </c>
      <c r="K49" s="131">
        <v>215706.09072000001</v>
      </c>
      <c r="L49" s="131">
        <v>206936.04796</v>
      </c>
      <c r="M49" s="131">
        <v>212186.10467999999</v>
      </c>
      <c r="N49" s="131">
        <v>202294.28679000001</v>
      </c>
      <c r="O49" s="132">
        <v>2650987.60953</v>
      </c>
    </row>
    <row r="50" spans="1:15" ht="15" x14ac:dyDescent="0.25">
      <c r="A50" s="37">
        <v>2017</v>
      </c>
      <c r="B50" s="40" t="s">
        <v>154</v>
      </c>
      <c r="C50" s="131">
        <v>198534.20027</v>
      </c>
      <c r="D50" s="131">
        <v>252178.04141999999</v>
      </c>
      <c r="E50" s="131">
        <v>341232.77179000003</v>
      </c>
      <c r="F50" s="131">
        <v>346680.80557000003</v>
      </c>
      <c r="G50" s="131">
        <v>302931.09289999999</v>
      </c>
      <c r="H50" s="131">
        <v>252784.96157000001</v>
      </c>
      <c r="I50" s="131">
        <v>265566.63008999999</v>
      </c>
      <c r="J50" s="131">
        <v>324545.13724000001</v>
      </c>
      <c r="K50" s="131">
        <v>234721.58050000001</v>
      </c>
      <c r="L50" s="131"/>
      <c r="M50" s="131"/>
      <c r="N50" s="131"/>
      <c r="O50" s="132">
        <v>2519175.2213499998</v>
      </c>
    </row>
    <row r="51" spans="1:15" ht="15" x14ac:dyDescent="0.25">
      <c r="A51" s="39">
        <v>2016</v>
      </c>
      <c r="B51" s="40" t="s">
        <v>154</v>
      </c>
      <c r="C51" s="131">
        <v>170447.06148999999</v>
      </c>
      <c r="D51" s="131">
        <v>155557.12719999999</v>
      </c>
      <c r="E51" s="131">
        <v>194886.80061999999</v>
      </c>
      <c r="F51" s="131">
        <v>247962.09906000001</v>
      </c>
      <c r="G51" s="131">
        <v>172098.34568</v>
      </c>
      <c r="H51" s="131">
        <v>156340.49991000001</v>
      </c>
      <c r="I51" s="131">
        <v>90793.000419999997</v>
      </c>
      <c r="J51" s="131">
        <v>232009.07131999999</v>
      </c>
      <c r="K51" s="131">
        <v>195280.35784000001</v>
      </c>
      <c r="L51" s="131">
        <v>226982.83412000001</v>
      </c>
      <c r="M51" s="131">
        <v>254790.54058</v>
      </c>
      <c r="N51" s="131">
        <v>344032.96642000001</v>
      </c>
      <c r="O51" s="132">
        <v>2441180.7046599998</v>
      </c>
    </row>
    <row r="52" spans="1:15" ht="15" x14ac:dyDescent="0.25">
      <c r="A52" s="37">
        <v>2017</v>
      </c>
      <c r="B52" s="40" t="s">
        <v>155</v>
      </c>
      <c r="C52" s="131">
        <v>99964.754350000003</v>
      </c>
      <c r="D52" s="131">
        <v>122117.96556</v>
      </c>
      <c r="E52" s="131">
        <v>147396.47138</v>
      </c>
      <c r="F52" s="131">
        <v>137743.37059000001</v>
      </c>
      <c r="G52" s="131">
        <v>131960.78599</v>
      </c>
      <c r="H52" s="131">
        <v>156546.92847000001</v>
      </c>
      <c r="I52" s="131">
        <v>111522.02957</v>
      </c>
      <c r="J52" s="131">
        <v>159381.22627000001</v>
      </c>
      <c r="K52" s="131">
        <v>151248.09580000001</v>
      </c>
      <c r="L52" s="131"/>
      <c r="M52" s="131"/>
      <c r="N52" s="131"/>
      <c r="O52" s="132">
        <v>1217881.6279800001</v>
      </c>
    </row>
    <row r="53" spans="1:15" ht="15" x14ac:dyDescent="0.25">
      <c r="A53" s="39">
        <v>2016</v>
      </c>
      <c r="B53" s="40" t="s">
        <v>155</v>
      </c>
      <c r="C53" s="131">
        <v>118636.14177</v>
      </c>
      <c r="D53" s="131">
        <v>136586.82457999999</v>
      </c>
      <c r="E53" s="131">
        <v>164167.68768999999</v>
      </c>
      <c r="F53" s="131">
        <v>146799.34344</v>
      </c>
      <c r="G53" s="131">
        <v>106338.51489999999</v>
      </c>
      <c r="H53" s="131">
        <v>143121.23869999999</v>
      </c>
      <c r="I53" s="131">
        <v>97285.00662</v>
      </c>
      <c r="J53" s="131">
        <v>151570.55338999999</v>
      </c>
      <c r="K53" s="131">
        <v>140241.91118</v>
      </c>
      <c r="L53" s="131">
        <v>124349.49412</v>
      </c>
      <c r="M53" s="131">
        <v>135521.15710000001</v>
      </c>
      <c r="N53" s="131">
        <v>212501.04013000001</v>
      </c>
      <c r="O53" s="132">
        <v>1677118.91362</v>
      </c>
    </row>
    <row r="54" spans="1:15" ht="15" x14ac:dyDescent="0.25">
      <c r="A54" s="37">
        <v>2017</v>
      </c>
      <c r="B54" s="40" t="s">
        <v>156</v>
      </c>
      <c r="C54" s="131">
        <v>257701.44957999999</v>
      </c>
      <c r="D54" s="131">
        <v>269349.10970999999</v>
      </c>
      <c r="E54" s="131">
        <v>329546.24011000001</v>
      </c>
      <c r="F54" s="131">
        <v>309951.29204999999</v>
      </c>
      <c r="G54" s="131">
        <v>327885.19458000001</v>
      </c>
      <c r="H54" s="131">
        <v>324250.07987000002</v>
      </c>
      <c r="I54" s="131">
        <v>304242.68935</v>
      </c>
      <c r="J54" s="131">
        <v>361345.44693999999</v>
      </c>
      <c r="K54" s="131">
        <v>311291.06372999999</v>
      </c>
      <c r="L54" s="131"/>
      <c r="M54" s="131"/>
      <c r="N54" s="131"/>
      <c r="O54" s="132">
        <v>2795562.56592</v>
      </c>
    </row>
    <row r="55" spans="1:15" ht="15" x14ac:dyDescent="0.25">
      <c r="A55" s="39">
        <v>2016</v>
      </c>
      <c r="B55" s="40" t="s">
        <v>156</v>
      </c>
      <c r="C55" s="131">
        <v>254117.76933000001</v>
      </c>
      <c r="D55" s="131">
        <v>280094.70999</v>
      </c>
      <c r="E55" s="131">
        <v>314644.74862999999</v>
      </c>
      <c r="F55" s="131">
        <v>303604.24443000002</v>
      </c>
      <c r="G55" s="131">
        <v>286639.18878999999</v>
      </c>
      <c r="H55" s="131">
        <v>335506.22450999997</v>
      </c>
      <c r="I55" s="131">
        <v>225691.47210000001</v>
      </c>
      <c r="J55" s="131">
        <v>301999.77925999998</v>
      </c>
      <c r="K55" s="131">
        <v>281829.04858</v>
      </c>
      <c r="L55" s="131">
        <v>313788.01591999998</v>
      </c>
      <c r="M55" s="131">
        <v>320435.09463000001</v>
      </c>
      <c r="N55" s="131">
        <v>289508.50641999999</v>
      </c>
      <c r="O55" s="132">
        <v>3507858.80259</v>
      </c>
    </row>
    <row r="56" spans="1:15" ht="15" x14ac:dyDescent="0.25">
      <c r="A56" s="37">
        <v>2017</v>
      </c>
      <c r="B56" s="40" t="s">
        <v>157</v>
      </c>
      <c r="C56" s="131">
        <v>5824.4746999999998</v>
      </c>
      <c r="D56" s="131">
        <v>7372.3520099999996</v>
      </c>
      <c r="E56" s="131">
        <v>14210.87449</v>
      </c>
      <c r="F56" s="131">
        <v>10024.064060000001</v>
      </c>
      <c r="G56" s="131">
        <v>10905.49538</v>
      </c>
      <c r="H56" s="131">
        <v>8161.2624599999999</v>
      </c>
      <c r="I56" s="131">
        <v>7385.9921800000002</v>
      </c>
      <c r="J56" s="131">
        <v>7648.4816099999998</v>
      </c>
      <c r="K56" s="131">
        <v>5994.8391300000003</v>
      </c>
      <c r="L56" s="131"/>
      <c r="M56" s="131"/>
      <c r="N56" s="131"/>
      <c r="O56" s="132">
        <v>77527.836020000002</v>
      </c>
    </row>
    <row r="57" spans="1:15" ht="15" x14ac:dyDescent="0.25">
      <c r="A57" s="39">
        <v>2016</v>
      </c>
      <c r="B57" s="40" t="s">
        <v>157</v>
      </c>
      <c r="C57" s="131">
        <v>4812.4913900000001</v>
      </c>
      <c r="D57" s="131">
        <v>7726.5723200000002</v>
      </c>
      <c r="E57" s="131">
        <v>8985.9353599999995</v>
      </c>
      <c r="F57" s="131">
        <v>9578.23956</v>
      </c>
      <c r="G57" s="131">
        <v>9036.3687800000007</v>
      </c>
      <c r="H57" s="131">
        <v>12975.900439999999</v>
      </c>
      <c r="I57" s="131">
        <v>4723.1270400000003</v>
      </c>
      <c r="J57" s="131">
        <v>7828.6501799999996</v>
      </c>
      <c r="K57" s="131">
        <v>6318.59735</v>
      </c>
      <c r="L57" s="131">
        <v>7112.1207700000004</v>
      </c>
      <c r="M57" s="131">
        <v>8210.2872499999994</v>
      </c>
      <c r="N57" s="131">
        <v>8375.1903399999992</v>
      </c>
      <c r="O57" s="132">
        <v>95683.480779999998</v>
      </c>
    </row>
    <row r="58" spans="1:15" ht="15" x14ac:dyDescent="0.25">
      <c r="A58" s="37">
        <v>2017</v>
      </c>
      <c r="B58" s="38" t="s">
        <v>31</v>
      </c>
      <c r="C58" s="134">
        <f>C60</f>
        <v>327636.03240000003</v>
      </c>
      <c r="D58" s="134">
        <f t="shared" ref="D58:O58" si="4">D60</f>
        <v>309155.17703999998</v>
      </c>
      <c r="E58" s="134">
        <f t="shared" si="4"/>
        <v>382542.65993999998</v>
      </c>
      <c r="F58" s="134">
        <f t="shared" si="4"/>
        <v>447992.11716000002</v>
      </c>
      <c r="G58" s="134">
        <f t="shared" si="4"/>
        <v>445508.96273000003</v>
      </c>
      <c r="H58" s="134">
        <f t="shared" si="4"/>
        <v>366973.57659999997</v>
      </c>
      <c r="I58" s="134">
        <f t="shared" si="4"/>
        <v>385891.85954999999</v>
      </c>
      <c r="J58" s="134">
        <f t="shared" si="4"/>
        <v>444776.04207999998</v>
      </c>
      <c r="K58" s="134">
        <f t="shared" si="4"/>
        <v>379270.81436000002</v>
      </c>
      <c r="L58" s="134"/>
      <c r="M58" s="134"/>
      <c r="N58" s="134"/>
      <c r="O58" s="134">
        <f t="shared" si="4"/>
        <v>3489747.24186</v>
      </c>
    </row>
    <row r="59" spans="1:15" ht="15" x14ac:dyDescent="0.25">
      <c r="A59" s="39">
        <v>2016</v>
      </c>
      <c r="B59" s="38" t="s">
        <v>31</v>
      </c>
      <c r="C59" s="134">
        <f>C61</f>
        <v>236204.63557000001</v>
      </c>
      <c r="D59" s="134">
        <f t="shared" ref="D59:O59" si="5">D61</f>
        <v>244178.06928</v>
      </c>
      <c r="E59" s="134">
        <f t="shared" si="5"/>
        <v>265568.22891000001</v>
      </c>
      <c r="F59" s="134">
        <f t="shared" si="5"/>
        <v>337034.79820000002</v>
      </c>
      <c r="G59" s="134">
        <f t="shared" si="5"/>
        <v>315280.87226999999</v>
      </c>
      <c r="H59" s="134">
        <f t="shared" si="5"/>
        <v>361234.93433999998</v>
      </c>
      <c r="I59" s="134">
        <f t="shared" si="5"/>
        <v>271362.79934000003</v>
      </c>
      <c r="J59" s="134">
        <f t="shared" si="5"/>
        <v>344705.85963999998</v>
      </c>
      <c r="K59" s="134">
        <f t="shared" si="5"/>
        <v>322012.03495</v>
      </c>
      <c r="L59" s="134">
        <f t="shared" si="5"/>
        <v>351089.66720000003</v>
      </c>
      <c r="M59" s="134">
        <f t="shared" si="5"/>
        <v>384469.13858999999</v>
      </c>
      <c r="N59" s="134">
        <f t="shared" si="5"/>
        <v>354103.23116000002</v>
      </c>
      <c r="O59" s="134">
        <f t="shared" si="5"/>
        <v>3787244.26945</v>
      </c>
    </row>
    <row r="60" spans="1:15" ht="15" x14ac:dyDescent="0.25">
      <c r="A60" s="37">
        <v>2017</v>
      </c>
      <c r="B60" s="40" t="s">
        <v>158</v>
      </c>
      <c r="C60" s="131">
        <v>327636.03240000003</v>
      </c>
      <c r="D60" s="131">
        <v>309155.17703999998</v>
      </c>
      <c r="E60" s="131">
        <v>382542.65993999998</v>
      </c>
      <c r="F60" s="131">
        <v>447992.11716000002</v>
      </c>
      <c r="G60" s="131">
        <v>445508.96273000003</v>
      </c>
      <c r="H60" s="131">
        <v>366973.57659999997</v>
      </c>
      <c r="I60" s="131">
        <v>385891.85954999999</v>
      </c>
      <c r="J60" s="131">
        <v>444776.04207999998</v>
      </c>
      <c r="K60" s="131">
        <v>379270.81436000002</v>
      </c>
      <c r="L60" s="131"/>
      <c r="M60" s="131"/>
      <c r="N60" s="131"/>
      <c r="O60" s="132">
        <v>3489747.24186</v>
      </c>
    </row>
    <row r="61" spans="1:15" ht="15.75" thickBot="1" x14ac:dyDescent="0.3">
      <c r="A61" s="39">
        <v>2016</v>
      </c>
      <c r="B61" s="40" t="s">
        <v>158</v>
      </c>
      <c r="C61" s="131">
        <v>236204.63557000001</v>
      </c>
      <c r="D61" s="131">
        <v>244178.06928</v>
      </c>
      <c r="E61" s="131">
        <v>265568.22891000001</v>
      </c>
      <c r="F61" s="131">
        <v>337034.79820000002</v>
      </c>
      <c r="G61" s="131">
        <v>315280.87226999999</v>
      </c>
      <c r="H61" s="131">
        <v>361234.93433999998</v>
      </c>
      <c r="I61" s="131">
        <v>271362.79934000003</v>
      </c>
      <c r="J61" s="131">
        <v>344705.85963999998</v>
      </c>
      <c r="K61" s="131">
        <v>322012.03495</v>
      </c>
      <c r="L61" s="131">
        <v>351089.66720000003</v>
      </c>
      <c r="M61" s="131">
        <v>384469.13858999999</v>
      </c>
      <c r="N61" s="131">
        <v>354103.23116000002</v>
      </c>
      <c r="O61" s="132">
        <v>3787244.26945</v>
      </c>
    </row>
    <row r="62" spans="1:15" s="43" customFormat="1" ht="13.5" customHeight="1" thickBot="1" x14ac:dyDescent="0.25">
      <c r="A62" s="41">
        <v>2002</v>
      </c>
      <c r="B62" s="42" t="s">
        <v>40</v>
      </c>
      <c r="C62" s="135">
        <v>2607319.6609999998</v>
      </c>
      <c r="D62" s="135">
        <v>2383772.9539999999</v>
      </c>
      <c r="E62" s="135">
        <v>2918943.5210000002</v>
      </c>
      <c r="F62" s="135">
        <v>2742857.9219999998</v>
      </c>
      <c r="G62" s="135">
        <v>3000325.2429999998</v>
      </c>
      <c r="H62" s="135">
        <v>2770693.8810000001</v>
      </c>
      <c r="I62" s="135">
        <v>3103851.8620000002</v>
      </c>
      <c r="J62" s="135">
        <v>2975888.9739999999</v>
      </c>
      <c r="K62" s="135">
        <v>3218206.861</v>
      </c>
      <c r="L62" s="135">
        <v>3501128.02</v>
      </c>
      <c r="M62" s="135">
        <v>3593604.8960000002</v>
      </c>
      <c r="N62" s="135">
        <v>3242495.2340000002</v>
      </c>
      <c r="O62" s="136">
        <f>SUM(C62:N62)</f>
        <v>36059089.028999999</v>
      </c>
    </row>
    <row r="63" spans="1:15" s="43" customFormat="1" ht="13.5" customHeight="1" thickBot="1" x14ac:dyDescent="0.25">
      <c r="A63" s="41">
        <v>2003</v>
      </c>
      <c r="B63" s="42" t="s">
        <v>40</v>
      </c>
      <c r="C63" s="135">
        <v>3533705.5819999999</v>
      </c>
      <c r="D63" s="135">
        <v>2923460.39</v>
      </c>
      <c r="E63" s="135">
        <v>3908255.9909999999</v>
      </c>
      <c r="F63" s="135">
        <v>3662183.449</v>
      </c>
      <c r="G63" s="135">
        <v>3860471.3</v>
      </c>
      <c r="H63" s="135">
        <v>3796113.5219999999</v>
      </c>
      <c r="I63" s="135">
        <v>4236114.2640000004</v>
      </c>
      <c r="J63" s="135">
        <v>3828726.17</v>
      </c>
      <c r="K63" s="135">
        <v>4114677.523</v>
      </c>
      <c r="L63" s="135">
        <v>4824388.2589999996</v>
      </c>
      <c r="M63" s="135">
        <v>3969697.4580000001</v>
      </c>
      <c r="N63" s="135">
        <v>4595042.3940000003</v>
      </c>
      <c r="O63" s="136">
        <f t="shared" ref="O63:O77" si="6">SUM(C63:N63)</f>
        <v>47252836.302000001</v>
      </c>
    </row>
    <row r="64" spans="1:15" s="43" customFormat="1" ht="13.5" customHeight="1" thickBot="1" x14ac:dyDescent="0.25">
      <c r="A64" s="41">
        <v>2004</v>
      </c>
      <c r="B64" s="42" t="s">
        <v>40</v>
      </c>
      <c r="C64" s="135">
        <v>4619660.84</v>
      </c>
      <c r="D64" s="135">
        <v>3664503.0430000001</v>
      </c>
      <c r="E64" s="135">
        <v>5218042.1770000001</v>
      </c>
      <c r="F64" s="135">
        <v>5072462.9939999999</v>
      </c>
      <c r="G64" s="135">
        <v>5170061.6050000004</v>
      </c>
      <c r="H64" s="135">
        <v>5284383.2860000003</v>
      </c>
      <c r="I64" s="135">
        <v>5632138.7980000004</v>
      </c>
      <c r="J64" s="135">
        <v>4707491.284</v>
      </c>
      <c r="K64" s="135">
        <v>5656283.5209999997</v>
      </c>
      <c r="L64" s="135">
        <v>5867342.1210000003</v>
      </c>
      <c r="M64" s="135">
        <v>5733908.9759999998</v>
      </c>
      <c r="N64" s="135">
        <v>6540874.1749999998</v>
      </c>
      <c r="O64" s="136">
        <f t="shared" si="6"/>
        <v>63167152.819999993</v>
      </c>
    </row>
    <row r="65" spans="1:15" s="43" customFormat="1" ht="13.5" customHeight="1" thickBot="1" x14ac:dyDescent="0.25">
      <c r="A65" s="41">
        <v>2005</v>
      </c>
      <c r="B65" s="42" t="s">
        <v>40</v>
      </c>
      <c r="C65" s="135">
        <v>4997279.7240000004</v>
      </c>
      <c r="D65" s="135">
        <v>5651741.2520000003</v>
      </c>
      <c r="E65" s="135">
        <v>6591859.2180000003</v>
      </c>
      <c r="F65" s="135">
        <v>6128131.8779999996</v>
      </c>
      <c r="G65" s="135">
        <v>5977226.2170000002</v>
      </c>
      <c r="H65" s="135">
        <v>6038534.3669999996</v>
      </c>
      <c r="I65" s="135">
        <v>5763466.3530000001</v>
      </c>
      <c r="J65" s="135">
        <v>5552867.2120000003</v>
      </c>
      <c r="K65" s="135">
        <v>6814268.9409999996</v>
      </c>
      <c r="L65" s="135">
        <v>6772178.5690000001</v>
      </c>
      <c r="M65" s="135">
        <v>5942575.7819999997</v>
      </c>
      <c r="N65" s="135">
        <v>7246278.6299999999</v>
      </c>
      <c r="O65" s="136">
        <f t="shared" si="6"/>
        <v>73476408.142999992</v>
      </c>
    </row>
    <row r="66" spans="1:15" s="43" customFormat="1" ht="13.5" customHeight="1" thickBot="1" x14ac:dyDescent="0.25">
      <c r="A66" s="41">
        <v>2006</v>
      </c>
      <c r="B66" s="42" t="s">
        <v>40</v>
      </c>
      <c r="C66" s="135">
        <v>5133048.8810000001</v>
      </c>
      <c r="D66" s="135">
        <v>6058251.2790000001</v>
      </c>
      <c r="E66" s="135">
        <v>7411101.659</v>
      </c>
      <c r="F66" s="135">
        <v>6456090.2609999999</v>
      </c>
      <c r="G66" s="135">
        <v>7041543.2470000004</v>
      </c>
      <c r="H66" s="135">
        <v>7815434.6220000004</v>
      </c>
      <c r="I66" s="135">
        <v>7067411.4790000003</v>
      </c>
      <c r="J66" s="135">
        <v>6811202.4100000001</v>
      </c>
      <c r="K66" s="135">
        <v>7606551.0949999997</v>
      </c>
      <c r="L66" s="135">
        <v>6888812.5489999996</v>
      </c>
      <c r="M66" s="135">
        <v>8641474.5559999999</v>
      </c>
      <c r="N66" s="135">
        <v>8603753.4800000004</v>
      </c>
      <c r="O66" s="136">
        <f t="shared" si="6"/>
        <v>85534675.517999992</v>
      </c>
    </row>
    <row r="67" spans="1:15" s="43" customFormat="1" ht="13.5" customHeight="1" thickBot="1" x14ac:dyDescent="0.25">
      <c r="A67" s="41">
        <v>2007</v>
      </c>
      <c r="B67" s="42" t="s">
        <v>40</v>
      </c>
      <c r="C67" s="135">
        <v>6564559.7929999996</v>
      </c>
      <c r="D67" s="135">
        <v>7656951.608</v>
      </c>
      <c r="E67" s="135">
        <v>8957851.6209999993</v>
      </c>
      <c r="F67" s="135">
        <v>8313312.0049999999</v>
      </c>
      <c r="G67" s="135">
        <v>9147620.0419999994</v>
      </c>
      <c r="H67" s="135">
        <v>8980247.4370000008</v>
      </c>
      <c r="I67" s="135">
        <v>8937741.591</v>
      </c>
      <c r="J67" s="135">
        <v>8736689.0920000002</v>
      </c>
      <c r="K67" s="135">
        <v>9038743.8959999997</v>
      </c>
      <c r="L67" s="135">
        <v>9895216.6219999995</v>
      </c>
      <c r="M67" s="135">
        <v>11318798.220000001</v>
      </c>
      <c r="N67" s="135">
        <v>9724017.977</v>
      </c>
      <c r="O67" s="136">
        <f t="shared" si="6"/>
        <v>107271749.90399998</v>
      </c>
    </row>
    <row r="68" spans="1:15" s="43" customFormat="1" ht="13.5" customHeight="1" thickBot="1" x14ac:dyDescent="0.25">
      <c r="A68" s="41">
        <v>2008</v>
      </c>
      <c r="B68" s="42" t="s">
        <v>40</v>
      </c>
      <c r="C68" s="135">
        <v>10632207.040999999</v>
      </c>
      <c r="D68" s="135">
        <v>11077899.119999999</v>
      </c>
      <c r="E68" s="135">
        <v>11428587.233999999</v>
      </c>
      <c r="F68" s="135">
        <v>11363963.503</v>
      </c>
      <c r="G68" s="135">
        <v>12477968.699999999</v>
      </c>
      <c r="H68" s="135">
        <v>11770634.384</v>
      </c>
      <c r="I68" s="135">
        <v>12595426.863</v>
      </c>
      <c r="J68" s="135">
        <v>11046830.085999999</v>
      </c>
      <c r="K68" s="135">
        <v>12793148.034</v>
      </c>
      <c r="L68" s="135">
        <v>9722708.7899999991</v>
      </c>
      <c r="M68" s="135">
        <v>9395872.8969999999</v>
      </c>
      <c r="N68" s="135">
        <v>7721948.9740000004</v>
      </c>
      <c r="O68" s="136">
        <f t="shared" si="6"/>
        <v>132027195.626</v>
      </c>
    </row>
    <row r="69" spans="1:15" s="43" customFormat="1" ht="13.5" customHeight="1" thickBot="1" x14ac:dyDescent="0.25">
      <c r="A69" s="41">
        <v>2009</v>
      </c>
      <c r="B69" s="42" t="s">
        <v>40</v>
      </c>
      <c r="C69" s="135">
        <v>7884493.5240000002</v>
      </c>
      <c r="D69" s="135">
        <v>8435115.8340000007</v>
      </c>
      <c r="E69" s="135">
        <v>8155485.0810000002</v>
      </c>
      <c r="F69" s="135">
        <v>7561696.2829999998</v>
      </c>
      <c r="G69" s="135">
        <v>7346407.5279999999</v>
      </c>
      <c r="H69" s="135">
        <v>8329692.7829999998</v>
      </c>
      <c r="I69" s="135">
        <v>9055733.6710000001</v>
      </c>
      <c r="J69" s="135">
        <v>7839908.8420000002</v>
      </c>
      <c r="K69" s="135">
        <v>8480708.3870000001</v>
      </c>
      <c r="L69" s="135">
        <v>10095768.029999999</v>
      </c>
      <c r="M69" s="135">
        <v>8903010.773</v>
      </c>
      <c r="N69" s="135">
        <v>10054591.867000001</v>
      </c>
      <c r="O69" s="136">
        <f t="shared" si="6"/>
        <v>102142612.603</v>
      </c>
    </row>
    <row r="70" spans="1:15" s="43" customFormat="1" ht="13.5" customHeight="1" thickBot="1" x14ac:dyDescent="0.25">
      <c r="A70" s="41">
        <v>2010</v>
      </c>
      <c r="B70" s="42" t="s">
        <v>40</v>
      </c>
      <c r="C70" s="135">
        <v>7828748.0580000002</v>
      </c>
      <c r="D70" s="135">
        <v>8263237.8140000002</v>
      </c>
      <c r="E70" s="135">
        <v>9886488.1710000001</v>
      </c>
      <c r="F70" s="135">
        <v>9396006.6539999992</v>
      </c>
      <c r="G70" s="135">
        <v>9799958.1170000006</v>
      </c>
      <c r="H70" s="135">
        <v>9542907.6439999994</v>
      </c>
      <c r="I70" s="135">
        <v>9564682.5449999999</v>
      </c>
      <c r="J70" s="135">
        <v>8523451.9729999993</v>
      </c>
      <c r="K70" s="135">
        <v>8909230.5209999997</v>
      </c>
      <c r="L70" s="135">
        <v>10963586.27</v>
      </c>
      <c r="M70" s="135">
        <v>9382369.7180000003</v>
      </c>
      <c r="N70" s="135">
        <v>11822551.698999999</v>
      </c>
      <c r="O70" s="136">
        <f t="shared" si="6"/>
        <v>113883219.18399999</v>
      </c>
    </row>
    <row r="71" spans="1:15" s="43" customFormat="1" ht="13.5" customHeight="1" thickBot="1" x14ac:dyDescent="0.25">
      <c r="A71" s="41">
        <v>2011</v>
      </c>
      <c r="B71" s="42" t="s">
        <v>40</v>
      </c>
      <c r="C71" s="135">
        <v>9551084.6390000004</v>
      </c>
      <c r="D71" s="135">
        <v>10059126.307</v>
      </c>
      <c r="E71" s="135">
        <v>11811085.16</v>
      </c>
      <c r="F71" s="135">
        <v>11873269.447000001</v>
      </c>
      <c r="G71" s="135">
        <v>10943364.372</v>
      </c>
      <c r="H71" s="135">
        <v>11349953.558</v>
      </c>
      <c r="I71" s="135">
        <v>11860004.271</v>
      </c>
      <c r="J71" s="135">
        <v>11245124.657</v>
      </c>
      <c r="K71" s="135">
        <v>10750626.098999999</v>
      </c>
      <c r="L71" s="135">
        <v>11907219.297</v>
      </c>
      <c r="M71" s="135">
        <v>11078524.743000001</v>
      </c>
      <c r="N71" s="135">
        <v>12477486.279999999</v>
      </c>
      <c r="O71" s="136">
        <f t="shared" si="6"/>
        <v>134906868.83000001</v>
      </c>
    </row>
    <row r="72" spans="1:15" ht="13.5" customHeight="1" thickBot="1" x14ac:dyDescent="0.25">
      <c r="A72" s="41">
        <v>2012</v>
      </c>
      <c r="B72" s="42" t="s">
        <v>40</v>
      </c>
      <c r="C72" s="135">
        <v>10348187.165999999</v>
      </c>
      <c r="D72" s="135">
        <v>11748000.124</v>
      </c>
      <c r="E72" s="135">
        <v>13208572.977</v>
      </c>
      <c r="F72" s="135">
        <v>12630226.718</v>
      </c>
      <c r="G72" s="135">
        <v>13131530.960999999</v>
      </c>
      <c r="H72" s="135">
        <v>13231198.687999999</v>
      </c>
      <c r="I72" s="135">
        <v>12830675.307</v>
      </c>
      <c r="J72" s="135">
        <v>12831394.572000001</v>
      </c>
      <c r="K72" s="135">
        <v>12952651.721999999</v>
      </c>
      <c r="L72" s="135">
        <v>13190769.654999999</v>
      </c>
      <c r="M72" s="135">
        <v>13753052.493000001</v>
      </c>
      <c r="N72" s="135">
        <v>12605476.173</v>
      </c>
      <c r="O72" s="136">
        <f t="shared" si="6"/>
        <v>152461736.55599999</v>
      </c>
    </row>
    <row r="73" spans="1:15" ht="13.5" customHeight="1" thickBot="1" x14ac:dyDescent="0.25">
      <c r="A73" s="41">
        <v>2013</v>
      </c>
      <c r="B73" s="42" t="s">
        <v>40</v>
      </c>
      <c r="C73" s="135">
        <v>11481521.079</v>
      </c>
      <c r="D73" s="135">
        <v>12385690.909</v>
      </c>
      <c r="E73" s="135">
        <v>13122058.141000001</v>
      </c>
      <c r="F73" s="135">
        <v>12468202.903000001</v>
      </c>
      <c r="G73" s="135">
        <v>13277209.017000001</v>
      </c>
      <c r="H73" s="135">
        <v>12399973.961999999</v>
      </c>
      <c r="I73" s="135">
        <v>13059519.685000001</v>
      </c>
      <c r="J73" s="135">
        <v>11118300.903000001</v>
      </c>
      <c r="K73" s="135">
        <v>13060371.039000001</v>
      </c>
      <c r="L73" s="135">
        <v>12053704.638</v>
      </c>
      <c r="M73" s="135">
        <v>14201227.351</v>
      </c>
      <c r="N73" s="135">
        <v>13174857.460000001</v>
      </c>
      <c r="O73" s="136">
        <f t="shared" si="6"/>
        <v>151802637.08700001</v>
      </c>
    </row>
    <row r="74" spans="1:15" ht="13.5" customHeight="1" thickBot="1" x14ac:dyDescent="0.25">
      <c r="A74" s="41">
        <v>2014</v>
      </c>
      <c r="B74" s="42" t="s">
        <v>40</v>
      </c>
      <c r="C74" s="135">
        <v>12399761.948000001</v>
      </c>
      <c r="D74" s="135">
        <v>13053292.493000001</v>
      </c>
      <c r="E74" s="135">
        <v>14680110.779999999</v>
      </c>
      <c r="F74" s="135">
        <v>13371185.664000001</v>
      </c>
      <c r="G74" s="135">
        <v>13681906.159</v>
      </c>
      <c r="H74" s="135">
        <v>12880924.245999999</v>
      </c>
      <c r="I74" s="135">
        <v>13344776.958000001</v>
      </c>
      <c r="J74" s="135">
        <v>11386828.925000001</v>
      </c>
      <c r="K74" s="135">
        <v>13583120.905999999</v>
      </c>
      <c r="L74" s="135">
        <v>12891630.102</v>
      </c>
      <c r="M74" s="135">
        <v>13067348.107000001</v>
      </c>
      <c r="N74" s="135">
        <v>13269271.402000001</v>
      </c>
      <c r="O74" s="136">
        <f t="shared" si="6"/>
        <v>157610157.69</v>
      </c>
    </row>
    <row r="75" spans="1:15" ht="13.5" customHeight="1" thickBot="1" x14ac:dyDescent="0.25">
      <c r="A75" s="41">
        <v>2015</v>
      </c>
      <c r="B75" s="42" t="s">
        <v>40</v>
      </c>
      <c r="C75" s="135">
        <v>12301766.75</v>
      </c>
      <c r="D75" s="135">
        <v>12231860.140000001</v>
      </c>
      <c r="E75" s="135">
        <v>12519910.437999999</v>
      </c>
      <c r="F75" s="135">
        <v>13349346.866</v>
      </c>
      <c r="G75" s="135">
        <v>11080385.127</v>
      </c>
      <c r="H75" s="135">
        <v>11949647.085999999</v>
      </c>
      <c r="I75" s="135">
        <v>11129358.973999999</v>
      </c>
      <c r="J75" s="135">
        <v>11022045.344000001</v>
      </c>
      <c r="K75" s="135">
        <v>11581703.842</v>
      </c>
      <c r="L75" s="135">
        <v>13240039.088</v>
      </c>
      <c r="M75" s="135">
        <v>11681989.013</v>
      </c>
      <c r="N75" s="135">
        <v>11750818.76</v>
      </c>
      <c r="O75" s="136">
        <f t="shared" si="6"/>
        <v>143838871.428</v>
      </c>
    </row>
    <row r="76" spans="1:15" ht="13.5" customHeight="1" thickBot="1" x14ac:dyDescent="0.25">
      <c r="A76" s="41">
        <v>2016</v>
      </c>
      <c r="B76" s="42" t="s">
        <v>40</v>
      </c>
      <c r="C76" s="135">
        <v>9546115.4000000004</v>
      </c>
      <c r="D76" s="135">
        <v>12366388.057</v>
      </c>
      <c r="E76" s="135">
        <v>12757672.093</v>
      </c>
      <c r="F76" s="135">
        <v>11950497.685000001</v>
      </c>
      <c r="G76" s="135">
        <v>12098611.067</v>
      </c>
      <c r="H76" s="135">
        <v>12864154.060000001</v>
      </c>
      <c r="I76" s="135">
        <v>9850124.8719999995</v>
      </c>
      <c r="J76" s="135">
        <v>11830762.82</v>
      </c>
      <c r="K76" s="135">
        <v>10901638.452</v>
      </c>
      <c r="L76" s="135">
        <v>12796159.91</v>
      </c>
      <c r="M76" s="135">
        <v>12786936.247</v>
      </c>
      <c r="N76" s="135">
        <v>12780523.145</v>
      </c>
      <c r="O76" s="136">
        <f t="shared" si="6"/>
        <v>142529583.80799997</v>
      </c>
    </row>
    <row r="77" spans="1:15" ht="13.5" customHeight="1" thickBot="1" x14ac:dyDescent="0.25">
      <c r="A77" s="41">
        <v>2017</v>
      </c>
      <c r="B77" s="42" t="s">
        <v>40</v>
      </c>
      <c r="C77" s="135">
        <v>11251282.915999999</v>
      </c>
      <c r="D77" s="135">
        <v>12093554.733999999</v>
      </c>
      <c r="E77" s="135">
        <v>14475679.139</v>
      </c>
      <c r="F77" s="135">
        <v>12864812.706</v>
      </c>
      <c r="G77" s="135">
        <v>13588557.166999999</v>
      </c>
      <c r="H77" s="135">
        <v>13135911.003</v>
      </c>
      <c r="I77" s="135">
        <v>12624902.947000001</v>
      </c>
      <c r="J77" s="135">
        <v>13288639.476</v>
      </c>
      <c r="K77" s="170">
        <f>+SEKTOR_USD!C44</f>
        <v>11337306.30707</v>
      </c>
      <c r="L77" s="135"/>
      <c r="M77" s="135"/>
      <c r="N77" s="135"/>
      <c r="O77" s="136">
        <f t="shared" si="6"/>
        <v>114660646.39507</v>
      </c>
    </row>
    <row r="78" spans="1:15" x14ac:dyDescent="0.2">
      <c r="B78" s="44" t="s">
        <v>62</v>
      </c>
    </row>
    <row r="80" spans="1:15" x14ac:dyDescent="0.2">
      <c r="C80" s="4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/>
  </sheetViews>
  <sheetFormatPr defaultColWidth="9.140625" defaultRowHeight="12.75" x14ac:dyDescent="0.2"/>
  <cols>
    <col min="1" max="1" width="29.140625" customWidth="1"/>
    <col min="2" max="2" width="20" style="65" customWidth="1"/>
    <col min="3" max="3" width="17.5703125" style="65" customWidth="1"/>
    <col min="4" max="4" width="9.28515625" bestFit="1" customWidth="1"/>
  </cols>
  <sheetData>
    <row r="2" spans="1:4" ht="24.6" customHeight="1" x14ac:dyDescent="0.3">
      <c r="A2" s="157" t="s">
        <v>63</v>
      </c>
      <c r="B2" s="157"/>
      <c r="C2" s="157"/>
      <c r="D2" s="157"/>
    </row>
    <row r="3" spans="1:4" ht="15.75" x14ac:dyDescent="0.25">
      <c r="A3" s="156" t="s">
        <v>64</v>
      </c>
      <c r="B3" s="156"/>
      <c r="C3" s="156"/>
      <c r="D3" s="156"/>
    </row>
    <row r="5" spans="1:4" x14ac:dyDescent="0.2">
      <c r="A5" s="59" t="s">
        <v>65</v>
      </c>
      <c r="B5" s="60" t="s">
        <v>159</v>
      </c>
      <c r="C5" s="60" t="s">
        <v>160</v>
      </c>
      <c r="D5" s="61" t="s">
        <v>66</v>
      </c>
    </row>
    <row r="6" spans="1:4" x14ac:dyDescent="0.2">
      <c r="A6" s="62" t="s">
        <v>161</v>
      </c>
      <c r="B6" s="137">
        <v>161.56608</v>
      </c>
      <c r="C6" s="137">
        <v>21721.789540000002</v>
      </c>
      <c r="D6" s="149">
        <v>13344.523466806893</v>
      </c>
    </row>
    <row r="7" spans="1:4" x14ac:dyDescent="0.2">
      <c r="A7" s="62" t="s">
        <v>162</v>
      </c>
      <c r="B7" s="137">
        <v>2328.62988</v>
      </c>
      <c r="C7" s="137">
        <v>26160.231360000002</v>
      </c>
      <c r="D7" s="149">
        <v>1023.4173186852692</v>
      </c>
    </row>
    <row r="8" spans="1:4" x14ac:dyDescent="0.2">
      <c r="A8" s="62" t="s">
        <v>163</v>
      </c>
      <c r="B8" s="137">
        <v>6998.5950199999997</v>
      </c>
      <c r="C8" s="137">
        <v>41227.356220000001</v>
      </c>
      <c r="D8" s="149">
        <v>489.08046689633994</v>
      </c>
    </row>
    <row r="9" spans="1:4" x14ac:dyDescent="0.2">
      <c r="A9" s="62" t="s">
        <v>164</v>
      </c>
      <c r="B9" s="137">
        <v>10924.553099999999</v>
      </c>
      <c r="C9" s="137">
        <v>36994.354919999998</v>
      </c>
      <c r="D9" s="149">
        <v>238.63494992760846</v>
      </c>
    </row>
    <row r="10" spans="1:4" x14ac:dyDescent="0.2">
      <c r="A10" s="62" t="s">
        <v>165</v>
      </c>
      <c r="B10" s="137">
        <v>25239.439910000001</v>
      </c>
      <c r="C10" s="137">
        <v>52013.944600000003</v>
      </c>
      <c r="D10" s="149">
        <v>106.08200810110607</v>
      </c>
    </row>
    <row r="11" spans="1:4" x14ac:dyDescent="0.2">
      <c r="A11" s="62" t="s">
        <v>166</v>
      </c>
      <c r="B11" s="137">
        <v>29841.544590000001</v>
      </c>
      <c r="C11" s="137">
        <v>54583.197520000002</v>
      </c>
      <c r="D11" s="149">
        <v>82.910094869187873</v>
      </c>
    </row>
    <row r="12" spans="1:4" x14ac:dyDescent="0.2">
      <c r="A12" s="62" t="s">
        <v>167</v>
      </c>
      <c r="B12" s="137">
        <v>12482.638629999999</v>
      </c>
      <c r="C12" s="137">
        <v>20199.01802</v>
      </c>
      <c r="D12" s="149">
        <v>61.816893196402653</v>
      </c>
    </row>
    <row r="13" spans="1:4" x14ac:dyDescent="0.2">
      <c r="A13" s="62" t="s">
        <v>168</v>
      </c>
      <c r="B13" s="137">
        <v>7775.4882900000002</v>
      </c>
      <c r="C13" s="137">
        <v>12407.24524</v>
      </c>
      <c r="D13" s="149">
        <v>59.568695588634213</v>
      </c>
    </row>
    <row r="14" spans="1:4" x14ac:dyDescent="0.2">
      <c r="A14" s="62" t="s">
        <v>169</v>
      </c>
      <c r="B14" s="137">
        <v>32826.607060000002</v>
      </c>
      <c r="C14" s="137">
        <v>52364.511400000003</v>
      </c>
      <c r="D14" s="149">
        <v>59.518500661030544</v>
      </c>
    </row>
    <row r="15" spans="1:4" x14ac:dyDescent="0.2">
      <c r="A15" s="62" t="s">
        <v>170</v>
      </c>
      <c r="B15" s="137">
        <v>8753.8677700000007</v>
      </c>
      <c r="C15" s="137">
        <v>13490.39119</v>
      </c>
      <c r="D15" s="149">
        <v>54.107778920677021</v>
      </c>
    </row>
    <row r="16" spans="1:4" x14ac:dyDescent="0.2">
      <c r="A16" s="64" t="s">
        <v>67</v>
      </c>
      <c r="D16" s="112"/>
    </row>
    <row r="17" spans="1:4" x14ac:dyDescent="0.2">
      <c r="A17" s="66"/>
    </row>
    <row r="18" spans="1:4" ht="19.5" x14ac:dyDescent="0.3">
      <c r="A18" s="157" t="s">
        <v>68</v>
      </c>
      <c r="B18" s="157"/>
      <c r="C18" s="157"/>
      <c r="D18" s="157"/>
    </row>
    <row r="19" spans="1:4" ht="15.75" x14ac:dyDescent="0.25">
      <c r="A19" s="156" t="s">
        <v>69</v>
      </c>
      <c r="B19" s="156"/>
      <c r="C19" s="156"/>
      <c r="D19" s="156"/>
    </row>
    <row r="20" spans="1:4" x14ac:dyDescent="0.2">
      <c r="A20" s="31"/>
    </row>
    <row r="21" spans="1:4" x14ac:dyDescent="0.2">
      <c r="A21" s="59" t="s">
        <v>65</v>
      </c>
      <c r="B21" s="60" t="s">
        <v>159</v>
      </c>
      <c r="C21" s="60" t="s">
        <v>160</v>
      </c>
      <c r="D21" s="61" t="s">
        <v>66</v>
      </c>
    </row>
    <row r="22" spans="1:4" x14ac:dyDescent="0.2">
      <c r="A22" s="62" t="s">
        <v>171</v>
      </c>
      <c r="B22" s="137">
        <v>1124392.8870000001</v>
      </c>
      <c r="C22" s="137">
        <v>1217935.0110599999</v>
      </c>
      <c r="D22" s="149">
        <f>(C22-B22)/B22*100</f>
        <v>8.3193450564757807</v>
      </c>
    </row>
    <row r="23" spans="1:4" x14ac:dyDescent="0.2">
      <c r="A23" s="62" t="s">
        <v>172</v>
      </c>
      <c r="B23" s="137">
        <v>670920.31444999995</v>
      </c>
      <c r="C23" s="137">
        <v>764820.20336000004</v>
      </c>
      <c r="D23" s="149">
        <f t="shared" ref="D23:D31" si="0">(C23-B23)/B23*100</f>
        <v>13.995684269446567</v>
      </c>
    </row>
    <row r="24" spans="1:4" x14ac:dyDescent="0.2">
      <c r="A24" s="62" t="s">
        <v>173</v>
      </c>
      <c r="B24" s="137">
        <v>489125.83075999998</v>
      </c>
      <c r="C24" s="137">
        <v>667670.30663000001</v>
      </c>
      <c r="D24" s="149">
        <f t="shared" si="0"/>
        <v>36.502769766335788</v>
      </c>
    </row>
    <row r="25" spans="1:4" x14ac:dyDescent="0.2">
      <c r="A25" s="62" t="s">
        <v>174</v>
      </c>
      <c r="B25" s="137">
        <v>625429.94871999999</v>
      </c>
      <c r="C25" s="137">
        <v>634848.76058</v>
      </c>
      <c r="D25" s="149">
        <f t="shared" si="0"/>
        <v>1.5059739111113055</v>
      </c>
    </row>
    <row r="26" spans="1:4" x14ac:dyDescent="0.2">
      <c r="A26" s="62" t="s">
        <v>175</v>
      </c>
      <c r="B26" s="137">
        <v>557765.22892000002</v>
      </c>
      <c r="C26" s="137">
        <v>570243.51431</v>
      </c>
      <c r="D26" s="149">
        <f t="shared" si="0"/>
        <v>2.2371931312680893</v>
      </c>
    </row>
    <row r="27" spans="1:4" x14ac:dyDescent="0.2">
      <c r="A27" s="62" t="s">
        <v>176</v>
      </c>
      <c r="B27" s="137">
        <v>487804.90347999998</v>
      </c>
      <c r="C27" s="137">
        <v>521863.70549000002</v>
      </c>
      <c r="D27" s="149">
        <f t="shared" si="0"/>
        <v>6.982054048047603</v>
      </c>
    </row>
    <row r="28" spans="1:4" x14ac:dyDescent="0.2">
      <c r="A28" s="62" t="s">
        <v>177</v>
      </c>
      <c r="B28" s="137">
        <v>412734.74754000001</v>
      </c>
      <c r="C28" s="137">
        <v>518271.91314999998</v>
      </c>
      <c r="D28" s="149">
        <f t="shared" si="0"/>
        <v>25.570215795744673</v>
      </c>
    </row>
    <row r="29" spans="1:4" x14ac:dyDescent="0.2">
      <c r="A29" s="62" t="s">
        <v>178</v>
      </c>
      <c r="B29" s="137">
        <v>234260.90580000001</v>
      </c>
      <c r="C29" s="137">
        <v>277328.76380999997</v>
      </c>
      <c r="D29" s="149">
        <f t="shared" si="0"/>
        <v>18.384569061117308</v>
      </c>
    </row>
    <row r="30" spans="1:4" x14ac:dyDescent="0.2">
      <c r="A30" s="62" t="s">
        <v>179</v>
      </c>
      <c r="B30" s="137">
        <v>270284.95831999998</v>
      </c>
      <c r="C30" s="137">
        <v>272887.56581</v>
      </c>
      <c r="D30" s="149">
        <f t="shared" si="0"/>
        <v>0.96291244106847584</v>
      </c>
    </row>
    <row r="31" spans="1:4" x14ac:dyDescent="0.2">
      <c r="A31" s="62" t="s">
        <v>180</v>
      </c>
      <c r="B31" s="137">
        <v>202405.20537000001</v>
      </c>
      <c r="C31" s="137">
        <v>258658.36577999999</v>
      </c>
      <c r="D31" s="149">
        <f t="shared" si="0"/>
        <v>27.7923486736264</v>
      </c>
    </row>
    <row r="33" spans="1:4" ht="19.5" x14ac:dyDescent="0.3">
      <c r="A33" s="157" t="s">
        <v>70</v>
      </c>
      <c r="B33" s="157"/>
      <c r="C33" s="157"/>
      <c r="D33" s="157"/>
    </row>
    <row r="34" spans="1:4" ht="15.75" x14ac:dyDescent="0.25">
      <c r="A34" s="156" t="s">
        <v>74</v>
      </c>
      <c r="B34" s="156"/>
      <c r="C34" s="156"/>
      <c r="D34" s="156"/>
    </row>
    <row r="36" spans="1:4" x14ac:dyDescent="0.2">
      <c r="A36" s="59" t="s">
        <v>72</v>
      </c>
      <c r="B36" s="60" t="s">
        <v>159</v>
      </c>
      <c r="C36" s="60" t="s">
        <v>160</v>
      </c>
      <c r="D36" s="61" t="s">
        <v>66</v>
      </c>
    </row>
    <row r="37" spans="1:4" x14ac:dyDescent="0.2">
      <c r="A37" s="62" t="s">
        <v>148</v>
      </c>
      <c r="B37" s="137">
        <v>19889.552940000001</v>
      </c>
      <c r="C37" s="137">
        <v>103600.68257999999</v>
      </c>
      <c r="D37" s="149">
        <v>420.87989555385144</v>
      </c>
    </row>
    <row r="38" spans="1:4" x14ac:dyDescent="0.2">
      <c r="A38" s="62" t="s">
        <v>138</v>
      </c>
      <c r="B38" s="137">
        <v>70332.889139999999</v>
      </c>
      <c r="C38" s="137">
        <v>118926.94034</v>
      </c>
      <c r="D38" s="149">
        <v>69.091504407378878</v>
      </c>
    </row>
    <row r="39" spans="1:4" x14ac:dyDescent="0.2">
      <c r="A39" s="62" t="s">
        <v>136</v>
      </c>
      <c r="B39" s="137">
        <v>137872.99599</v>
      </c>
      <c r="C39" s="137">
        <v>183979.07461000001</v>
      </c>
      <c r="D39" s="149">
        <v>33.440978263317128</v>
      </c>
    </row>
    <row r="40" spans="1:4" x14ac:dyDescent="0.2">
      <c r="A40" s="62" t="s">
        <v>140</v>
      </c>
      <c r="B40" s="137">
        <v>149466.84672</v>
      </c>
      <c r="C40" s="137">
        <v>185360.02976</v>
      </c>
      <c r="D40" s="149">
        <v>24.014143489117423</v>
      </c>
    </row>
    <row r="41" spans="1:4" x14ac:dyDescent="0.2">
      <c r="A41" s="62" t="s">
        <v>133</v>
      </c>
      <c r="B41" s="137">
        <v>117323.37648000001</v>
      </c>
      <c r="C41" s="137">
        <v>143057.30605000001</v>
      </c>
      <c r="D41" s="149">
        <v>21.934187663263202</v>
      </c>
    </row>
    <row r="42" spans="1:4" x14ac:dyDescent="0.2">
      <c r="A42" s="62" t="s">
        <v>154</v>
      </c>
      <c r="B42" s="137">
        <v>195280.35784000001</v>
      </c>
      <c r="C42" s="137">
        <v>234721.58050000001</v>
      </c>
      <c r="D42" s="149">
        <v>20.197229816792721</v>
      </c>
    </row>
    <row r="43" spans="1:4" x14ac:dyDescent="0.2">
      <c r="A43" s="64" t="s">
        <v>150</v>
      </c>
      <c r="B43" s="137">
        <v>403847.48009000003</v>
      </c>
      <c r="C43" s="137">
        <v>481126.17635999998</v>
      </c>
      <c r="D43" s="149">
        <v>19.135614329641957</v>
      </c>
    </row>
    <row r="44" spans="1:4" x14ac:dyDescent="0.2">
      <c r="A44" s="62" t="s">
        <v>158</v>
      </c>
      <c r="B44" s="137">
        <v>322012.03495</v>
      </c>
      <c r="C44" s="137">
        <v>379270.81436000002</v>
      </c>
      <c r="D44" s="149">
        <v>17.781565033397207</v>
      </c>
    </row>
    <row r="45" spans="1:4" x14ac:dyDescent="0.2">
      <c r="A45" s="62" t="s">
        <v>145</v>
      </c>
      <c r="B45" s="137">
        <v>1095817.0729199999</v>
      </c>
      <c r="C45" s="137">
        <v>1280260.3469199999</v>
      </c>
      <c r="D45" s="149">
        <v>16.831575137674943</v>
      </c>
    </row>
    <row r="46" spans="1:4" x14ac:dyDescent="0.2">
      <c r="A46" s="62" t="s">
        <v>147</v>
      </c>
      <c r="B46" s="137">
        <v>1940445.8130099999</v>
      </c>
      <c r="C46" s="137">
        <v>2152109.61308</v>
      </c>
      <c r="D46" s="149">
        <v>10.907998494514477</v>
      </c>
    </row>
    <row r="48" spans="1:4" ht="19.5" x14ac:dyDescent="0.3">
      <c r="A48" s="157" t="s">
        <v>73</v>
      </c>
      <c r="B48" s="157"/>
      <c r="C48" s="157"/>
      <c r="D48" s="157"/>
    </row>
    <row r="49" spans="1:4" ht="15.75" x14ac:dyDescent="0.25">
      <c r="A49" s="156" t="s">
        <v>71</v>
      </c>
      <c r="B49" s="156"/>
      <c r="C49" s="156"/>
      <c r="D49" s="156"/>
    </row>
    <row r="51" spans="1:4" x14ac:dyDescent="0.2">
      <c r="A51" s="59" t="s">
        <v>72</v>
      </c>
      <c r="B51" s="60" t="s">
        <v>159</v>
      </c>
      <c r="C51" s="60" t="s">
        <v>160</v>
      </c>
      <c r="D51" s="61" t="s">
        <v>66</v>
      </c>
    </row>
    <row r="52" spans="1:4" x14ac:dyDescent="0.2">
      <c r="A52" s="62" t="s">
        <v>147</v>
      </c>
      <c r="B52" s="137">
        <v>1940445.8130099999</v>
      </c>
      <c r="C52" s="137">
        <v>2152109.61308</v>
      </c>
      <c r="D52" s="149">
        <v>10.907998494514477</v>
      </c>
    </row>
    <row r="53" spans="1:4" x14ac:dyDescent="0.2">
      <c r="A53" s="62" t="s">
        <v>146</v>
      </c>
      <c r="B53" s="137">
        <v>1318760.98752</v>
      </c>
      <c r="C53" s="137">
        <v>1294611.0208300001</v>
      </c>
      <c r="D53" s="149">
        <v>-1.8312618373262084</v>
      </c>
    </row>
    <row r="54" spans="1:4" x14ac:dyDescent="0.2">
      <c r="A54" s="62" t="s">
        <v>145</v>
      </c>
      <c r="B54" s="137">
        <v>1095817.0729199999</v>
      </c>
      <c r="C54" s="137">
        <v>1280260.3469199999</v>
      </c>
      <c r="D54" s="149">
        <v>16.831575137674943</v>
      </c>
    </row>
    <row r="55" spans="1:4" x14ac:dyDescent="0.2">
      <c r="A55" s="62" t="s">
        <v>149</v>
      </c>
      <c r="B55" s="137">
        <v>803563.24516000005</v>
      </c>
      <c r="C55" s="137">
        <v>868672.20906999998</v>
      </c>
      <c r="D55" s="149">
        <v>8.102531356699366</v>
      </c>
    </row>
    <row r="56" spans="1:4" x14ac:dyDescent="0.2">
      <c r="A56" s="62" t="s">
        <v>152</v>
      </c>
      <c r="B56" s="137">
        <v>716701.93223000003</v>
      </c>
      <c r="C56" s="137">
        <v>746656.02206999995</v>
      </c>
      <c r="D56" s="149">
        <v>4.1794347821553384</v>
      </c>
    </row>
    <row r="57" spans="1:4" x14ac:dyDescent="0.2">
      <c r="A57" s="62" t="s">
        <v>142</v>
      </c>
      <c r="B57" s="137">
        <v>654843.02323000005</v>
      </c>
      <c r="C57" s="137">
        <v>664710.54010999994</v>
      </c>
      <c r="D57" s="149">
        <v>1.5068522577103551</v>
      </c>
    </row>
    <row r="58" spans="1:4" x14ac:dyDescent="0.2">
      <c r="A58" s="62" t="s">
        <v>151</v>
      </c>
      <c r="B58" s="137">
        <v>483422.27635</v>
      </c>
      <c r="C58" s="137">
        <v>522425.99531000003</v>
      </c>
      <c r="D58" s="149">
        <v>8.068250237554448</v>
      </c>
    </row>
    <row r="59" spans="1:4" x14ac:dyDescent="0.2">
      <c r="A59" s="62" t="s">
        <v>150</v>
      </c>
      <c r="B59" s="137">
        <v>403847.48009000003</v>
      </c>
      <c r="C59" s="137">
        <v>481126.17635999998</v>
      </c>
      <c r="D59" s="149">
        <v>19.135614329641957</v>
      </c>
    </row>
    <row r="60" spans="1:4" x14ac:dyDescent="0.2">
      <c r="A60" s="62" t="s">
        <v>132</v>
      </c>
      <c r="B60" s="137">
        <v>477843.75881999999</v>
      </c>
      <c r="C60" s="137">
        <v>474499.78285000002</v>
      </c>
      <c r="D60" s="149">
        <v>-0.69980530419769471</v>
      </c>
    </row>
    <row r="61" spans="1:4" x14ac:dyDescent="0.2">
      <c r="A61" s="62" t="s">
        <v>158</v>
      </c>
      <c r="B61" s="137">
        <v>322012.03495</v>
      </c>
      <c r="C61" s="137">
        <v>379270.81436000002</v>
      </c>
      <c r="D61" s="149">
        <v>17.781565033397207</v>
      </c>
    </row>
    <row r="63" spans="1:4" ht="19.5" x14ac:dyDescent="0.3">
      <c r="A63" s="157" t="s">
        <v>75</v>
      </c>
      <c r="B63" s="157"/>
      <c r="C63" s="157"/>
      <c r="D63" s="157"/>
    </row>
    <row r="64" spans="1:4" ht="15.75" x14ac:dyDescent="0.25">
      <c r="A64" s="156" t="s">
        <v>76</v>
      </c>
      <c r="B64" s="156"/>
      <c r="C64" s="156"/>
      <c r="D64" s="156"/>
    </row>
    <row r="66" spans="1:4" x14ac:dyDescent="0.2">
      <c r="A66" s="59" t="s">
        <v>77</v>
      </c>
      <c r="B66" s="60" t="s">
        <v>159</v>
      </c>
      <c r="C66" s="60" t="s">
        <v>160</v>
      </c>
      <c r="D66" s="61" t="s">
        <v>66</v>
      </c>
    </row>
    <row r="67" spans="1:4" x14ac:dyDescent="0.2">
      <c r="A67" s="62" t="s">
        <v>181</v>
      </c>
      <c r="B67" s="63">
        <v>4544625.7735099997</v>
      </c>
      <c r="C67" s="63">
        <v>4782843.1265599998</v>
      </c>
      <c r="D67" s="138">
        <f>(C67-B67)/B67</f>
        <v>5.2417374921943254E-2</v>
      </c>
    </row>
    <row r="68" spans="1:4" x14ac:dyDescent="0.2">
      <c r="A68" s="62" t="s">
        <v>182</v>
      </c>
      <c r="B68" s="63">
        <v>1076266.18869</v>
      </c>
      <c r="C68" s="63">
        <v>1063710.0879899999</v>
      </c>
      <c r="D68" s="138">
        <f t="shared" ref="D68:D76" si="1">(C68-B68)/B68</f>
        <v>-1.1666352461822656E-2</v>
      </c>
    </row>
    <row r="69" spans="1:4" x14ac:dyDescent="0.2">
      <c r="A69" s="62" t="s">
        <v>183</v>
      </c>
      <c r="B69" s="63">
        <v>803137.68865999999</v>
      </c>
      <c r="C69" s="63">
        <v>959388.00434999994</v>
      </c>
      <c r="D69" s="138">
        <f t="shared" si="1"/>
        <v>0.19454984854551746</v>
      </c>
    </row>
    <row r="70" spans="1:4" x14ac:dyDescent="0.2">
      <c r="A70" s="62" t="s">
        <v>184</v>
      </c>
      <c r="B70" s="63">
        <v>635103.97261000006</v>
      </c>
      <c r="C70" s="63">
        <v>711263.04654999997</v>
      </c>
      <c r="D70" s="138">
        <f t="shared" si="1"/>
        <v>0.1199159149123558</v>
      </c>
    </row>
    <row r="71" spans="1:4" x14ac:dyDescent="0.2">
      <c r="A71" s="62" t="s">
        <v>185</v>
      </c>
      <c r="B71" s="63">
        <v>471253.52262</v>
      </c>
      <c r="C71" s="63">
        <v>555722.56363999995</v>
      </c>
      <c r="D71" s="138">
        <f t="shared" si="1"/>
        <v>0.17924330952558715</v>
      </c>
    </row>
    <row r="72" spans="1:4" x14ac:dyDescent="0.2">
      <c r="A72" s="62" t="s">
        <v>186</v>
      </c>
      <c r="B72" s="63">
        <v>481863.78612</v>
      </c>
      <c r="C72" s="63">
        <v>522744.85032000003</v>
      </c>
      <c r="D72" s="138">
        <f t="shared" si="1"/>
        <v>8.4839461643667249E-2</v>
      </c>
    </row>
    <row r="73" spans="1:4" x14ac:dyDescent="0.2">
      <c r="A73" s="62" t="s">
        <v>187</v>
      </c>
      <c r="B73" s="63">
        <v>178476.15418000001</v>
      </c>
      <c r="C73" s="63">
        <v>377298.59016000002</v>
      </c>
      <c r="D73" s="138">
        <f t="shared" si="1"/>
        <v>1.114000001252156</v>
      </c>
    </row>
    <row r="74" spans="1:4" x14ac:dyDescent="0.2">
      <c r="A74" s="62" t="s">
        <v>188</v>
      </c>
      <c r="B74" s="63">
        <v>312250.31531999999</v>
      </c>
      <c r="C74" s="63">
        <v>368550.79369999998</v>
      </c>
      <c r="D74" s="138">
        <f t="shared" si="1"/>
        <v>0.18030559335801533</v>
      </c>
    </row>
    <row r="75" spans="1:4" x14ac:dyDescent="0.2">
      <c r="A75" s="62" t="s">
        <v>189</v>
      </c>
      <c r="B75" s="63">
        <v>234391.52755999999</v>
      </c>
      <c r="C75" s="63">
        <v>244915.00515000001</v>
      </c>
      <c r="D75" s="138">
        <f t="shared" si="1"/>
        <v>4.4897005022104329E-2</v>
      </c>
    </row>
    <row r="76" spans="1:4" x14ac:dyDescent="0.2">
      <c r="A76" s="62" t="s">
        <v>190</v>
      </c>
      <c r="B76" s="63">
        <v>115249.90751999999</v>
      </c>
      <c r="C76" s="63">
        <v>147413.61351</v>
      </c>
      <c r="D76" s="138">
        <f t="shared" si="1"/>
        <v>0.27907793318114765</v>
      </c>
    </row>
    <row r="78" spans="1:4" ht="19.5" x14ac:dyDescent="0.3">
      <c r="A78" s="157" t="s">
        <v>78</v>
      </c>
      <c r="B78" s="157"/>
      <c r="C78" s="157"/>
      <c r="D78" s="157"/>
    </row>
    <row r="79" spans="1:4" ht="15.75" x14ac:dyDescent="0.25">
      <c r="A79" s="156" t="s">
        <v>79</v>
      </c>
      <c r="B79" s="156"/>
      <c r="C79" s="156"/>
      <c r="D79" s="156"/>
    </row>
    <row r="81" spans="1:4" x14ac:dyDescent="0.2">
      <c r="A81" s="59" t="s">
        <v>77</v>
      </c>
      <c r="B81" s="60" t="s">
        <v>159</v>
      </c>
      <c r="C81" s="60" t="s">
        <v>160</v>
      </c>
      <c r="D81" s="61" t="s">
        <v>66</v>
      </c>
    </row>
    <row r="82" spans="1:4" x14ac:dyDescent="0.2">
      <c r="A82" s="62" t="s">
        <v>191</v>
      </c>
      <c r="B82" s="63">
        <v>1371.8150000000001</v>
      </c>
      <c r="C82" s="63">
        <v>5768.3413499999997</v>
      </c>
      <c r="D82" s="149">
        <v>320.48974169257514</v>
      </c>
    </row>
    <row r="83" spans="1:4" x14ac:dyDescent="0.2">
      <c r="A83" s="62" t="s">
        <v>192</v>
      </c>
      <c r="B83" s="63">
        <v>173.91858999999999</v>
      </c>
      <c r="C83" s="63">
        <v>653.59978999999998</v>
      </c>
      <c r="D83" s="149">
        <v>275.80789379674707</v>
      </c>
    </row>
    <row r="84" spans="1:4" x14ac:dyDescent="0.2">
      <c r="A84" s="62" t="s">
        <v>193</v>
      </c>
      <c r="B84" s="63">
        <v>13902.621010000001</v>
      </c>
      <c r="C84" s="63">
        <v>30668.90784</v>
      </c>
      <c r="D84" s="149">
        <v>120.59802837134232</v>
      </c>
    </row>
    <row r="85" spans="1:4" x14ac:dyDescent="0.2">
      <c r="A85" s="62" t="s">
        <v>187</v>
      </c>
      <c r="B85" s="63">
        <v>178476.15418000001</v>
      </c>
      <c r="C85" s="63">
        <v>377298.59016000002</v>
      </c>
      <c r="D85" s="149">
        <v>111.4000001252156</v>
      </c>
    </row>
    <row r="86" spans="1:4" x14ac:dyDescent="0.2">
      <c r="A86" s="62" t="s">
        <v>194</v>
      </c>
      <c r="B86" s="63">
        <v>1395.2301</v>
      </c>
      <c r="C86" s="63">
        <v>2816.7778699999999</v>
      </c>
      <c r="D86" s="149">
        <v>101.88626019464459</v>
      </c>
    </row>
    <row r="87" spans="1:4" x14ac:dyDescent="0.2">
      <c r="A87" s="62" t="s">
        <v>195</v>
      </c>
      <c r="B87" s="63">
        <v>15095.54847</v>
      </c>
      <c r="C87" s="63">
        <v>28465.498950000001</v>
      </c>
      <c r="D87" s="149">
        <v>88.568828794598929</v>
      </c>
    </row>
    <row r="88" spans="1:4" x14ac:dyDescent="0.2">
      <c r="A88" s="62" t="s">
        <v>196</v>
      </c>
      <c r="B88" s="63">
        <v>11850.75353</v>
      </c>
      <c r="C88" s="63">
        <v>21429.540949999999</v>
      </c>
      <c r="D88" s="149">
        <v>80.828509307458347</v>
      </c>
    </row>
    <row r="89" spans="1:4" x14ac:dyDescent="0.2">
      <c r="A89" s="62" t="s">
        <v>197</v>
      </c>
      <c r="B89" s="63">
        <v>9137.0555600000007</v>
      </c>
      <c r="C89" s="63">
        <v>14651.928879999999</v>
      </c>
      <c r="D89" s="149">
        <v>60.3572265024073</v>
      </c>
    </row>
    <row r="90" spans="1:4" x14ac:dyDescent="0.2">
      <c r="A90" s="62" t="s">
        <v>198</v>
      </c>
      <c r="B90" s="63">
        <v>30877.33311</v>
      </c>
      <c r="C90" s="63">
        <v>47033.490530000003</v>
      </c>
      <c r="D90" s="149">
        <v>52.323681460584538</v>
      </c>
    </row>
    <row r="91" spans="1:4" x14ac:dyDescent="0.2">
      <c r="A91" s="62" t="s">
        <v>199</v>
      </c>
      <c r="B91" s="63">
        <v>3945.8703099999998</v>
      </c>
      <c r="C91" s="63">
        <v>5997.47145</v>
      </c>
      <c r="D91" s="149">
        <v>51.993628244715417</v>
      </c>
    </row>
    <row r="92" spans="1:4" x14ac:dyDescent="0.2">
      <c r="A92" s="67" t="s">
        <v>118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>
      <selection activeCell="G15" sqref="G15"/>
    </sheetView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3.85546875" style="19" bestFit="1" customWidth="1"/>
    <col min="6" max="7" width="14.85546875" style="19" bestFit="1" customWidth="1"/>
    <col min="8" max="8" width="9.5703125" style="19" bestFit="1" customWidth="1"/>
    <col min="9" max="9" width="13.85546875" style="19" bestFit="1" customWidth="1"/>
    <col min="10" max="11" width="14.140625" style="19" bestFit="1" customWidth="1"/>
    <col min="12" max="12" width="9.5703125" style="19" bestFit="1" customWidth="1"/>
    <col min="13" max="13" width="10.5703125" style="19" bestFit="1" customWidth="1"/>
    <col min="14" max="16384" width="9.140625" style="19"/>
  </cols>
  <sheetData>
    <row r="1" spans="1:13" ht="26.25" x14ac:dyDescent="0.4">
      <c r="B1" s="155" t="s">
        <v>119</v>
      </c>
      <c r="C1" s="155"/>
      <c r="D1" s="155"/>
      <c r="E1" s="155"/>
      <c r="F1" s="155"/>
      <c r="G1" s="155"/>
      <c r="H1" s="155"/>
      <c r="I1" s="155"/>
      <c r="J1" s="155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58" t="s">
        <v>114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60"/>
    </row>
    <row r="6" spans="1:13" ht="18" x14ac:dyDescent="0.2">
      <c r="A6" s="70"/>
      <c r="B6" s="151" t="str">
        <f>SEKTOR_USD!B6</f>
        <v>1 - 30 EYLÜL</v>
      </c>
      <c r="C6" s="151"/>
      <c r="D6" s="151"/>
      <c r="E6" s="151"/>
      <c r="F6" s="151" t="str">
        <f>SEKTOR_USD!F6</f>
        <v>1 OCAK  -  30 EYLÜL</v>
      </c>
      <c r="G6" s="151"/>
      <c r="H6" s="151"/>
      <c r="I6" s="151"/>
      <c r="J6" s="151" t="s">
        <v>106</v>
      </c>
      <c r="K6" s="151"/>
      <c r="L6" s="151"/>
      <c r="M6" s="151"/>
    </row>
    <row r="7" spans="1:13" ht="30" x14ac:dyDescent="0.25">
      <c r="A7" s="71" t="s">
        <v>1</v>
      </c>
      <c r="B7" s="5">
        <f>SEKTOR_USD!B7</f>
        <v>2016</v>
      </c>
      <c r="C7" s="6">
        <f>SEKTOR_USD!C7</f>
        <v>2017</v>
      </c>
      <c r="D7" s="7" t="s">
        <v>121</v>
      </c>
      <c r="E7" s="7" t="s">
        <v>122</v>
      </c>
      <c r="F7" s="5">
        <f>SEKTOR_USD!F7</f>
        <v>2016</v>
      </c>
      <c r="G7" s="6">
        <f>SEKTOR_USD!G7</f>
        <v>2017</v>
      </c>
      <c r="H7" s="7" t="s">
        <v>121</v>
      </c>
      <c r="I7" s="7" t="s">
        <v>122</v>
      </c>
      <c r="J7" s="5" t="str">
        <f>SEKTOR_USD!J7</f>
        <v>2015 - 2016</v>
      </c>
      <c r="K7" s="6" t="str">
        <f>SEKTOR_USD!K7</f>
        <v>2016 - 2017</v>
      </c>
      <c r="L7" s="7" t="s">
        <v>121</v>
      </c>
      <c r="M7" s="7" t="s">
        <v>122</v>
      </c>
    </row>
    <row r="8" spans="1:13" ht="16.5" x14ac:dyDescent="0.25">
      <c r="A8" s="72" t="s">
        <v>2</v>
      </c>
      <c r="B8" s="73">
        <f>SEKTOR_USD!B8*$B$53</f>
        <v>4585707.0325297303</v>
      </c>
      <c r="C8" s="73">
        <f>SEKTOR_USD!C8*$C$53</f>
        <v>5732769.345381408</v>
      </c>
      <c r="D8" s="74">
        <f t="shared" ref="D8:D43" si="0">(C8-B8)/B8*100</f>
        <v>25.013859470627679</v>
      </c>
      <c r="E8" s="74">
        <f>C8/C$44*100</f>
        <v>14.583849938136732</v>
      </c>
      <c r="F8" s="73">
        <f>SEKTOR_USD!F8*$B$54</f>
        <v>41779614.543183707</v>
      </c>
      <c r="G8" s="73">
        <f>SEKTOR_USD!G8*$C$54</f>
        <v>53277553.558256619</v>
      </c>
      <c r="H8" s="74">
        <f t="shared" ref="H8:H43" si="1">(G8-F8)/F8*100</f>
        <v>27.520452595819332</v>
      </c>
      <c r="I8" s="74">
        <f>G8/G$44*100</f>
        <v>13.918344238489286</v>
      </c>
      <c r="J8" s="73">
        <f>SEKTOR_USD!J8*$B$55</f>
        <v>59498780.96801243</v>
      </c>
      <c r="K8" s="73">
        <f>SEKTOR_USD!K8*$C$55</f>
        <v>73158408.776526287</v>
      </c>
      <c r="L8" s="74">
        <f t="shared" ref="L8:L43" si="2">(K8-J8)/J8*100</f>
        <v>22.957828019800118</v>
      </c>
      <c r="M8" s="74">
        <f>K8/K$44*100</f>
        <v>14.60146377844703</v>
      </c>
    </row>
    <row r="9" spans="1:13" s="23" customFormat="1" ht="15.75" x14ac:dyDescent="0.25">
      <c r="A9" s="75" t="s">
        <v>3</v>
      </c>
      <c r="B9" s="76">
        <f>SEKTOR_USD!B9*$B$53</f>
        <v>3197508.0710472288</v>
      </c>
      <c r="C9" s="76">
        <f>SEKTOR_USD!C9*$C$53</f>
        <v>4010589.1113389051</v>
      </c>
      <c r="D9" s="77">
        <f t="shared" si="0"/>
        <v>25.428584454686952</v>
      </c>
      <c r="E9" s="77">
        <f t="shared" ref="E9:E44" si="3">C9/C$44*100</f>
        <v>10.202718134894775</v>
      </c>
      <c r="F9" s="76">
        <f>SEKTOR_USD!F9*$B$54</f>
        <v>28962868.926641565</v>
      </c>
      <c r="G9" s="76">
        <f>SEKTOR_USD!G9*$C$54</f>
        <v>36008809.167969905</v>
      </c>
      <c r="H9" s="77">
        <f t="shared" si="1"/>
        <v>24.327494141463017</v>
      </c>
      <c r="I9" s="77">
        <f t="shared" ref="I9:I44" si="4">G9/G$44*100</f>
        <v>9.4070198075039784</v>
      </c>
      <c r="J9" s="76">
        <f>SEKTOR_USD!J9*$B$55</f>
        <v>42230827.362841524</v>
      </c>
      <c r="K9" s="76">
        <f>SEKTOR_USD!K9*$C$55</f>
        <v>50542682.978554428</v>
      </c>
      <c r="L9" s="77">
        <f t="shared" si="2"/>
        <v>19.681962525381209</v>
      </c>
      <c r="M9" s="77">
        <f t="shared" ref="M9:M44" si="5">K9/K$44*100</f>
        <v>10.087660012278569</v>
      </c>
    </row>
    <row r="10" spans="1:13" ht="14.25" x14ac:dyDescent="0.2">
      <c r="A10" s="14" t="str">
        <f>SEKTOR_USD!A10</f>
        <v xml:space="preserve"> Hububat, Bakliyat, Yağlı Tohumlar ve Mamulleri </v>
      </c>
      <c r="B10" s="78">
        <f>SEKTOR_USD!B10*$B$53</f>
        <v>1417386.3693807488</v>
      </c>
      <c r="C10" s="78">
        <f>SEKTOR_USD!C10*$C$53</f>
        <v>1645198.9330914398</v>
      </c>
      <c r="D10" s="79">
        <f t="shared" si="0"/>
        <v>16.072721498670926</v>
      </c>
      <c r="E10" s="79">
        <f t="shared" si="3"/>
        <v>4.1852956072475491</v>
      </c>
      <c r="F10" s="78">
        <f>SEKTOR_USD!F10*$B$54</f>
        <v>13424613.813435022</v>
      </c>
      <c r="G10" s="78">
        <f>SEKTOR_USD!G10*$C$54</f>
        <v>16736609.989202634</v>
      </c>
      <c r="H10" s="79">
        <f t="shared" si="1"/>
        <v>24.67107226915569</v>
      </c>
      <c r="I10" s="79">
        <f t="shared" si="4"/>
        <v>4.3723084799744942</v>
      </c>
      <c r="J10" s="78">
        <f>SEKTOR_USD!J10*$B$55</f>
        <v>18482446.560014416</v>
      </c>
      <c r="K10" s="78">
        <f>SEKTOR_USD!K10*$C$55</f>
        <v>22657312.620872941</v>
      </c>
      <c r="L10" s="79">
        <f t="shared" si="2"/>
        <v>22.588276109996063</v>
      </c>
      <c r="M10" s="79">
        <f t="shared" si="5"/>
        <v>4.5221039533705323</v>
      </c>
    </row>
    <row r="11" spans="1:13" ht="14.25" x14ac:dyDescent="0.2">
      <c r="A11" s="14" t="str">
        <f>SEKTOR_USD!A11</f>
        <v xml:space="preserve"> Yaş Meyve ve Sebze  </v>
      </c>
      <c r="B11" s="78">
        <f>SEKTOR_USD!B11*$B$53</f>
        <v>348006.12451887026</v>
      </c>
      <c r="C11" s="78">
        <f>SEKTOR_USD!C11*$C$53</f>
        <v>496012.29714112944</v>
      </c>
      <c r="D11" s="79">
        <f t="shared" si="0"/>
        <v>42.529760884778248</v>
      </c>
      <c r="E11" s="79">
        <f t="shared" si="3"/>
        <v>1.2618280054830022</v>
      </c>
      <c r="F11" s="78">
        <f>SEKTOR_USD!F11*$B$54</f>
        <v>3462582.0113316826</v>
      </c>
      <c r="G11" s="78">
        <f>SEKTOR_USD!G11*$C$54</f>
        <v>4731300.1902845409</v>
      </c>
      <c r="H11" s="79">
        <f t="shared" si="1"/>
        <v>36.640812399557262</v>
      </c>
      <c r="I11" s="79">
        <f t="shared" si="4"/>
        <v>1.2360151761098419</v>
      </c>
      <c r="J11" s="78">
        <f>SEKTOR_USD!J11*$B$55</f>
        <v>5836511.216127621</v>
      </c>
      <c r="K11" s="78">
        <f>SEKTOR_USD!K11*$C$55</f>
        <v>7435951.5134364637</v>
      </c>
      <c r="L11" s="79">
        <f t="shared" si="2"/>
        <v>27.404047350910965</v>
      </c>
      <c r="M11" s="79">
        <f t="shared" si="5"/>
        <v>1.4841188934739198</v>
      </c>
    </row>
    <row r="12" spans="1:13" ht="14.25" x14ac:dyDescent="0.2">
      <c r="A12" s="14" t="str">
        <f>SEKTOR_USD!A12</f>
        <v xml:space="preserve"> Meyve Sebze Mamulleri </v>
      </c>
      <c r="B12" s="78">
        <f>SEKTOR_USD!B12*$B$53</f>
        <v>352749.31380036724</v>
      </c>
      <c r="C12" s="78">
        <f>SEKTOR_USD!C12*$C$53</f>
        <v>422204.59508710244</v>
      </c>
      <c r="D12" s="79">
        <f t="shared" si="0"/>
        <v>19.689699900037876</v>
      </c>
      <c r="E12" s="79">
        <f t="shared" si="3"/>
        <v>1.0740652705489977</v>
      </c>
      <c r="F12" s="78">
        <f>SEKTOR_USD!F12*$B$54</f>
        <v>2797239.52843855</v>
      </c>
      <c r="G12" s="78">
        <f>SEKTOR_USD!G12*$C$54</f>
        <v>3663464.4547546306</v>
      </c>
      <c r="H12" s="79">
        <f t="shared" si="1"/>
        <v>30.967134473450582</v>
      </c>
      <c r="I12" s="79">
        <f t="shared" si="4"/>
        <v>0.95705144064075354</v>
      </c>
      <c r="J12" s="78">
        <f>SEKTOR_USD!J12*$B$55</f>
        <v>3889899.0030573485</v>
      </c>
      <c r="K12" s="78">
        <f>SEKTOR_USD!K12*$C$55</f>
        <v>4877272.8895361982</v>
      </c>
      <c r="L12" s="79">
        <f t="shared" si="2"/>
        <v>25.38302114535113</v>
      </c>
      <c r="M12" s="79">
        <f t="shared" si="5"/>
        <v>0.97344002726607592</v>
      </c>
    </row>
    <row r="13" spans="1:13" ht="14.25" x14ac:dyDescent="0.2">
      <c r="A13" s="14" t="str">
        <f>SEKTOR_USD!A13</f>
        <v xml:space="preserve"> Kuru Meyve ve Mamulleri  </v>
      </c>
      <c r="B13" s="78">
        <f>SEKTOR_USD!B13*$B$53</f>
        <v>395425.72522851912</v>
      </c>
      <c r="C13" s="78">
        <f>SEKTOR_USD!C13*$C$53</f>
        <v>326254.11020468443</v>
      </c>
      <c r="D13" s="79">
        <f t="shared" si="0"/>
        <v>-17.492947628498364</v>
      </c>
      <c r="E13" s="79">
        <f t="shared" si="3"/>
        <v>0.82997251385296811</v>
      </c>
      <c r="F13" s="78">
        <f>SEKTOR_USD!F13*$B$54</f>
        <v>2558809.7367288293</v>
      </c>
      <c r="G13" s="78">
        <f>SEKTOR_USD!G13*$C$54</f>
        <v>2908909.0167691847</v>
      </c>
      <c r="H13" s="79">
        <f t="shared" si="1"/>
        <v>13.682114579098043</v>
      </c>
      <c r="I13" s="79">
        <f t="shared" si="4"/>
        <v>0.75992973306418765</v>
      </c>
      <c r="J13" s="78">
        <f>SEKTOR_USD!J13*$B$55</f>
        <v>3965270.4582054778</v>
      </c>
      <c r="K13" s="78">
        <f>SEKTOR_USD!K13*$C$55</f>
        <v>4340593.8168402053</v>
      </c>
      <c r="L13" s="79">
        <f t="shared" si="2"/>
        <v>9.4652650453655003</v>
      </c>
      <c r="M13" s="79">
        <f t="shared" si="5"/>
        <v>0.86632588725575554</v>
      </c>
    </row>
    <row r="14" spans="1:13" ht="14.25" x14ac:dyDescent="0.2">
      <c r="A14" s="14" t="str">
        <f>SEKTOR_USD!A14</f>
        <v xml:space="preserve"> Fındık ve Mamulleri </v>
      </c>
      <c r="B14" s="78">
        <f>SEKTOR_USD!B14*$B$53</f>
        <v>408960.67305448587</v>
      </c>
      <c r="C14" s="78">
        <f>SEKTOR_USD!C14*$C$53</f>
        <v>637897.39890188107</v>
      </c>
      <c r="D14" s="79">
        <f t="shared" si="0"/>
        <v>55.980132304040374</v>
      </c>
      <c r="E14" s="79">
        <f t="shared" si="3"/>
        <v>1.6227759013203138</v>
      </c>
      <c r="F14" s="78">
        <f>SEKTOR_USD!F14*$B$54</f>
        <v>3808423.0350727476</v>
      </c>
      <c r="G14" s="78">
        <f>SEKTOR_USD!G14*$C$54</f>
        <v>4489032.9008657625</v>
      </c>
      <c r="H14" s="79">
        <f t="shared" si="1"/>
        <v>17.871172911336359</v>
      </c>
      <c r="I14" s="79">
        <f t="shared" si="4"/>
        <v>1.1727247412709152</v>
      </c>
      <c r="J14" s="78">
        <f>SEKTOR_USD!J14*$B$55</f>
        <v>6244165.6160655925</v>
      </c>
      <c r="K14" s="78">
        <f>SEKTOR_USD!K14*$C$55</f>
        <v>6805697.3715314567</v>
      </c>
      <c r="L14" s="79">
        <f t="shared" si="2"/>
        <v>8.9929029752366123</v>
      </c>
      <c r="M14" s="79">
        <f t="shared" si="5"/>
        <v>1.3583283906712542</v>
      </c>
    </row>
    <row r="15" spans="1:13" ht="14.25" x14ac:dyDescent="0.2">
      <c r="A15" s="14" t="str">
        <f>SEKTOR_USD!A15</f>
        <v xml:space="preserve"> Zeytin ve Zeytinyağı </v>
      </c>
      <c r="B15" s="78">
        <f>SEKTOR_USD!B15*$B$53</f>
        <v>50140.144533456376</v>
      </c>
      <c r="C15" s="78">
        <f>SEKTOR_USD!C15*$C$53</f>
        <v>56912.779160358594</v>
      </c>
      <c r="D15" s="79">
        <f t="shared" si="0"/>
        <v>13.507409461859703</v>
      </c>
      <c r="E15" s="79">
        <f t="shared" si="3"/>
        <v>0.14478298023723538</v>
      </c>
      <c r="F15" s="78">
        <f>SEKTOR_USD!F15*$B$54</f>
        <v>379474.40716210403</v>
      </c>
      <c r="G15" s="78">
        <f>SEKTOR_USD!G15*$C$54</f>
        <v>800684.647518571</v>
      </c>
      <c r="H15" s="79">
        <f t="shared" si="1"/>
        <v>110.99832621295438</v>
      </c>
      <c r="I15" s="79">
        <f t="shared" si="4"/>
        <v>0.20917260283828984</v>
      </c>
      <c r="J15" s="78">
        <f>SEKTOR_USD!J15*$B$55</f>
        <v>516023.14349624905</v>
      </c>
      <c r="K15" s="78">
        <f>SEKTOR_USD!K15*$C$55</f>
        <v>1000098.482703713</v>
      </c>
      <c r="L15" s="79">
        <f t="shared" si="2"/>
        <v>93.808842744469402</v>
      </c>
      <c r="M15" s="79">
        <f t="shared" si="5"/>
        <v>0.19960660728262866</v>
      </c>
    </row>
    <row r="16" spans="1:13" ht="14.25" x14ac:dyDescent="0.2">
      <c r="A16" s="14" t="str">
        <f>SEKTOR_USD!A16</f>
        <v xml:space="preserve"> Tütün </v>
      </c>
      <c r="B16" s="78">
        <f>SEKTOR_USD!B16*$B$53</f>
        <v>208622.33009462684</v>
      </c>
      <c r="C16" s="78">
        <f>SEKTOR_USD!C16*$C$53</f>
        <v>412346.81750117755</v>
      </c>
      <c r="D16" s="79">
        <f t="shared" si="0"/>
        <v>97.652292213467945</v>
      </c>
      <c r="E16" s="79">
        <f t="shared" si="3"/>
        <v>1.0489876265038069</v>
      </c>
      <c r="F16" s="78">
        <f>SEKTOR_USD!F16*$B$54</f>
        <v>2338299.0470252968</v>
      </c>
      <c r="G16" s="78">
        <f>SEKTOR_USD!G16*$C$54</f>
        <v>2452309.8614684916</v>
      </c>
      <c r="H16" s="79">
        <f t="shared" si="1"/>
        <v>4.8758012619572924</v>
      </c>
      <c r="I16" s="79">
        <f t="shared" si="4"/>
        <v>0.6406467743313049</v>
      </c>
      <c r="J16" s="78">
        <f>SEKTOR_USD!J16*$B$55</f>
        <v>3052967.8067742814</v>
      </c>
      <c r="K16" s="78">
        <f>SEKTOR_USD!K16*$C$55</f>
        <v>3149689.4275272568</v>
      </c>
      <c r="L16" s="79">
        <f t="shared" si="2"/>
        <v>3.168117938825235</v>
      </c>
      <c r="M16" s="79">
        <f t="shared" si="5"/>
        <v>0.62863691076005523</v>
      </c>
    </row>
    <row r="17" spans="1:13" ht="14.25" x14ac:dyDescent="0.2">
      <c r="A17" s="14" t="str">
        <f>SEKTOR_USD!A17</f>
        <v xml:space="preserve"> Süs Bitkileri ve Mam.</v>
      </c>
      <c r="B17" s="78">
        <f>SEKTOR_USD!B17*$B$53</f>
        <v>16217.390436154343</v>
      </c>
      <c r="C17" s="78">
        <f>SEKTOR_USD!C17*$C$53</f>
        <v>13762.18025113144</v>
      </c>
      <c r="D17" s="79">
        <f t="shared" si="0"/>
        <v>-15.139366562633679</v>
      </c>
      <c r="E17" s="79">
        <f t="shared" si="3"/>
        <v>3.5010229700901493E-2</v>
      </c>
      <c r="F17" s="78">
        <f>SEKTOR_USD!F17*$B$54</f>
        <v>193427.34744733071</v>
      </c>
      <c r="G17" s="78">
        <f>SEKTOR_USD!G17*$C$54</f>
        <v>226498.10710609012</v>
      </c>
      <c r="H17" s="79">
        <f t="shared" si="1"/>
        <v>17.097251291089748</v>
      </c>
      <c r="I17" s="79">
        <f t="shared" si="4"/>
        <v>5.9170859274191037E-2</v>
      </c>
      <c r="J17" s="78">
        <f>SEKTOR_USD!J17*$B$55</f>
        <v>243543.55910053471</v>
      </c>
      <c r="K17" s="78">
        <f>SEKTOR_USD!K17*$C$55</f>
        <v>276066.85610619647</v>
      </c>
      <c r="L17" s="79">
        <f t="shared" si="2"/>
        <v>13.354201246700248</v>
      </c>
      <c r="M17" s="79">
        <f t="shared" si="5"/>
        <v>5.5099342198347015E-2</v>
      </c>
    </row>
    <row r="18" spans="1:13" s="23" customFormat="1" ht="15.75" x14ac:dyDescent="0.25">
      <c r="A18" s="75" t="s">
        <v>12</v>
      </c>
      <c r="B18" s="76">
        <f>SEKTOR_USD!B18*$B$53</f>
        <v>443350.50380987138</v>
      </c>
      <c r="C18" s="76">
        <f>SEKTOR_USD!C18*$C$53</f>
        <v>642685.48526470526</v>
      </c>
      <c r="D18" s="77">
        <f t="shared" si="0"/>
        <v>44.961036412923008</v>
      </c>
      <c r="E18" s="77">
        <f t="shared" si="3"/>
        <v>1.6349565297041373</v>
      </c>
      <c r="F18" s="76">
        <f>SEKTOR_USD!F18*$B$54</f>
        <v>3924940.3575007473</v>
      </c>
      <c r="G18" s="76">
        <f>SEKTOR_USD!G18*$C$54</f>
        <v>5838503.650745362</v>
      </c>
      <c r="H18" s="77">
        <f t="shared" si="1"/>
        <v>48.753945766021758</v>
      </c>
      <c r="I18" s="77">
        <f t="shared" si="4"/>
        <v>1.5252634218628991</v>
      </c>
      <c r="J18" s="76">
        <f>SEKTOR_USD!J18*$B$55</f>
        <v>5303273.1080175443</v>
      </c>
      <c r="K18" s="76">
        <f>SEKTOR_USD!K18*$C$55</f>
        <v>7660523.4985658806</v>
      </c>
      <c r="L18" s="77">
        <f t="shared" si="2"/>
        <v>44.448972220280723</v>
      </c>
      <c r="M18" s="77">
        <f t="shared" si="5"/>
        <v>1.5289405313602435</v>
      </c>
    </row>
    <row r="19" spans="1:13" ht="14.25" x14ac:dyDescent="0.2">
      <c r="A19" s="14" t="str">
        <f>SEKTOR_USD!A19</f>
        <v xml:space="preserve"> Su Ürünleri ve Hayvansal Mamuller</v>
      </c>
      <c r="B19" s="78">
        <f>SEKTOR_USD!B19*$B$53</f>
        <v>443350.50380987138</v>
      </c>
      <c r="C19" s="78">
        <f>SEKTOR_USD!C19*$C$53</f>
        <v>642685.48526470526</v>
      </c>
      <c r="D19" s="79">
        <f t="shared" si="0"/>
        <v>44.961036412923008</v>
      </c>
      <c r="E19" s="79">
        <f t="shared" si="3"/>
        <v>1.6349565297041373</v>
      </c>
      <c r="F19" s="78">
        <f>SEKTOR_USD!F19*$B$54</f>
        <v>3924940.3575007473</v>
      </c>
      <c r="G19" s="78">
        <f>SEKTOR_USD!G19*$C$54</f>
        <v>5838503.650745362</v>
      </c>
      <c r="H19" s="79">
        <f t="shared" si="1"/>
        <v>48.753945766021758</v>
      </c>
      <c r="I19" s="79">
        <f t="shared" si="4"/>
        <v>1.5252634218628991</v>
      </c>
      <c r="J19" s="78">
        <f>SEKTOR_USD!J19*$B$55</f>
        <v>5303273.1080175443</v>
      </c>
      <c r="K19" s="78">
        <f>SEKTOR_USD!K19*$C$55</f>
        <v>7660523.4985658806</v>
      </c>
      <c r="L19" s="79">
        <f t="shared" si="2"/>
        <v>44.448972220280723</v>
      </c>
      <c r="M19" s="79">
        <f t="shared" si="5"/>
        <v>1.5289405313602435</v>
      </c>
    </row>
    <row r="20" spans="1:13" s="23" customFormat="1" ht="15.75" x14ac:dyDescent="0.25">
      <c r="A20" s="75" t="s">
        <v>112</v>
      </c>
      <c r="B20" s="76">
        <f>SEKTOR_USD!B20*$B$53</f>
        <v>944848.45767263055</v>
      </c>
      <c r="C20" s="76">
        <f>SEKTOR_USD!C20*$C$53</f>
        <v>1079494.7487777977</v>
      </c>
      <c r="D20" s="77">
        <f t="shared" si="0"/>
        <v>14.250570026523675</v>
      </c>
      <c r="E20" s="77">
        <f t="shared" si="3"/>
        <v>2.7461752735378191</v>
      </c>
      <c r="F20" s="76">
        <f>SEKTOR_USD!F20*$B$54</f>
        <v>8891805.2590413913</v>
      </c>
      <c r="G20" s="76">
        <f>SEKTOR_USD!G20*$C$54</f>
        <v>11430240.739541356</v>
      </c>
      <c r="H20" s="77">
        <f t="shared" si="1"/>
        <v>28.548032784667939</v>
      </c>
      <c r="I20" s="77">
        <f t="shared" si="4"/>
        <v>2.9860610091224085</v>
      </c>
      <c r="J20" s="76">
        <f>SEKTOR_USD!J20*$B$55</f>
        <v>11964680.497153351</v>
      </c>
      <c r="K20" s="76">
        <f>SEKTOR_USD!K20*$C$55</f>
        <v>14955202.299405977</v>
      </c>
      <c r="L20" s="77">
        <f t="shared" si="2"/>
        <v>24.994581367752644</v>
      </c>
      <c r="M20" s="77">
        <f t="shared" si="5"/>
        <v>2.9848632348082167</v>
      </c>
    </row>
    <row r="21" spans="1:13" ht="14.25" x14ac:dyDescent="0.2">
      <c r="A21" s="14" t="str">
        <f>SEKTOR_USD!A21</f>
        <v xml:space="preserve"> Mobilya,Kağıt ve Orman Ürünleri</v>
      </c>
      <c r="B21" s="78">
        <f>SEKTOR_USD!B21*$B$53</f>
        <v>944848.45767263055</v>
      </c>
      <c r="C21" s="78">
        <f>SEKTOR_USD!C21*$C$53</f>
        <v>1079494.7487777977</v>
      </c>
      <c r="D21" s="79">
        <f t="shared" si="0"/>
        <v>14.250570026523675</v>
      </c>
      <c r="E21" s="79">
        <f t="shared" si="3"/>
        <v>2.7461752735378191</v>
      </c>
      <c r="F21" s="78">
        <f>SEKTOR_USD!F21*$B$54</f>
        <v>8891805.2590413913</v>
      </c>
      <c r="G21" s="78">
        <f>SEKTOR_USD!G21*$C$54</f>
        <v>11430240.739541356</v>
      </c>
      <c r="H21" s="79">
        <f t="shared" si="1"/>
        <v>28.548032784667939</v>
      </c>
      <c r="I21" s="79">
        <f t="shared" si="4"/>
        <v>2.9860610091224085</v>
      </c>
      <c r="J21" s="78">
        <f>SEKTOR_USD!J21*$B$55</f>
        <v>11964680.497153351</v>
      </c>
      <c r="K21" s="78">
        <f>SEKTOR_USD!K21*$C$55</f>
        <v>14955202.299405977</v>
      </c>
      <c r="L21" s="79">
        <f t="shared" si="2"/>
        <v>24.994581367752644</v>
      </c>
      <c r="M21" s="79">
        <f t="shared" si="5"/>
        <v>2.9848632348082167</v>
      </c>
    </row>
    <row r="22" spans="1:13" ht="16.5" x14ac:dyDescent="0.25">
      <c r="A22" s="72" t="s">
        <v>14</v>
      </c>
      <c r="B22" s="73">
        <f>SEKTOR_USD!B22*$B$53</f>
        <v>25339010.060678072</v>
      </c>
      <c r="C22" s="73">
        <f>SEKTOR_USD!C22*$C$53</f>
        <v>32261238.139936503</v>
      </c>
      <c r="D22" s="80">
        <f t="shared" si="0"/>
        <v>27.318462965530678</v>
      </c>
      <c r="E22" s="80">
        <f t="shared" si="3"/>
        <v>82.070815605093017</v>
      </c>
      <c r="F22" s="73">
        <f>SEKTOR_USD!F22*$B$54</f>
        <v>231068791.67182603</v>
      </c>
      <c r="G22" s="73">
        <f>SEKTOR_USD!G22*$C$54</f>
        <v>316994210.28098536</v>
      </c>
      <c r="H22" s="80">
        <f t="shared" si="1"/>
        <v>37.18607691998249</v>
      </c>
      <c r="I22" s="80">
        <f t="shared" si="4"/>
        <v>82.812258552271018</v>
      </c>
      <c r="J22" s="73">
        <f>SEKTOR_USD!J22*$B$55</f>
        <v>313087747.64610213</v>
      </c>
      <c r="K22" s="73">
        <f>SEKTOR_USD!K22*$C$55</f>
        <v>411797164.09490412</v>
      </c>
      <c r="L22" s="80">
        <f t="shared" si="2"/>
        <v>31.527716172521036</v>
      </c>
      <c r="M22" s="80">
        <f t="shared" si="5"/>
        <v>82.189340585114508</v>
      </c>
    </row>
    <row r="23" spans="1:13" s="23" customFormat="1" ht="15.75" x14ac:dyDescent="0.25">
      <c r="A23" s="75" t="s">
        <v>15</v>
      </c>
      <c r="B23" s="76">
        <f>SEKTOR_USD!B23*$B$53</f>
        <v>2731055.5428583967</v>
      </c>
      <c r="C23" s="76">
        <f>SEKTOR_USD!C23*$C$53</f>
        <v>3279561.8692983198</v>
      </c>
      <c r="D23" s="77">
        <f t="shared" si="0"/>
        <v>20.084041420330895</v>
      </c>
      <c r="E23" s="77">
        <f t="shared" si="3"/>
        <v>8.3430250343518377</v>
      </c>
      <c r="F23" s="76">
        <f>SEKTOR_USD!F23*$B$54</f>
        <v>24329566.333396461</v>
      </c>
      <c r="G23" s="76">
        <f>SEKTOR_USD!G23*$C$54</f>
        <v>30970488.204968758</v>
      </c>
      <c r="H23" s="77">
        <f t="shared" si="1"/>
        <v>27.295685342555835</v>
      </c>
      <c r="I23" s="77">
        <f t="shared" si="4"/>
        <v>8.0907978554136264</v>
      </c>
      <c r="J23" s="76">
        <f>SEKTOR_USD!J23*$B$55</f>
        <v>32853282.851054929</v>
      </c>
      <c r="K23" s="76">
        <f>SEKTOR_USD!K23*$C$55</f>
        <v>40477957.874485709</v>
      </c>
      <c r="L23" s="77">
        <f t="shared" si="2"/>
        <v>23.208259150229637</v>
      </c>
      <c r="M23" s="77">
        <f t="shared" si="5"/>
        <v>8.0788722118768774</v>
      </c>
    </row>
    <row r="24" spans="1:13" ht="14.25" x14ac:dyDescent="0.2">
      <c r="A24" s="14" t="str">
        <f>SEKTOR_USD!A24</f>
        <v xml:space="preserve"> Tekstil ve Hammaddeleri</v>
      </c>
      <c r="B24" s="78">
        <f>SEKTOR_USD!B24*$B$53</f>
        <v>1942403.8884641284</v>
      </c>
      <c r="C24" s="78">
        <f>SEKTOR_USD!C24*$C$53</f>
        <v>2304702.9965645149</v>
      </c>
      <c r="D24" s="79">
        <f t="shared" si="0"/>
        <v>18.652099609770595</v>
      </c>
      <c r="E24" s="79">
        <f t="shared" si="3"/>
        <v>5.8630376749676705</v>
      </c>
      <c r="F24" s="78">
        <f>SEKTOR_USD!F24*$B$54</f>
        <v>17133603.6713106</v>
      </c>
      <c r="G24" s="78">
        <f>SEKTOR_USD!G24*$C$54</f>
        <v>21325583.29450481</v>
      </c>
      <c r="H24" s="79">
        <f t="shared" si="1"/>
        <v>24.466421096301413</v>
      </c>
      <c r="I24" s="79">
        <f t="shared" si="4"/>
        <v>5.5711418703739559</v>
      </c>
      <c r="J24" s="78">
        <f>SEKTOR_USD!J24*$B$55</f>
        <v>23069920.266148411</v>
      </c>
      <c r="K24" s="78">
        <f>SEKTOR_USD!K24*$C$55</f>
        <v>28008868.717821702</v>
      </c>
      <c r="L24" s="79">
        <f t="shared" si="2"/>
        <v>21.408606508798581</v>
      </c>
      <c r="M24" s="79">
        <f t="shared" si="5"/>
        <v>5.5902047201137934</v>
      </c>
    </row>
    <row r="25" spans="1:13" ht="14.25" x14ac:dyDescent="0.2">
      <c r="A25" s="14" t="str">
        <f>SEKTOR_USD!A25</f>
        <v xml:space="preserve"> Deri ve Deri Mamulleri </v>
      </c>
      <c r="B25" s="78">
        <f>SEKTOR_USD!B25*$B$53</f>
        <v>327397.7257326658</v>
      </c>
      <c r="C25" s="78">
        <f>SEKTOR_USD!C25*$C$53</f>
        <v>387298.77384284121</v>
      </c>
      <c r="D25" s="79">
        <f t="shared" si="0"/>
        <v>18.296110022183591</v>
      </c>
      <c r="E25" s="79">
        <f t="shared" si="3"/>
        <v>0.98526678096667142</v>
      </c>
      <c r="F25" s="78">
        <f>SEKTOR_USD!F25*$B$54</f>
        <v>3097010.5002679271</v>
      </c>
      <c r="G25" s="78">
        <f>SEKTOR_USD!G25*$C$54</f>
        <v>4116400.5510500479</v>
      </c>
      <c r="H25" s="79">
        <f t="shared" si="1"/>
        <v>32.91529204353462</v>
      </c>
      <c r="I25" s="79">
        <f t="shared" si="4"/>
        <v>1.0753774538535015</v>
      </c>
      <c r="J25" s="78">
        <f>SEKTOR_USD!J25*$B$55</f>
        <v>4120908.0590431909</v>
      </c>
      <c r="K25" s="78">
        <f>SEKTOR_USD!K25*$C$55</f>
        <v>5221037.0084147342</v>
      </c>
      <c r="L25" s="79">
        <f t="shared" si="2"/>
        <v>26.696275034754734</v>
      </c>
      <c r="M25" s="79">
        <f t="shared" si="5"/>
        <v>1.0420508597606346</v>
      </c>
    </row>
    <row r="26" spans="1:13" ht="14.25" x14ac:dyDescent="0.2">
      <c r="A26" s="14" t="str">
        <f>SEKTOR_USD!A26</f>
        <v xml:space="preserve"> Halı </v>
      </c>
      <c r="B26" s="78">
        <f>SEKTOR_USD!B26*$B$53</f>
        <v>461253.92866160243</v>
      </c>
      <c r="C26" s="78">
        <f>SEKTOR_USD!C26*$C$53</f>
        <v>587560.09889096348</v>
      </c>
      <c r="D26" s="79">
        <f t="shared" si="0"/>
        <v>27.383218305772999</v>
      </c>
      <c r="E26" s="79">
        <f t="shared" si="3"/>
        <v>1.4947205784174962</v>
      </c>
      <c r="F26" s="78">
        <f>SEKTOR_USD!F26*$B$54</f>
        <v>4098952.1618179353</v>
      </c>
      <c r="G26" s="78">
        <f>SEKTOR_USD!G26*$C$54</f>
        <v>5528504.3594139023</v>
      </c>
      <c r="H26" s="79">
        <f t="shared" si="1"/>
        <v>34.876040050244036</v>
      </c>
      <c r="I26" s="79">
        <f t="shared" si="4"/>
        <v>1.4442785311861701</v>
      </c>
      <c r="J26" s="78">
        <f>SEKTOR_USD!J26*$B$55</f>
        <v>5662454.5258633271</v>
      </c>
      <c r="K26" s="78">
        <f>SEKTOR_USD!K26*$C$55</f>
        <v>7248052.1482492723</v>
      </c>
      <c r="L26" s="79">
        <f t="shared" si="2"/>
        <v>28.001948892370077</v>
      </c>
      <c r="M26" s="79">
        <f t="shared" si="5"/>
        <v>1.4466166320024498</v>
      </c>
    </row>
    <row r="27" spans="1:13" s="23" customFormat="1" ht="15.75" x14ac:dyDescent="0.25">
      <c r="A27" s="75" t="s">
        <v>19</v>
      </c>
      <c r="B27" s="76">
        <f>SEKTOR_USD!B27*$B$53</f>
        <v>3250426.8473172518</v>
      </c>
      <c r="C27" s="76">
        <f>SEKTOR_USD!C27*$C$53</f>
        <v>4438954.5221307371</v>
      </c>
      <c r="D27" s="77">
        <f t="shared" si="0"/>
        <v>36.565279904528218</v>
      </c>
      <c r="E27" s="77">
        <f t="shared" si="3"/>
        <v>11.292456181779469</v>
      </c>
      <c r="F27" s="76">
        <f>SEKTOR_USD!F27*$B$54</f>
        <v>30130691.721874505</v>
      </c>
      <c r="G27" s="76">
        <f>SEKTOR_USD!G27*$C$54</f>
        <v>42452991.183133401</v>
      </c>
      <c r="H27" s="77">
        <f t="shared" si="1"/>
        <v>40.896171833695611</v>
      </c>
      <c r="I27" s="77">
        <f t="shared" si="4"/>
        <v>11.090511965687492</v>
      </c>
      <c r="J27" s="76">
        <f>SEKTOR_USD!J27*$B$55</f>
        <v>41377643.565132007</v>
      </c>
      <c r="K27" s="76">
        <f>SEKTOR_USD!K27*$C$55</f>
        <v>54462937.560064234</v>
      </c>
      <c r="L27" s="77">
        <f t="shared" si="2"/>
        <v>31.624067654637795</v>
      </c>
      <c r="M27" s="77">
        <f t="shared" si="5"/>
        <v>10.870091672992503</v>
      </c>
    </row>
    <row r="28" spans="1:13" ht="14.25" x14ac:dyDescent="0.2">
      <c r="A28" s="14" t="str">
        <f>SEKTOR_USD!A28</f>
        <v xml:space="preserve"> Kimyevi Maddeler ve Mamulleri  </v>
      </c>
      <c r="B28" s="78">
        <f>SEKTOR_USD!B28*$B$53</f>
        <v>3250426.8473172518</v>
      </c>
      <c r="C28" s="78">
        <f>SEKTOR_USD!C28*$C$53</f>
        <v>4438954.5221307371</v>
      </c>
      <c r="D28" s="79">
        <f t="shared" si="0"/>
        <v>36.565279904528218</v>
      </c>
      <c r="E28" s="79">
        <f t="shared" si="3"/>
        <v>11.292456181779469</v>
      </c>
      <c r="F28" s="78">
        <f>SEKTOR_USD!F28*$B$54</f>
        <v>30130691.721874505</v>
      </c>
      <c r="G28" s="78">
        <f>SEKTOR_USD!G28*$C$54</f>
        <v>42452991.183133401</v>
      </c>
      <c r="H28" s="79">
        <f t="shared" si="1"/>
        <v>40.896171833695611</v>
      </c>
      <c r="I28" s="79">
        <f t="shared" si="4"/>
        <v>11.090511965687492</v>
      </c>
      <c r="J28" s="78">
        <f>SEKTOR_USD!J28*$B$55</f>
        <v>41377643.565132007</v>
      </c>
      <c r="K28" s="78">
        <f>SEKTOR_USD!K28*$C$55</f>
        <v>54462937.560064234</v>
      </c>
      <c r="L28" s="79">
        <f t="shared" si="2"/>
        <v>31.624067654637795</v>
      </c>
      <c r="M28" s="79">
        <f t="shared" si="5"/>
        <v>10.870091672992503</v>
      </c>
    </row>
    <row r="29" spans="1:13" s="23" customFormat="1" ht="15.75" x14ac:dyDescent="0.25">
      <c r="A29" s="75" t="s">
        <v>21</v>
      </c>
      <c r="B29" s="76">
        <f>SEKTOR_USD!B29*$B$53</f>
        <v>19357527.670502424</v>
      </c>
      <c r="C29" s="76">
        <f>SEKTOR_USD!C29*$C$53</f>
        <v>24542721.748507444</v>
      </c>
      <c r="D29" s="77">
        <f t="shared" si="0"/>
        <v>26.786447971382071</v>
      </c>
      <c r="E29" s="77">
        <f t="shared" si="3"/>
        <v>62.435334388961707</v>
      </c>
      <c r="F29" s="76">
        <f>SEKTOR_USD!F29*$B$54</f>
        <v>176608533.61655506</v>
      </c>
      <c r="G29" s="76">
        <f>SEKTOR_USD!G29*$C$54</f>
        <v>243570730.89288324</v>
      </c>
      <c r="H29" s="77">
        <f t="shared" si="1"/>
        <v>37.915606853807901</v>
      </c>
      <c r="I29" s="77">
        <f t="shared" si="4"/>
        <v>63.630948731169902</v>
      </c>
      <c r="J29" s="76">
        <f>SEKTOR_USD!J29*$B$55</f>
        <v>238856821.2299152</v>
      </c>
      <c r="K29" s="76">
        <f>SEKTOR_USD!K29*$C$55</f>
        <v>316856268.6603542</v>
      </c>
      <c r="L29" s="77">
        <f t="shared" si="2"/>
        <v>32.655315024627015</v>
      </c>
      <c r="M29" s="77">
        <f t="shared" si="5"/>
        <v>63.240376700245136</v>
      </c>
    </row>
    <row r="30" spans="1:13" ht="14.25" x14ac:dyDescent="0.2">
      <c r="A30" s="14" t="str">
        <f>SEKTOR_USD!A30</f>
        <v xml:space="preserve"> Hazırgiyim ve Konfeksiyon </v>
      </c>
      <c r="B30" s="78">
        <f>SEKTOR_USD!B30*$B$53</f>
        <v>3911725.9850746621</v>
      </c>
      <c r="C30" s="78">
        <f>SEKTOR_USD!C30*$C$53</f>
        <v>4488711.5805303594</v>
      </c>
      <c r="D30" s="79">
        <f t="shared" si="0"/>
        <v>14.750153708547264</v>
      </c>
      <c r="E30" s="79">
        <f t="shared" si="3"/>
        <v>11.419035401933828</v>
      </c>
      <c r="F30" s="78">
        <f>SEKTOR_USD!F30*$B$54</f>
        <v>37814569.891399391</v>
      </c>
      <c r="G30" s="78">
        <f>SEKTOR_USD!G30*$C$54</f>
        <v>45362716.587881729</v>
      </c>
      <c r="H30" s="79">
        <f t="shared" si="1"/>
        <v>19.960948169343322</v>
      </c>
      <c r="I30" s="79">
        <f t="shared" si="4"/>
        <v>11.850654973727103</v>
      </c>
      <c r="J30" s="78">
        <f>SEKTOR_USD!J30*$B$55</f>
        <v>50563931.69316934</v>
      </c>
      <c r="K30" s="78">
        <f>SEKTOR_USD!K30*$C$55</f>
        <v>58721638.510780327</v>
      </c>
      <c r="L30" s="79">
        <f t="shared" si="2"/>
        <v>16.133450355706827</v>
      </c>
      <c r="M30" s="79">
        <f t="shared" si="5"/>
        <v>11.7200728127555</v>
      </c>
    </row>
    <row r="31" spans="1:13" ht="14.25" x14ac:dyDescent="0.2">
      <c r="A31" s="14" t="str">
        <f>SEKTOR_USD!A31</f>
        <v xml:space="preserve"> Otomotiv Endüstrisi</v>
      </c>
      <c r="B31" s="78">
        <f>SEKTOR_USD!B31*$B$53</f>
        <v>5755775.5963458316</v>
      </c>
      <c r="C31" s="78">
        <f>SEKTOR_USD!C31*$C$53</f>
        <v>7461854.7095401427</v>
      </c>
      <c r="D31" s="79">
        <f t="shared" si="0"/>
        <v>29.641167982251588</v>
      </c>
      <c r="E31" s="79">
        <f t="shared" si="3"/>
        <v>18.982548012643303</v>
      </c>
      <c r="F31" s="78">
        <f>SEKTOR_USD!F31*$B$54</f>
        <v>50130081.700931177</v>
      </c>
      <c r="G31" s="78">
        <f>SEKTOR_USD!G31*$C$54</f>
        <v>74494683.206551239</v>
      </c>
      <c r="H31" s="79">
        <f t="shared" si="1"/>
        <v>48.602756426721491</v>
      </c>
      <c r="I31" s="79">
        <f t="shared" si="4"/>
        <v>19.461153441894549</v>
      </c>
      <c r="J31" s="78">
        <f>SEKTOR_USD!J31*$B$55</f>
        <v>66973281.534632273</v>
      </c>
      <c r="K31" s="78">
        <f>SEKTOR_USD!K31*$C$55</f>
        <v>96850409.375020072</v>
      </c>
      <c r="L31" s="79">
        <f t="shared" si="2"/>
        <v>44.610518039105138</v>
      </c>
      <c r="M31" s="79">
        <f t="shared" si="5"/>
        <v>19.330077950941856</v>
      </c>
    </row>
    <row r="32" spans="1:13" ht="14.25" x14ac:dyDescent="0.2">
      <c r="A32" s="14" t="str">
        <f>SEKTOR_USD!A32</f>
        <v xml:space="preserve"> Gemi ve Yat</v>
      </c>
      <c r="B32" s="78">
        <f>SEKTOR_USD!B32*$B$53</f>
        <v>58996.650494816226</v>
      </c>
      <c r="C32" s="78">
        <f>SEKTOR_USD!C32*$C$53</f>
        <v>359207.18746048823</v>
      </c>
      <c r="D32" s="79">
        <f t="shared" si="0"/>
        <v>508.86030723396772</v>
      </c>
      <c r="E32" s="79">
        <f t="shared" si="3"/>
        <v>0.91380333012078974</v>
      </c>
      <c r="F32" s="78">
        <f>SEKTOR_USD!F32*$B$54</f>
        <v>1377730.4463257745</v>
      </c>
      <c r="G32" s="78">
        <f>SEKTOR_USD!G32*$C$54</f>
        <v>3605695.9009674652</v>
      </c>
      <c r="H32" s="79">
        <f t="shared" si="1"/>
        <v>161.71272548874714</v>
      </c>
      <c r="I32" s="79">
        <f t="shared" si="4"/>
        <v>0.94195985771192647</v>
      </c>
      <c r="J32" s="78">
        <f>SEKTOR_USD!J32*$B$55</f>
        <v>2074694.3335470371</v>
      </c>
      <c r="K32" s="78">
        <f>SEKTOR_USD!K32*$C$55</f>
        <v>5295925.5633907355</v>
      </c>
      <c r="L32" s="79">
        <f t="shared" si="2"/>
        <v>155.26293091746507</v>
      </c>
      <c r="M32" s="79">
        <f t="shared" si="5"/>
        <v>1.0569976381445458</v>
      </c>
    </row>
    <row r="33" spans="1:13" ht="14.25" x14ac:dyDescent="0.2">
      <c r="A33" s="14" t="str">
        <f>SEKTOR_USD!A33</f>
        <v xml:space="preserve"> Elektrik Elektronik ve Hizmet</v>
      </c>
      <c r="B33" s="78">
        <f>SEKTOR_USD!B33*$B$53</f>
        <v>2383539.7441157792</v>
      </c>
      <c r="C33" s="78">
        <f>SEKTOR_USD!C33*$C$53</f>
        <v>3011884.6061093579</v>
      </c>
      <c r="D33" s="79">
        <f t="shared" si="0"/>
        <v>26.361836992429744</v>
      </c>
      <c r="E33" s="79">
        <f t="shared" si="3"/>
        <v>7.6620687978439088</v>
      </c>
      <c r="F33" s="78">
        <f>SEKTOR_USD!F33*$B$54</f>
        <v>21236800.530738235</v>
      </c>
      <c r="G33" s="78">
        <f>SEKTOR_USD!G33*$C$54</f>
        <v>26517809.615443792</v>
      </c>
      <c r="H33" s="79">
        <f t="shared" si="1"/>
        <v>24.867253789297511</v>
      </c>
      <c r="I33" s="79">
        <f t="shared" si="4"/>
        <v>6.9275703936910515</v>
      </c>
      <c r="J33" s="78">
        <f>SEKTOR_USD!J33*$B$55</f>
        <v>29687013.850702722</v>
      </c>
      <c r="K33" s="78">
        <f>SEKTOR_USD!K33*$C$55</f>
        <v>35590872.721421391</v>
      </c>
      <c r="L33" s="79">
        <f t="shared" si="2"/>
        <v>19.887008172696085</v>
      </c>
      <c r="M33" s="79">
        <f t="shared" si="5"/>
        <v>7.1034737848466953</v>
      </c>
    </row>
    <row r="34" spans="1:13" ht="14.25" x14ac:dyDescent="0.2">
      <c r="A34" s="14" t="str">
        <f>SEKTOR_USD!A34</f>
        <v xml:space="preserve"> Makine ve Aksamları</v>
      </c>
      <c r="B34" s="78">
        <f>SEKTOR_USD!B34*$B$53</f>
        <v>1197897.6454601993</v>
      </c>
      <c r="C34" s="78">
        <f>SEKTOR_USD!C34*$C$53</f>
        <v>1668174.15020833</v>
      </c>
      <c r="D34" s="79">
        <f t="shared" si="0"/>
        <v>39.258488112935844</v>
      </c>
      <c r="E34" s="79">
        <f t="shared" si="3"/>
        <v>4.2437432960593764</v>
      </c>
      <c r="F34" s="78">
        <f>SEKTOR_USD!F34*$B$54</f>
        <v>11485555.13547783</v>
      </c>
      <c r="G34" s="78">
        <f>SEKTOR_USD!G34*$C$54</f>
        <v>15635301.141719542</v>
      </c>
      <c r="H34" s="79">
        <f t="shared" si="1"/>
        <v>36.130130039805621</v>
      </c>
      <c r="I34" s="79">
        <f t="shared" si="4"/>
        <v>4.0846001557662017</v>
      </c>
      <c r="J34" s="78">
        <f>SEKTOR_USD!J34*$B$55</f>
        <v>15693940.088613339</v>
      </c>
      <c r="K34" s="78">
        <f>SEKTOR_USD!K34*$C$55</f>
        <v>20179717.821590442</v>
      </c>
      <c r="L34" s="79">
        <f t="shared" si="2"/>
        <v>28.58286515463212</v>
      </c>
      <c r="M34" s="79">
        <f t="shared" si="5"/>
        <v>4.0276083605276245</v>
      </c>
    </row>
    <row r="35" spans="1:13" ht="14.25" x14ac:dyDescent="0.2">
      <c r="A35" s="14" t="str">
        <f>SEKTOR_USD!A35</f>
        <v xml:space="preserve"> Demir ve Demir Dışı Metaller </v>
      </c>
      <c r="B35" s="78">
        <f>SEKTOR_USD!B35*$B$53</f>
        <v>1433933.4405989626</v>
      </c>
      <c r="C35" s="78">
        <f>SEKTOR_USD!C35*$C$53</f>
        <v>1811370.0388667008</v>
      </c>
      <c r="D35" s="79">
        <f t="shared" si="0"/>
        <v>26.321765542344888</v>
      </c>
      <c r="E35" s="79">
        <f t="shared" si="3"/>
        <v>4.608025761676851</v>
      </c>
      <c r="F35" s="78">
        <f>SEKTOR_USD!F35*$B$54</f>
        <v>13002738.320244145</v>
      </c>
      <c r="G35" s="78">
        <f>SEKTOR_USD!G35*$C$54</f>
        <v>17636409.128572024</v>
      </c>
      <c r="H35" s="79">
        <f t="shared" si="1"/>
        <v>35.636115210544943</v>
      </c>
      <c r="I35" s="79">
        <f t="shared" si="4"/>
        <v>4.607373968736951</v>
      </c>
      <c r="J35" s="78">
        <f>SEKTOR_USD!J35*$B$55</f>
        <v>17601984.516618017</v>
      </c>
      <c r="K35" s="78">
        <f>SEKTOR_USD!K35*$C$55</f>
        <v>22592313.271792334</v>
      </c>
      <c r="L35" s="79">
        <f t="shared" si="2"/>
        <v>28.350943897621043</v>
      </c>
      <c r="M35" s="79">
        <f t="shared" si="5"/>
        <v>4.5091309314432477</v>
      </c>
    </row>
    <row r="36" spans="1:13" ht="14.25" x14ac:dyDescent="0.2">
      <c r="A36" s="14" t="str">
        <f>SEKTOR_USD!A36</f>
        <v xml:space="preserve"> Çelik</v>
      </c>
      <c r="B36" s="78">
        <f>SEKTOR_USD!B36*$B$53</f>
        <v>2125890.5885057454</v>
      </c>
      <c r="C36" s="78">
        <f>SEKTOR_USD!C36*$C$53</f>
        <v>2588826.666089722</v>
      </c>
      <c r="D36" s="79">
        <f t="shared" si="0"/>
        <v>21.776100806268069</v>
      </c>
      <c r="E36" s="79">
        <f t="shared" si="3"/>
        <v>6.5858326647166763</v>
      </c>
      <c r="F36" s="78">
        <f>SEKTOR_USD!F36*$B$54</f>
        <v>19527250.86452353</v>
      </c>
      <c r="G36" s="78">
        <f>SEKTOR_USD!G36*$C$54</f>
        <v>29429299.689570326</v>
      </c>
      <c r="H36" s="79">
        <f t="shared" si="1"/>
        <v>50.708872916855462</v>
      </c>
      <c r="I36" s="79">
        <f t="shared" si="4"/>
        <v>7.6881744078060681</v>
      </c>
      <c r="J36" s="78">
        <f>SEKTOR_USD!J36*$B$55</f>
        <v>25895741.671136666</v>
      </c>
      <c r="K36" s="78">
        <f>SEKTOR_USD!K36*$C$55</f>
        <v>37315681.535023227</v>
      </c>
      <c r="L36" s="79">
        <f t="shared" si="2"/>
        <v>44.099682522764738</v>
      </c>
      <c r="M36" s="79">
        <f t="shared" si="5"/>
        <v>7.4477231177358787</v>
      </c>
    </row>
    <row r="37" spans="1:13" ht="14.25" x14ac:dyDescent="0.2">
      <c r="A37" s="14" t="str">
        <f>SEKTOR_USD!A37</f>
        <v xml:space="preserve"> Çimento Cam Seramik ve Toprak Ürünleri</v>
      </c>
      <c r="B37" s="78">
        <f>SEKTOR_USD!B37*$B$53</f>
        <v>639830.21047284338</v>
      </c>
      <c r="C37" s="78">
        <f>SEKTOR_USD!C37*$C$53</f>
        <v>714345.37448257371</v>
      </c>
      <c r="D37" s="79">
        <f t="shared" si="0"/>
        <v>11.646084037617198</v>
      </c>
      <c r="E37" s="79">
        <f t="shared" si="3"/>
        <v>1.8172553469029944</v>
      </c>
      <c r="F37" s="78">
        <f>SEKTOR_USD!F37*$B$54</f>
        <v>5957945.0826997478</v>
      </c>
      <c r="G37" s="78">
        <f>SEKTOR_USD!G37*$C$54</f>
        <v>7183728.8257576209</v>
      </c>
      <c r="H37" s="79">
        <f t="shared" si="1"/>
        <v>20.573934906134259</v>
      </c>
      <c r="I37" s="79">
        <f t="shared" si="4"/>
        <v>1.8766929792210372</v>
      </c>
      <c r="J37" s="78">
        <f>SEKTOR_USD!J37*$B$55</f>
        <v>7920378.147857585</v>
      </c>
      <c r="K37" s="78">
        <f>SEKTOR_USD!K37*$C$55</f>
        <v>9215454.7722574752</v>
      </c>
      <c r="L37" s="79">
        <f t="shared" si="2"/>
        <v>16.351196877515257</v>
      </c>
      <c r="M37" s="79">
        <f t="shared" si="5"/>
        <v>1.8392845239440088</v>
      </c>
    </row>
    <row r="38" spans="1:13" ht="14.25" x14ac:dyDescent="0.2">
      <c r="A38" s="14" t="str">
        <f>SEKTOR_USD!A38</f>
        <v xml:space="preserve"> Mücevher</v>
      </c>
      <c r="B38" s="78">
        <f>SEKTOR_USD!B38*$B$53</f>
        <v>579243.13606965996</v>
      </c>
      <c r="C38" s="78">
        <f>SEKTOR_USD!C38*$C$53</f>
        <v>813833.23611385399</v>
      </c>
      <c r="D38" s="79">
        <f t="shared" si="0"/>
        <v>40.499418195260603</v>
      </c>
      <c r="E38" s="79">
        <f t="shared" si="3"/>
        <v>2.0703469955083285</v>
      </c>
      <c r="F38" s="78">
        <f>SEKTOR_USD!F38*$B$54</f>
        <v>4742042.0075725522</v>
      </c>
      <c r="G38" s="78">
        <f>SEKTOR_USD!G38*$C$54</f>
        <v>9034181.0866645612</v>
      </c>
      <c r="H38" s="79">
        <f t="shared" si="1"/>
        <v>90.512464297825829</v>
      </c>
      <c r="I38" s="79">
        <f t="shared" si="4"/>
        <v>2.360109161911021</v>
      </c>
      <c r="J38" s="78">
        <f>SEKTOR_USD!J38*$B$55</f>
        <v>6741755.570955296</v>
      </c>
      <c r="K38" s="78">
        <f>SEKTOR_USD!K38*$C$55</f>
        <v>11744872.781040626</v>
      </c>
      <c r="L38" s="79">
        <f t="shared" si="2"/>
        <v>74.210895922119519</v>
      </c>
      <c r="M38" s="79">
        <f t="shared" si="5"/>
        <v>2.3441233531839525</v>
      </c>
    </row>
    <row r="39" spans="1:13" ht="14.25" x14ac:dyDescent="0.2">
      <c r="A39" s="14" t="str">
        <f>SEKTOR_USD!A39</f>
        <v xml:space="preserve"> Savunma ve Havacılık Sanayii</v>
      </c>
      <c r="B39" s="78">
        <f>SEKTOR_USD!B39*$B$53</f>
        <v>415987.38008696138</v>
      </c>
      <c r="C39" s="78">
        <f>SEKTOR_USD!C39*$C$53</f>
        <v>524411.63270444248</v>
      </c>
      <c r="D39" s="79">
        <f t="shared" si="0"/>
        <v>26.064312959401608</v>
      </c>
      <c r="E39" s="79">
        <f t="shared" si="3"/>
        <v>1.3340743533204265</v>
      </c>
      <c r="F39" s="78">
        <f>SEKTOR_USD!F39*$B$54</f>
        <v>3536617.9292279091</v>
      </c>
      <c r="G39" s="78">
        <f>SEKTOR_USD!G39*$C$54</f>
        <v>4367525.9569268879</v>
      </c>
      <c r="H39" s="79">
        <f t="shared" si="1"/>
        <v>23.49442445654222</v>
      </c>
      <c r="I39" s="79">
        <f t="shared" si="4"/>
        <v>1.1409820023469357</v>
      </c>
      <c r="J39" s="78">
        <f>SEKTOR_USD!J39*$B$55</f>
        <v>5052604.4063237468</v>
      </c>
      <c r="K39" s="78">
        <f>SEKTOR_USD!K39*$C$55</f>
        <v>5934804.0736593846</v>
      </c>
      <c r="L39" s="79">
        <f t="shared" si="2"/>
        <v>17.460295649338644</v>
      </c>
      <c r="M39" s="79">
        <f t="shared" si="5"/>
        <v>1.1845094523368338</v>
      </c>
    </row>
    <row r="40" spans="1:13" ht="14.25" x14ac:dyDescent="0.2">
      <c r="A40" s="14" t="str">
        <f>SEKTOR_USD!A40</f>
        <v xml:space="preserve"> İklimlendirme Sanayii</v>
      </c>
      <c r="B40" s="78">
        <f>SEKTOR_USD!B40*$B$53</f>
        <v>835964.98767562758</v>
      </c>
      <c r="C40" s="78">
        <f>SEKTOR_USD!C40*$C$53</f>
        <v>1079317.0923144405</v>
      </c>
      <c r="D40" s="79">
        <f t="shared" si="0"/>
        <v>29.110322588443001</v>
      </c>
      <c r="E40" s="79">
        <f t="shared" si="3"/>
        <v>2.7457233252653444</v>
      </c>
      <c r="F40" s="78">
        <f>SEKTOR_USD!F40*$B$54</f>
        <v>7585882.2225371031</v>
      </c>
      <c r="G40" s="78">
        <f>SEKTOR_USD!G40*$C$54</f>
        <v>10025352.046011191</v>
      </c>
      <c r="H40" s="79">
        <f t="shared" si="1"/>
        <v>32.158023970192957</v>
      </c>
      <c r="I40" s="79">
        <f t="shared" si="4"/>
        <v>2.6190448241180957</v>
      </c>
      <c r="J40" s="78">
        <f>SEKTOR_USD!J40*$B$55</f>
        <v>10366581.187529635</v>
      </c>
      <c r="K40" s="78">
        <f>SEKTOR_USD!K40*$C$55</f>
        <v>13059156.290551085</v>
      </c>
      <c r="L40" s="79">
        <f t="shared" si="2"/>
        <v>25.973607444086333</v>
      </c>
      <c r="M40" s="79">
        <f t="shared" si="5"/>
        <v>2.6064371921487592</v>
      </c>
    </row>
    <row r="41" spans="1:13" ht="14.25" x14ac:dyDescent="0.2">
      <c r="A41" s="14" t="str">
        <f>SEKTOR_USD!A41</f>
        <v xml:space="preserve"> Diğer Sanayi Ürünleri</v>
      </c>
      <c r="B41" s="78">
        <f>SEKTOR_USD!B41*$B$53</f>
        <v>18742.305601335553</v>
      </c>
      <c r="C41" s="78">
        <f>SEKTOR_USD!C41*$C$53</f>
        <v>20785.474087031642</v>
      </c>
      <c r="D41" s="79">
        <f t="shared" si="0"/>
        <v>10.901372163894797</v>
      </c>
      <c r="E41" s="79">
        <f t="shared" si="3"/>
        <v>5.2877102969879089E-2</v>
      </c>
      <c r="F41" s="78">
        <f>SEKTOR_USD!F41*$B$54</f>
        <v>211319.48487764006</v>
      </c>
      <c r="G41" s="78">
        <f>SEKTOR_USD!G41*$C$54</f>
        <v>278027.70681690739</v>
      </c>
      <c r="H41" s="79">
        <f t="shared" si="1"/>
        <v>31.56747328713832</v>
      </c>
      <c r="I41" s="79">
        <f t="shared" si="4"/>
        <v>7.2632564238974739E-2</v>
      </c>
      <c r="J41" s="78">
        <f>SEKTOR_USD!J41*$B$55</f>
        <v>284914.22882946453</v>
      </c>
      <c r="K41" s="78">
        <f>SEKTOR_USD!K41*$C$55</f>
        <v>355421.9438270338</v>
      </c>
      <c r="L41" s="79">
        <f t="shared" si="2"/>
        <v>24.74699676714696</v>
      </c>
      <c r="M41" s="79">
        <f t="shared" si="5"/>
        <v>7.0937582236217753E-2</v>
      </c>
    </row>
    <row r="42" spans="1:13" ht="16.5" x14ac:dyDescent="0.25">
      <c r="A42" s="72" t="s">
        <v>31</v>
      </c>
      <c r="B42" s="73">
        <f>SEKTOR_USD!B42*$B$53</f>
        <v>955156.28422514442</v>
      </c>
      <c r="C42" s="73">
        <f>SEKTOR_USD!C42*$C$53</f>
        <v>1315018.3871317941</v>
      </c>
      <c r="D42" s="80">
        <f t="shared" si="0"/>
        <v>37.675730019258808</v>
      </c>
      <c r="E42" s="80">
        <f t="shared" si="3"/>
        <v>3.3453344567702548</v>
      </c>
      <c r="F42" s="73">
        <f>SEKTOR_USD!F42*$B$54</f>
        <v>7918937.2780209957</v>
      </c>
      <c r="G42" s="73">
        <f>SEKTOR_USD!G42*$C$54</f>
        <v>12514813.682851497</v>
      </c>
      <c r="H42" s="80">
        <f t="shared" si="1"/>
        <v>58.036529946844674</v>
      </c>
      <c r="I42" s="80">
        <f t="shared" si="4"/>
        <v>3.269397209239703</v>
      </c>
      <c r="J42" s="73">
        <f>SEKTOR_USD!J42*$B$55</f>
        <v>10585010.933851605</v>
      </c>
      <c r="K42" s="73">
        <f>SEKTOR_USD!K42*$C$55</f>
        <v>16079185.60610088</v>
      </c>
      <c r="L42" s="80">
        <f t="shared" si="2"/>
        <v>51.905233793179363</v>
      </c>
      <c r="M42" s="80">
        <f t="shared" si="5"/>
        <v>3.2091956364384533</v>
      </c>
    </row>
    <row r="43" spans="1:13" ht="14.25" x14ac:dyDescent="0.2">
      <c r="A43" s="14" t="str">
        <f>SEKTOR_USD!A43</f>
        <v xml:space="preserve"> Madencilik Ürünleri</v>
      </c>
      <c r="B43" s="78">
        <f>SEKTOR_USD!B43*$B$53</f>
        <v>955156.28422514442</v>
      </c>
      <c r="C43" s="78">
        <f>SEKTOR_USD!C43*$C$53</f>
        <v>1315018.3871317941</v>
      </c>
      <c r="D43" s="79">
        <f t="shared" si="0"/>
        <v>37.675730019258808</v>
      </c>
      <c r="E43" s="79">
        <f t="shared" si="3"/>
        <v>3.3453344567702548</v>
      </c>
      <c r="F43" s="78">
        <f>SEKTOR_USD!F43*$B$54</f>
        <v>7918937.2780209957</v>
      </c>
      <c r="G43" s="78">
        <f>SEKTOR_USD!G43*$C$54</f>
        <v>12514813.682851497</v>
      </c>
      <c r="H43" s="79">
        <f t="shared" si="1"/>
        <v>58.036529946844674</v>
      </c>
      <c r="I43" s="79">
        <f t="shared" si="4"/>
        <v>3.269397209239703</v>
      </c>
      <c r="J43" s="78">
        <f>SEKTOR_USD!J43*$B$55</f>
        <v>10585010.933851605</v>
      </c>
      <c r="K43" s="78">
        <f>SEKTOR_USD!K43*$C$55</f>
        <v>16079185.60610088</v>
      </c>
      <c r="L43" s="79">
        <f t="shared" si="2"/>
        <v>51.905233793179363</v>
      </c>
      <c r="M43" s="79">
        <f t="shared" si="5"/>
        <v>3.2091956364384533</v>
      </c>
    </row>
    <row r="44" spans="1:13" ht="18" x14ac:dyDescent="0.25">
      <c r="A44" s="81" t="s">
        <v>33</v>
      </c>
      <c r="B44" s="142">
        <f>SEKTOR_USD!B44*$B$53</f>
        <v>30879873.377432946</v>
      </c>
      <c r="C44" s="142">
        <f>SEKTOR_USD!C44*$C$53</f>
        <v>39309025.872449704</v>
      </c>
      <c r="D44" s="143">
        <f>(C44-B44)/B44*100</f>
        <v>27.296590215867901</v>
      </c>
      <c r="E44" s="144">
        <f t="shared" si="3"/>
        <v>100</v>
      </c>
      <c r="F44" s="142">
        <f>SEKTOR_USD!F44*$B$54</f>
        <v>280767343.49303073</v>
      </c>
      <c r="G44" s="142">
        <f>SEKTOR_USD!G44*$C$54</f>
        <v>382786577.52209347</v>
      </c>
      <c r="H44" s="143">
        <f>(G44-F44)/F44*100</f>
        <v>36.33586184199342</v>
      </c>
      <c r="I44" s="143">
        <f t="shared" si="4"/>
        <v>100</v>
      </c>
      <c r="J44" s="142">
        <f>SEKTOR_USD!J44*$B$55</f>
        <v>383171539.54796612</v>
      </c>
      <c r="K44" s="142">
        <f>SEKTOR_USD!K44*$C$55</f>
        <v>501034758.47753131</v>
      </c>
      <c r="L44" s="143">
        <f>(K44-J44)/J44*100</f>
        <v>30.759909535194186</v>
      </c>
      <c r="M44" s="143">
        <f t="shared" si="5"/>
        <v>100</v>
      </c>
    </row>
    <row r="45" spans="1:13" ht="14.25" hidden="1" x14ac:dyDescent="0.2">
      <c r="A45" s="82" t="s">
        <v>34</v>
      </c>
      <c r="B45" s="78">
        <f>SEKTOR_USD!B45*2.1157</f>
        <v>0</v>
      </c>
      <c r="C45" s="78">
        <f>SEKTOR_USD!C45*2.7012</f>
        <v>0</v>
      </c>
      <c r="D45" s="79"/>
      <c r="E45" s="79"/>
      <c r="F45" s="78">
        <f>SEKTOR_USD!F45*2.1642</f>
        <v>17381992.118702926</v>
      </c>
      <c r="G45" s="78">
        <f>SEKTOR_USD!G45*2.5613</f>
        <v>20287726.5832536</v>
      </c>
      <c r="H45" s="79">
        <f>(G45-F45)/F45*100</f>
        <v>16.71692430135278</v>
      </c>
      <c r="I45" s="79">
        <f t="shared" ref="I45:I46" si="6">G45/G$46*100</f>
        <v>6.908098923538418</v>
      </c>
      <c r="J45" s="78">
        <f>SEKTOR_USD!J45*2.0809</f>
        <v>19832588.2763285</v>
      </c>
      <c r="K45" s="78">
        <f>SEKTOR_USD!K45*2.3856</f>
        <v>24637960.407513227</v>
      </c>
      <c r="L45" s="79">
        <f>(K45-J45)/J45*100</f>
        <v>24.229677257608657</v>
      </c>
      <c r="M45" s="79">
        <f t="shared" ref="M45:M46" si="7">K45/K$46*100</f>
        <v>6.7491149136667499</v>
      </c>
    </row>
    <row r="46" spans="1:13" s="24" customFormat="1" ht="18" hidden="1" x14ac:dyDescent="0.25">
      <c r="A46" s="83" t="s">
        <v>35</v>
      </c>
      <c r="B46" s="84">
        <f>SEKTOR_USD!B46*2.1157</f>
        <v>0</v>
      </c>
      <c r="C46" s="84">
        <f>SEKTOR_USD!C46*2.7012</f>
        <v>0</v>
      </c>
      <c r="D46" s="85" t="e">
        <f>(C46-B46)/B46*100</f>
        <v>#DIV/0!</v>
      </c>
      <c r="E46" s="86" t="e">
        <f>C46/C$46*100</f>
        <v>#DIV/0!</v>
      </c>
      <c r="F46" s="84">
        <f>SEKTOR_USD!F46*2.1642</f>
        <v>224373140.94971314</v>
      </c>
      <c r="G46" s="84">
        <f>SEKTOR_USD!G46*2.5613</f>
        <v>293680313.61169279</v>
      </c>
      <c r="H46" s="85">
        <f>(G46-F46)/F46*100</f>
        <v>30.889246533083419</v>
      </c>
      <c r="I46" s="86">
        <f t="shared" si="6"/>
        <v>100</v>
      </c>
      <c r="J46" s="84">
        <f>SEKTOR_USD!J46*2.0809</f>
        <v>292049551.80075574</v>
      </c>
      <c r="K46" s="84">
        <f>SEKTOR_USD!K46*2.3856</f>
        <v>365054688.24693024</v>
      </c>
      <c r="L46" s="85">
        <f>(K46-J46)/J46*100</f>
        <v>24.99751702956922</v>
      </c>
      <c r="M46" s="86">
        <f t="shared" si="7"/>
        <v>100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116</v>
      </c>
    </row>
    <row r="49" spans="1:3" hidden="1" x14ac:dyDescent="0.2">
      <c r="A49" s="1" t="s">
        <v>113</v>
      </c>
    </row>
    <row r="51" spans="1:3" x14ac:dyDescent="0.2">
      <c r="A51" s="29" t="s">
        <v>117</v>
      </c>
    </row>
    <row r="52" spans="1:3" x14ac:dyDescent="0.2">
      <c r="A52" s="139"/>
      <c r="B52" s="140">
        <v>2016</v>
      </c>
      <c r="C52" s="140">
        <v>2017</v>
      </c>
    </row>
    <row r="53" spans="1:3" x14ac:dyDescent="0.2">
      <c r="A53" s="150" t="s">
        <v>224</v>
      </c>
      <c r="B53" s="141">
        <v>2.9662130000000002</v>
      </c>
      <c r="C53" s="141">
        <v>3.467228</v>
      </c>
    </row>
    <row r="54" spans="1:3" x14ac:dyDescent="0.2">
      <c r="A54" s="140" t="s">
        <v>226</v>
      </c>
      <c r="B54" s="141">
        <v>2.9355684444444443</v>
      </c>
      <c r="C54" s="141">
        <v>3.5861662222222228</v>
      </c>
    </row>
    <row r="55" spans="1:3" x14ac:dyDescent="0.2">
      <c r="A55" s="140" t="s">
        <v>225</v>
      </c>
      <c r="B55" s="141">
        <v>2.9290667500000005</v>
      </c>
      <c r="C55" s="141">
        <v>3.511192083333333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D7" sqref="D7"/>
    </sheetView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58" t="s">
        <v>37</v>
      </c>
      <c r="B5" s="159"/>
      <c r="C5" s="159"/>
      <c r="D5" s="159"/>
      <c r="E5" s="159"/>
      <c r="F5" s="159"/>
      <c r="G5" s="160"/>
    </row>
    <row r="6" spans="1:7" ht="50.25" customHeight="1" x14ac:dyDescent="0.2">
      <c r="A6" s="70"/>
      <c r="B6" s="161" t="s">
        <v>124</v>
      </c>
      <c r="C6" s="161"/>
      <c r="D6" s="161" t="s">
        <v>125</v>
      </c>
      <c r="E6" s="161"/>
      <c r="F6" s="161" t="s">
        <v>120</v>
      </c>
      <c r="G6" s="161"/>
    </row>
    <row r="7" spans="1:7" ht="30" x14ac:dyDescent="0.25">
      <c r="A7" s="71" t="s">
        <v>1</v>
      </c>
      <c r="B7" s="87" t="s">
        <v>38</v>
      </c>
      <c r="C7" s="87" t="s">
        <v>39</v>
      </c>
      <c r="D7" s="87" t="s">
        <v>38</v>
      </c>
      <c r="E7" s="87" t="s">
        <v>39</v>
      </c>
      <c r="F7" s="87" t="s">
        <v>38</v>
      </c>
      <c r="G7" s="87" t="s">
        <v>39</v>
      </c>
    </row>
    <row r="8" spans="1:7" ht="16.5" x14ac:dyDescent="0.25">
      <c r="A8" s="72" t="s">
        <v>2</v>
      </c>
      <c r="B8" s="145">
        <f>SEKTOR_USD!D8</f>
        <v>6.9493368021800048</v>
      </c>
      <c r="C8" s="145">
        <f>SEKTOR_TL!D8</f>
        <v>25.013859470627679</v>
      </c>
      <c r="D8" s="145">
        <f>SEKTOR_USD!H8</f>
        <v>4.3858520393938356</v>
      </c>
      <c r="E8" s="145">
        <f>SEKTOR_TL!H8</f>
        <v>27.520452595819332</v>
      </c>
      <c r="F8" s="145">
        <f>SEKTOR_USD!L8</f>
        <v>2.5724816977562592</v>
      </c>
      <c r="G8" s="145">
        <f>SEKTOR_TL!L8</f>
        <v>22.957828019800118</v>
      </c>
    </row>
    <row r="9" spans="1:7" s="23" customFormat="1" ht="15.75" x14ac:dyDescent="0.25">
      <c r="A9" s="75" t="s">
        <v>3</v>
      </c>
      <c r="B9" s="146">
        <f>SEKTOR_USD!D9</f>
        <v>7.3041339597772064</v>
      </c>
      <c r="C9" s="146">
        <f>SEKTOR_TL!D9</f>
        <v>25.428584454686952</v>
      </c>
      <c r="D9" s="146">
        <f>SEKTOR_USD!H9</f>
        <v>1.7721561027837514</v>
      </c>
      <c r="E9" s="146">
        <f>SEKTOR_TL!H9</f>
        <v>24.327494141463017</v>
      </c>
      <c r="F9" s="146">
        <f>SEKTOR_USD!L9</f>
        <v>-0.16027358006539841</v>
      </c>
      <c r="G9" s="146">
        <f>SEKTOR_TL!L9</f>
        <v>19.681962525381209</v>
      </c>
    </row>
    <row r="10" spans="1:7" ht="14.25" x14ac:dyDescent="0.2">
      <c r="A10" s="14" t="s">
        <v>4</v>
      </c>
      <c r="B10" s="147">
        <f>SEKTOR_USD!D10</f>
        <v>-0.6998053041976886</v>
      </c>
      <c r="C10" s="147">
        <f>SEKTOR_TL!D10</f>
        <v>16.072721498670926</v>
      </c>
      <c r="D10" s="147">
        <f>SEKTOR_USD!H10</f>
        <v>2.0534027175128609</v>
      </c>
      <c r="E10" s="147">
        <f>SEKTOR_TL!H10</f>
        <v>24.67107226915569</v>
      </c>
      <c r="F10" s="147">
        <f>SEKTOR_USD!L10</f>
        <v>2.2641983040495481</v>
      </c>
      <c r="G10" s="147">
        <f>SEKTOR_TL!L10</f>
        <v>22.588276109996063</v>
      </c>
    </row>
    <row r="11" spans="1:7" ht="14.25" x14ac:dyDescent="0.2">
      <c r="A11" s="14" t="s">
        <v>5</v>
      </c>
      <c r="B11" s="147">
        <f>SEKTOR_USD!D11</f>
        <v>21.934187663263206</v>
      </c>
      <c r="C11" s="147">
        <f>SEKTOR_TL!D11</f>
        <v>42.529760884778248</v>
      </c>
      <c r="D11" s="147">
        <f>SEKTOR_USD!H11</f>
        <v>11.851607607534227</v>
      </c>
      <c r="E11" s="147">
        <f>SEKTOR_TL!H11</f>
        <v>36.640812399557262</v>
      </c>
      <c r="F11" s="147">
        <f>SEKTOR_USD!L11</f>
        <v>6.2815562504649858</v>
      </c>
      <c r="G11" s="147">
        <f>SEKTOR_TL!L11</f>
        <v>27.404047350910965</v>
      </c>
    </row>
    <row r="12" spans="1:7" ht="14.25" x14ac:dyDescent="0.2">
      <c r="A12" s="14" t="s">
        <v>6</v>
      </c>
      <c r="B12" s="147">
        <f>SEKTOR_USD!D12</f>
        <v>2.3945191402443422</v>
      </c>
      <c r="C12" s="147">
        <f>SEKTOR_TL!D12</f>
        <v>19.689699900037876</v>
      </c>
      <c r="D12" s="147">
        <f>SEKTOR_USD!H12</f>
        <v>7.2072412140827282</v>
      </c>
      <c r="E12" s="147">
        <f>SEKTOR_TL!H12</f>
        <v>30.967134473450582</v>
      </c>
      <c r="F12" s="147">
        <f>SEKTOR_USD!L12</f>
        <v>4.5955987411383719</v>
      </c>
      <c r="G12" s="147">
        <f>SEKTOR_TL!L12</f>
        <v>25.38302114535113</v>
      </c>
    </row>
    <row r="13" spans="1:7" ht="14.25" x14ac:dyDescent="0.2">
      <c r="A13" s="14" t="s">
        <v>7</v>
      </c>
      <c r="B13" s="147">
        <f>SEKTOR_USD!D13</f>
        <v>-29.415229879307329</v>
      </c>
      <c r="C13" s="147">
        <f>SEKTOR_TL!D13</f>
        <v>-17.492947628498364</v>
      </c>
      <c r="D13" s="147">
        <f>SEKTOR_USD!H13</f>
        <v>-6.9419520522609206</v>
      </c>
      <c r="E13" s="147">
        <f>SEKTOR_TL!H13</f>
        <v>13.682114579098043</v>
      </c>
      <c r="F13" s="147">
        <f>SEKTOR_USD!L13</f>
        <v>-8.6831308243530057</v>
      </c>
      <c r="G13" s="147">
        <f>SEKTOR_TL!L13</f>
        <v>9.4652650453655003</v>
      </c>
    </row>
    <row r="14" spans="1:7" ht="14.25" x14ac:dyDescent="0.2">
      <c r="A14" s="14" t="s">
        <v>8</v>
      </c>
      <c r="B14" s="147">
        <f>SEKTOR_USD!D14</f>
        <v>33.440978263317142</v>
      </c>
      <c r="C14" s="147">
        <f>SEKTOR_TL!D14</f>
        <v>55.980132304040374</v>
      </c>
      <c r="D14" s="147">
        <f>SEKTOR_USD!H14</f>
        <v>-3.5128674281701633</v>
      </c>
      <c r="E14" s="147">
        <f>SEKTOR_TL!H14</f>
        <v>17.871172911336359</v>
      </c>
      <c r="F14" s="147">
        <f>SEKTOR_USD!L14</f>
        <v>-9.0771793414202353</v>
      </c>
      <c r="G14" s="147">
        <f>SEKTOR_TL!L14</f>
        <v>8.9929029752366123</v>
      </c>
    </row>
    <row r="15" spans="1:7" ht="14.25" x14ac:dyDescent="0.2">
      <c r="A15" s="14" t="s">
        <v>9</v>
      </c>
      <c r="B15" s="147">
        <f>SEKTOR_USD!D15</f>
        <v>-2.8944293417994769</v>
      </c>
      <c r="C15" s="147">
        <f>SEKTOR_TL!D15</f>
        <v>13.507409461859703</v>
      </c>
      <c r="D15" s="147">
        <f>SEKTOR_USD!H15</f>
        <v>72.719274534219224</v>
      </c>
      <c r="E15" s="147">
        <f>SEKTOR_TL!H15</f>
        <v>110.99832621295438</v>
      </c>
      <c r="F15" s="147">
        <f>SEKTOR_USD!L15</f>
        <v>61.677009877477538</v>
      </c>
      <c r="G15" s="147">
        <f>SEKTOR_TL!L15</f>
        <v>93.808842744469402</v>
      </c>
    </row>
    <row r="16" spans="1:7" ht="14.25" x14ac:dyDescent="0.2">
      <c r="A16" s="14" t="s">
        <v>10</v>
      </c>
      <c r="B16" s="147">
        <f>SEKTOR_USD!D16</f>
        <v>69.091504407378878</v>
      </c>
      <c r="C16" s="147">
        <f>SEKTOR_TL!D16</f>
        <v>97.652292213467945</v>
      </c>
      <c r="D16" s="147">
        <f>SEKTOR_USD!H16</f>
        <v>-14.150635053482768</v>
      </c>
      <c r="E16" s="147">
        <f>SEKTOR_TL!H16</f>
        <v>4.8758012619572924</v>
      </c>
      <c r="F16" s="147">
        <f>SEKTOR_USD!L16</f>
        <v>-13.936265307418758</v>
      </c>
      <c r="G16" s="147">
        <f>SEKTOR_TL!L16</f>
        <v>3.168117938825235</v>
      </c>
    </row>
    <row r="17" spans="1:7" ht="14.25" x14ac:dyDescent="0.2">
      <c r="A17" s="11" t="s">
        <v>11</v>
      </c>
      <c r="B17" s="147">
        <f>SEKTOR_USD!D17</f>
        <v>-27.401741653519551</v>
      </c>
      <c r="C17" s="147">
        <f>SEKTOR_TL!D17</f>
        <v>-15.139366562633679</v>
      </c>
      <c r="D17" s="147">
        <f>SEKTOR_USD!H17</f>
        <v>-4.1463851588294691</v>
      </c>
      <c r="E17" s="147">
        <f>SEKTOR_TL!H17</f>
        <v>17.097251291089748</v>
      </c>
      <c r="F17" s="147">
        <f>SEKTOR_USD!L17</f>
        <v>-5.4389466698401785</v>
      </c>
      <c r="G17" s="147">
        <f>SEKTOR_TL!L17</f>
        <v>13.354201246700248</v>
      </c>
    </row>
    <row r="18" spans="1:7" s="23" customFormat="1" ht="15.75" x14ac:dyDescent="0.25">
      <c r="A18" s="75" t="s">
        <v>12</v>
      </c>
      <c r="B18" s="146">
        <f>SEKTOR_USD!D18</f>
        <v>24.014143489117426</v>
      </c>
      <c r="C18" s="146">
        <f>SEKTOR_TL!D18</f>
        <v>44.961036412923008</v>
      </c>
      <c r="D18" s="146">
        <f>SEKTOR_USD!H18</f>
        <v>21.767191512595282</v>
      </c>
      <c r="E18" s="146">
        <f>SEKTOR_TL!H18</f>
        <v>48.753945766021758</v>
      </c>
      <c r="F18" s="146">
        <f>SEKTOR_USD!L18</f>
        <v>20.500579734854444</v>
      </c>
      <c r="G18" s="146">
        <f>SEKTOR_TL!L18</f>
        <v>44.448972220280723</v>
      </c>
    </row>
    <row r="19" spans="1:7" ht="14.25" x14ac:dyDescent="0.2">
      <c r="A19" s="14" t="s">
        <v>13</v>
      </c>
      <c r="B19" s="147">
        <f>SEKTOR_USD!D19</f>
        <v>24.014143489117426</v>
      </c>
      <c r="C19" s="147">
        <f>SEKTOR_TL!D19</f>
        <v>44.961036412923008</v>
      </c>
      <c r="D19" s="147">
        <f>SEKTOR_USD!H19</f>
        <v>21.767191512595282</v>
      </c>
      <c r="E19" s="147">
        <f>SEKTOR_TL!H19</f>
        <v>48.753945766021758</v>
      </c>
      <c r="F19" s="147">
        <f>SEKTOR_USD!L19</f>
        <v>20.500579734854444</v>
      </c>
      <c r="G19" s="147">
        <f>SEKTOR_TL!L19</f>
        <v>44.448972220280723</v>
      </c>
    </row>
    <row r="20" spans="1:7" s="23" customFormat="1" ht="15.75" x14ac:dyDescent="0.25">
      <c r="A20" s="75" t="s">
        <v>112</v>
      </c>
      <c r="B20" s="146">
        <f>SEKTOR_USD!D20</f>
        <v>-2.258655597472996</v>
      </c>
      <c r="C20" s="146">
        <f>SEKTOR_TL!D20</f>
        <v>14.250570026523675</v>
      </c>
      <c r="D20" s="146">
        <f>SEKTOR_USD!H20</f>
        <v>5.2270099193124464</v>
      </c>
      <c r="E20" s="146">
        <f>SEKTOR_TL!H20</f>
        <v>28.548032784667939</v>
      </c>
      <c r="F20" s="146">
        <f>SEKTOR_USD!L20</f>
        <v>4.2715589250480548</v>
      </c>
      <c r="G20" s="146">
        <f>SEKTOR_TL!L20</f>
        <v>24.994581367752644</v>
      </c>
    </row>
    <row r="21" spans="1:7" ht="14.25" x14ac:dyDescent="0.2">
      <c r="A21" s="14" t="s">
        <v>111</v>
      </c>
      <c r="B21" s="147">
        <f>SEKTOR_USD!D21</f>
        <v>-2.258655597472996</v>
      </c>
      <c r="C21" s="147">
        <f>SEKTOR_TL!D21</f>
        <v>14.250570026523675</v>
      </c>
      <c r="D21" s="147">
        <f>SEKTOR_USD!H21</f>
        <v>5.2270099193124464</v>
      </c>
      <c r="E21" s="147">
        <f>SEKTOR_TL!H21</f>
        <v>28.548032784667939</v>
      </c>
      <c r="F21" s="147">
        <f>SEKTOR_USD!L21</f>
        <v>4.2715589250480548</v>
      </c>
      <c r="G21" s="147">
        <f>SEKTOR_TL!L21</f>
        <v>24.994581367752644</v>
      </c>
    </row>
    <row r="22" spans="1:7" ht="16.5" x14ac:dyDescent="0.25">
      <c r="A22" s="72" t="s">
        <v>14</v>
      </c>
      <c r="B22" s="145">
        <f>SEKTOR_USD!D22</f>
        <v>8.9209247238357623</v>
      </c>
      <c r="C22" s="145">
        <f>SEKTOR_TL!D22</f>
        <v>27.318462965530678</v>
      </c>
      <c r="D22" s="145">
        <f>SEKTOR_USD!H22</f>
        <v>12.297950922608898</v>
      </c>
      <c r="E22" s="145">
        <f>SEKTOR_TL!H22</f>
        <v>37.18607691998249</v>
      </c>
      <c r="F22" s="145">
        <f>SEKTOR_USD!L22</f>
        <v>9.7215563833893821</v>
      </c>
      <c r="G22" s="145">
        <f>SEKTOR_TL!L22</f>
        <v>31.527716172521036</v>
      </c>
    </row>
    <row r="23" spans="1:7" s="23" customFormat="1" ht="15.75" x14ac:dyDescent="0.25">
      <c r="A23" s="75" t="s">
        <v>15</v>
      </c>
      <c r="B23" s="146">
        <f>SEKTOR_USD!D23</f>
        <v>2.7318782478464101</v>
      </c>
      <c r="C23" s="146">
        <f>SEKTOR_TL!D23</f>
        <v>20.084041420330895</v>
      </c>
      <c r="D23" s="146">
        <f>SEKTOR_USD!H23</f>
        <v>4.2018617792837034</v>
      </c>
      <c r="E23" s="146">
        <f>SEKTOR_TL!H23</f>
        <v>27.295685342555835</v>
      </c>
      <c r="F23" s="146">
        <f>SEKTOR_USD!L23</f>
        <v>2.7813935088724451</v>
      </c>
      <c r="G23" s="146">
        <f>SEKTOR_TL!L23</f>
        <v>23.208259150229637</v>
      </c>
    </row>
    <row r="24" spans="1:7" ht="14.25" x14ac:dyDescent="0.2">
      <c r="A24" s="14" t="s">
        <v>16</v>
      </c>
      <c r="B24" s="147">
        <f>SEKTOR_USD!D24</f>
        <v>1.5068522577103387</v>
      </c>
      <c r="C24" s="147">
        <f>SEKTOR_TL!D24</f>
        <v>18.652099609770595</v>
      </c>
      <c r="D24" s="147">
        <f>SEKTOR_USD!H24</f>
        <v>1.8858791037364497</v>
      </c>
      <c r="E24" s="147">
        <f>SEKTOR_TL!H24</f>
        <v>24.466421096301413</v>
      </c>
      <c r="F24" s="147">
        <f>SEKTOR_USD!L24</f>
        <v>1.2801077379837473</v>
      </c>
      <c r="G24" s="147">
        <f>SEKTOR_TL!L24</f>
        <v>21.408606508798581</v>
      </c>
    </row>
    <row r="25" spans="1:7" ht="14.25" x14ac:dyDescent="0.2">
      <c r="A25" s="14" t="s">
        <v>17</v>
      </c>
      <c r="B25" s="147">
        <f>SEKTOR_USD!D25</f>
        <v>1.2023032224103183</v>
      </c>
      <c r="C25" s="147">
        <f>SEKTOR_TL!D25</f>
        <v>18.296110022183591</v>
      </c>
      <c r="D25" s="147">
        <f>SEKTOR_USD!H25</f>
        <v>8.8019664814465184</v>
      </c>
      <c r="E25" s="147">
        <f>SEKTOR_TL!H25</f>
        <v>32.91529204353462</v>
      </c>
      <c r="F25" s="147">
        <f>SEKTOR_USD!L25</f>
        <v>5.6911264737335374</v>
      </c>
      <c r="G25" s="147">
        <f>SEKTOR_TL!L25</f>
        <v>26.696275034754734</v>
      </c>
    </row>
    <row r="26" spans="1:7" ht="14.25" x14ac:dyDescent="0.2">
      <c r="A26" s="14" t="s">
        <v>18</v>
      </c>
      <c r="B26" s="147">
        <f>SEKTOR_USD!D26</f>
        <v>8.9763229070663524</v>
      </c>
      <c r="C26" s="147">
        <f>SEKTOR_TL!D26</f>
        <v>27.383218305772999</v>
      </c>
      <c r="D26" s="147">
        <f>SEKTOR_USD!H26</f>
        <v>10.406998044215729</v>
      </c>
      <c r="E26" s="147">
        <f>SEKTOR_TL!H26</f>
        <v>34.876040050244036</v>
      </c>
      <c r="F26" s="147">
        <f>SEKTOR_USD!L26</f>
        <v>6.7803308783682974</v>
      </c>
      <c r="G26" s="147">
        <f>SEKTOR_TL!L26</f>
        <v>28.001948892370077</v>
      </c>
    </row>
    <row r="27" spans="1:7" s="23" customFormat="1" ht="15.75" x14ac:dyDescent="0.25">
      <c r="A27" s="75" t="s">
        <v>19</v>
      </c>
      <c r="B27" s="146">
        <f>SEKTOR_USD!D27</f>
        <v>16.831575137674939</v>
      </c>
      <c r="C27" s="146">
        <f>SEKTOR_TL!D27</f>
        <v>36.565279904528218</v>
      </c>
      <c r="D27" s="146">
        <f>SEKTOR_USD!H27</f>
        <v>15.334965070782166</v>
      </c>
      <c r="E27" s="146">
        <f>SEKTOR_TL!H27</f>
        <v>40.896171833695611</v>
      </c>
      <c r="F27" s="146">
        <f>SEKTOR_USD!L27</f>
        <v>9.8019336216273505</v>
      </c>
      <c r="G27" s="146">
        <f>SEKTOR_TL!L27</f>
        <v>31.624067654637795</v>
      </c>
    </row>
    <row r="28" spans="1:7" ht="14.25" x14ac:dyDescent="0.2">
      <c r="A28" s="14" t="s">
        <v>20</v>
      </c>
      <c r="B28" s="147">
        <f>SEKTOR_USD!D28</f>
        <v>16.831575137674939</v>
      </c>
      <c r="C28" s="147">
        <f>SEKTOR_TL!D28</f>
        <v>36.565279904528218</v>
      </c>
      <c r="D28" s="147">
        <f>SEKTOR_USD!H28</f>
        <v>15.334965070782166</v>
      </c>
      <c r="E28" s="147">
        <f>SEKTOR_TL!H28</f>
        <v>40.896171833695611</v>
      </c>
      <c r="F28" s="147">
        <f>SEKTOR_USD!L28</f>
        <v>9.8019336216273505</v>
      </c>
      <c r="G28" s="147">
        <f>SEKTOR_TL!L28</f>
        <v>31.624067654637795</v>
      </c>
    </row>
    <row r="29" spans="1:7" s="23" customFormat="1" ht="15.75" x14ac:dyDescent="0.25">
      <c r="A29" s="75" t="s">
        <v>21</v>
      </c>
      <c r="B29" s="146">
        <f>SEKTOR_USD!D29</f>
        <v>8.4657859813479721</v>
      </c>
      <c r="C29" s="146">
        <f>SEKTOR_TL!D29</f>
        <v>26.786447971382071</v>
      </c>
      <c r="D29" s="146">
        <f>SEKTOR_USD!H29</f>
        <v>12.895130450915426</v>
      </c>
      <c r="E29" s="146">
        <f>SEKTOR_TL!H29</f>
        <v>37.915606853807901</v>
      </c>
      <c r="F29" s="146">
        <f>SEKTOR_USD!L29</f>
        <v>10.662209081007187</v>
      </c>
      <c r="G29" s="146">
        <f>SEKTOR_TL!L29</f>
        <v>32.655315024627015</v>
      </c>
    </row>
    <row r="30" spans="1:7" ht="14.25" x14ac:dyDescent="0.2">
      <c r="A30" s="14" t="s">
        <v>22</v>
      </c>
      <c r="B30" s="147">
        <f>SEKTOR_USD!D30</f>
        <v>-1.8312618373262017</v>
      </c>
      <c r="C30" s="147">
        <f>SEKTOR_TL!D30</f>
        <v>14.750153708547264</v>
      </c>
      <c r="D30" s="147">
        <f>SEKTOR_USD!H30</f>
        <v>-1.8022165761902669</v>
      </c>
      <c r="E30" s="147">
        <f>SEKTOR_TL!H30</f>
        <v>19.960948169343322</v>
      </c>
      <c r="F30" s="147">
        <f>SEKTOR_USD!L30</f>
        <v>-3.1204730682962598</v>
      </c>
      <c r="G30" s="147">
        <f>SEKTOR_TL!L30</f>
        <v>16.133450355706827</v>
      </c>
    </row>
    <row r="31" spans="1:7" ht="14.25" x14ac:dyDescent="0.2">
      <c r="A31" s="14" t="s">
        <v>23</v>
      </c>
      <c r="B31" s="147">
        <f>SEKTOR_USD!D31</f>
        <v>10.907998494514484</v>
      </c>
      <c r="C31" s="147">
        <f>SEKTOR_TL!D31</f>
        <v>29.641167982251588</v>
      </c>
      <c r="D31" s="147">
        <f>SEKTOR_USD!H31</f>
        <v>21.643430753588628</v>
      </c>
      <c r="E31" s="147">
        <f>SEKTOR_TL!H31</f>
        <v>48.602756426721491</v>
      </c>
      <c r="F31" s="147">
        <f>SEKTOR_USD!L31</f>
        <v>20.635342651633106</v>
      </c>
      <c r="G31" s="147">
        <f>SEKTOR_TL!L31</f>
        <v>44.610518039105138</v>
      </c>
    </row>
    <row r="32" spans="1:7" ht="14.25" x14ac:dyDescent="0.2">
      <c r="A32" s="14" t="s">
        <v>24</v>
      </c>
      <c r="B32" s="147">
        <f>SEKTOR_USD!D32</f>
        <v>420.8798955538515</v>
      </c>
      <c r="C32" s="147">
        <f>SEKTOR_TL!D32</f>
        <v>508.86030723396772</v>
      </c>
      <c r="D32" s="147">
        <f>SEKTOR_USD!H32</f>
        <v>114.23313110629979</v>
      </c>
      <c r="E32" s="147">
        <f>SEKTOR_TL!H32</f>
        <v>161.71272548874714</v>
      </c>
      <c r="F32" s="147">
        <f>SEKTOR_USD!L32</f>
        <v>112.94254079887467</v>
      </c>
      <c r="G32" s="147">
        <f>SEKTOR_TL!L32</f>
        <v>155.26293091746507</v>
      </c>
    </row>
    <row r="33" spans="1:7" ht="14.25" x14ac:dyDescent="0.2">
      <c r="A33" s="14" t="s">
        <v>107</v>
      </c>
      <c r="B33" s="147">
        <f>SEKTOR_USD!D33</f>
        <v>8.1025313566993571</v>
      </c>
      <c r="C33" s="147">
        <f>SEKTOR_TL!D33</f>
        <v>26.361836992429744</v>
      </c>
      <c r="D33" s="147">
        <f>SEKTOR_USD!H33</f>
        <v>2.2139932323481313</v>
      </c>
      <c r="E33" s="147">
        <f>SEKTOR_TL!H33</f>
        <v>24.867253789297511</v>
      </c>
      <c r="F33" s="147">
        <f>SEKTOR_USD!L33</f>
        <v>1.0777269198327744E-2</v>
      </c>
      <c r="G33" s="147">
        <f>SEKTOR_TL!L33</f>
        <v>19.887008172696085</v>
      </c>
    </row>
    <row r="34" spans="1:7" ht="14.25" x14ac:dyDescent="0.2">
      <c r="A34" s="14" t="s">
        <v>25</v>
      </c>
      <c r="B34" s="147">
        <f>SEKTOR_USD!D34</f>
        <v>19.135614329641946</v>
      </c>
      <c r="C34" s="147">
        <f>SEKTOR_TL!D34</f>
        <v>39.258488112935844</v>
      </c>
      <c r="D34" s="147">
        <f>SEKTOR_USD!H34</f>
        <v>11.4335726009214</v>
      </c>
      <c r="E34" s="147">
        <f>SEKTOR_TL!H34</f>
        <v>36.130130039805621</v>
      </c>
      <c r="F34" s="147">
        <f>SEKTOR_USD!L34</f>
        <v>7.2649362397220072</v>
      </c>
      <c r="G34" s="147">
        <f>SEKTOR_TL!L34</f>
        <v>28.58286515463212</v>
      </c>
    </row>
    <row r="35" spans="1:7" ht="14.25" x14ac:dyDescent="0.2">
      <c r="A35" s="14" t="s">
        <v>26</v>
      </c>
      <c r="B35" s="147">
        <f>SEKTOR_USD!D35</f>
        <v>8.0682502375544551</v>
      </c>
      <c r="C35" s="147">
        <f>SEKTOR_TL!D35</f>
        <v>26.321765542344888</v>
      </c>
      <c r="D35" s="147">
        <f>SEKTOR_USD!H35</f>
        <v>11.029181322324551</v>
      </c>
      <c r="E35" s="147">
        <f>SEKTOR_TL!H35</f>
        <v>35.636115210544943</v>
      </c>
      <c r="F35" s="147">
        <f>SEKTOR_USD!L35</f>
        <v>7.0714655248175466</v>
      </c>
      <c r="G35" s="147">
        <f>SEKTOR_TL!L35</f>
        <v>28.350943897621043</v>
      </c>
    </row>
    <row r="36" spans="1:7" ht="14.25" x14ac:dyDescent="0.2">
      <c r="A36" s="14" t="s">
        <v>27</v>
      </c>
      <c r="B36" s="147">
        <f>SEKTOR_USD!D36</f>
        <v>4.1794347821553259</v>
      </c>
      <c r="C36" s="147">
        <f>SEKTOR_TL!D36</f>
        <v>21.776100806268069</v>
      </c>
      <c r="D36" s="147">
        <f>SEKTOR_USD!H36</f>
        <v>23.36745823186045</v>
      </c>
      <c r="E36" s="147">
        <f>SEKTOR_TL!H36</f>
        <v>50.708872916855462</v>
      </c>
      <c r="F36" s="147">
        <f>SEKTOR_USD!L36</f>
        <v>20.209199253573466</v>
      </c>
      <c r="G36" s="147">
        <f>SEKTOR_TL!L36</f>
        <v>44.099682522764738</v>
      </c>
    </row>
    <row r="37" spans="1:7" ht="14.25" x14ac:dyDescent="0.2">
      <c r="A37" s="14" t="s">
        <v>108</v>
      </c>
      <c r="B37" s="147">
        <f>SEKTOR_USD!D37</f>
        <v>-4.4867929448329829</v>
      </c>
      <c r="C37" s="147">
        <f>SEKTOR_TL!D37</f>
        <v>11.646084037617198</v>
      </c>
      <c r="D37" s="147">
        <f>SEKTOR_USD!H37</f>
        <v>-1.3004371242965336</v>
      </c>
      <c r="E37" s="147">
        <f>SEKTOR_TL!H37</f>
        <v>20.573934906134259</v>
      </c>
      <c r="F37" s="147">
        <f>SEKTOR_USD!L37</f>
        <v>-2.9388270398762679</v>
      </c>
      <c r="G37" s="147">
        <f>SEKTOR_TL!L37</f>
        <v>16.351196877515257</v>
      </c>
    </row>
    <row r="38" spans="1:7" ht="14.25" x14ac:dyDescent="0.2">
      <c r="A38" s="11" t="s">
        <v>28</v>
      </c>
      <c r="B38" s="147">
        <f>SEKTOR_USD!D38</f>
        <v>20.197229816792721</v>
      </c>
      <c r="C38" s="147">
        <f>SEKTOR_TL!D38</f>
        <v>40.499418195260603</v>
      </c>
      <c r="D38" s="147">
        <f>SEKTOR_USD!H38</f>
        <v>55.949931991576996</v>
      </c>
      <c r="E38" s="147">
        <f>SEKTOR_TL!H38</f>
        <v>90.512464297825829</v>
      </c>
      <c r="F38" s="147">
        <f>SEKTOR_USD!L38</f>
        <v>45.328233438246876</v>
      </c>
      <c r="G38" s="147">
        <f>SEKTOR_TL!L38</f>
        <v>74.210895922119519</v>
      </c>
    </row>
    <row r="39" spans="1:7" ht="14.25" x14ac:dyDescent="0.2">
      <c r="A39" s="11" t="s">
        <v>109</v>
      </c>
      <c r="B39" s="147">
        <f>SEKTOR_USD!D39</f>
        <v>7.8479995939827258</v>
      </c>
      <c r="C39" s="147">
        <f>SEKTOR_TL!D39</f>
        <v>26.064312959401608</v>
      </c>
      <c r="D39" s="147">
        <f>SEKTOR_USD!H39</f>
        <v>1.09022087515189</v>
      </c>
      <c r="E39" s="147">
        <f>SEKTOR_TL!H39</f>
        <v>23.49442445654222</v>
      </c>
      <c r="F39" s="147">
        <f>SEKTOR_USD!L39</f>
        <v>-2.0136072689517279</v>
      </c>
      <c r="G39" s="147">
        <f>SEKTOR_TL!L39</f>
        <v>17.460295649338644</v>
      </c>
    </row>
    <row r="40" spans="1:7" ht="14.25" x14ac:dyDescent="0.2">
      <c r="A40" s="11" t="s">
        <v>29</v>
      </c>
      <c r="B40" s="147">
        <f>SEKTOR_USD!D40</f>
        <v>10.453860344930662</v>
      </c>
      <c r="C40" s="147">
        <f>SEKTOR_TL!D40</f>
        <v>29.110322588443001</v>
      </c>
      <c r="D40" s="147">
        <f>SEKTOR_USD!H40</f>
        <v>8.1820810321017898</v>
      </c>
      <c r="E40" s="147">
        <f>SEKTOR_TL!H40</f>
        <v>32.158023970192957</v>
      </c>
      <c r="F40" s="147">
        <f>SEKTOR_USD!L40</f>
        <v>5.0882709304048115</v>
      </c>
      <c r="G40" s="147">
        <f>SEKTOR_TL!L40</f>
        <v>25.973607444086333</v>
      </c>
    </row>
    <row r="41" spans="1:7" ht="14.25" x14ac:dyDescent="0.2">
      <c r="A41" s="14" t="s">
        <v>30</v>
      </c>
      <c r="B41" s="147">
        <f>SEKTOR_USD!D41</f>
        <v>-5.1238938338110707</v>
      </c>
      <c r="C41" s="147">
        <f>SEKTOR_TL!D41</f>
        <v>10.901372163894797</v>
      </c>
      <c r="D41" s="147">
        <f>SEKTOR_USD!H41</f>
        <v>7.6986673132178964</v>
      </c>
      <c r="E41" s="147">
        <f>SEKTOR_TL!H41</f>
        <v>31.56747328713832</v>
      </c>
      <c r="F41" s="147">
        <f>SEKTOR_USD!L41</f>
        <v>4.0650217136865914</v>
      </c>
      <c r="G41" s="147">
        <f>SEKTOR_TL!L41</f>
        <v>24.74699676714696</v>
      </c>
    </row>
    <row r="42" spans="1:7" ht="16.5" x14ac:dyDescent="0.25">
      <c r="A42" s="72" t="s">
        <v>31</v>
      </c>
      <c r="B42" s="145">
        <f>SEKTOR_USD!D42</f>
        <v>17.781565033397214</v>
      </c>
      <c r="C42" s="145">
        <f>SEKTOR_TL!D42</f>
        <v>37.675730019258808</v>
      </c>
      <c r="D42" s="145">
        <f>SEKTOR_USD!H42</f>
        <v>29.365740914813799</v>
      </c>
      <c r="E42" s="145">
        <f>SEKTOR_TL!H42</f>
        <v>58.036529946844674</v>
      </c>
      <c r="F42" s="145">
        <f>SEKTOR_USD!L42</f>
        <v>26.720657513039271</v>
      </c>
      <c r="G42" s="145">
        <f>SEKTOR_TL!L42</f>
        <v>51.905233793179363</v>
      </c>
    </row>
    <row r="43" spans="1:7" ht="14.25" x14ac:dyDescent="0.2">
      <c r="A43" s="14" t="s">
        <v>32</v>
      </c>
      <c r="B43" s="147">
        <f>SEKTOR_USD!D43</f>
        <v>17.781565033397214</v>
      </c>
      <c r="C43" s="147">
        <f>SEKTOR_TL!D43</f>
        <v>37.675730019258808</v>
      </c>
      <c r="D43" s="147">
        <f>SEKTOR_USD!H43</f>
        <v>29.365740914813799</v>
      </c>
      <c r="E43" s="147">
        <f>SEKTOR_TL!H43</f>
        <v>58.036529946844674</v>
      </c>
      <c r="F43" s="147">
        <f>SEKTOR_USD!L43</f>
        <v>26.720657513039271</v>
      </c>
      <c r="G43" s="147">
        <f>SEKTOR_TL!L43</f>
        <v>51.905233793179363</v>
      </c>
    </row>
    <row r="44" spans="1:7" ht="18" x14ac:dyDescent="0.25">
      <c r="A44" s="88" t="s">
        <v>40</v>
      </c>
      <c r="B44" s="148">
        <f>SEKTOR_USD!D44</f>
        <v>8.9022125899941305</v>
      </c>
      <c r="C44" s="148">
        <f>SEKTOR_TL!D44</f>
        <v>27.296590215867901</v>
      </c>
      <c r="D44" s="148">
        <f>SEKTOR_USD!H44</f>
        <v>11.601980797613122</v>
      </c>
      <c r="E44" s="148">
        <f>SEKTOR_TL!H44</f>
        <v>36.33586184199342</v>
      </c>
      <c r="F44" s="148">
        <f>SEKTOR_USD!L44</f>
        <v>9.0810454576275603</v>
      </c>
      <c r="G44" s="148">
        <f>SEKTOR_TL!L44</f>
        <v>30.759909535194186</v>
      </c>
    </row>
    <row r="45" spans="1:7" ht="14.25" hidden="1" x14ac:dyDescent="0.2">
      <c r="A45" s="82" t="s">
        <v>34</v>
      </c>
      <c r="B45" s="89"/>
      <c r="C45" s="89"/>
      <c r="D45" s="79">
        <f>SEKTOR_USD!H45</f>
        <v>-1.3786875520291655</v>
      </c>
      <c r="E45" s="79">
        <f>SEKTOR_TL!H45</f>
        <v>16.71692430135278</v>
      </c>
      <c r="F45" s="79">
        <f>SEKTOR_USD!L45</f>
        <v>8.3624813067395483</v>
      </c>
      <c r="G45" s="79">
        <f>SEKTOR_TL!L45</f>
        <v>24.229677257608657</v>
      </c>
    </row>
    <row r="46" spans="1:7" s="24" customFormat="1" ht="18" hidden="1" x14ac:dyDescent="0.25">
      <c r="A46" s="83" t="s">
        <v>40</v>
      </c>
      <c r="B46" s="90">
        <f>SEKTOR_USD!D46</f>
        <v>0</v>
      </c>
      <c r="C46" s="90" t="e">
        <f>SEKTOR_TL!D46</f>
        <v>#DIV/0!</v>
      </c>
      <c r="D46" s="90">
        <f>SEKTOR_USD!H46</f>
        <v>10.596379708311852</v>
      </c>
      <c r="E46" s="90">
        <f>SEKTOR_TL!H46</f>
        <v>30.889246533083419</v>
      </c>
      <c r="F46" s="90">
        <f>SEKTOR_USD!L46</f>
        <v>9.0322489884434081</v>
      </c>
      <c r="G46" s="90">
        <f>SEKTOR_TL!L46</f>
        <v>24.99751702956922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M9" sqref="M9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6" width="12.7109375" bestFit="1" customWidth="1"/>
    <col min="7" max="7" width="14.14062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5" t="s">
        <v>126</v>
      </c>
      <c r="D2" s="155"/>
      <c r="E2" s="155"/>
      <c r="F2" s="155"/>
      <c r="G2" s="155"/>
      <c r="H2" s="155"/>
      <c r="I2" s="155"/>
      <c r="J2" s="155"/>
      <c r="K2" s="155"/>
    </row>
    <row r="6" spans="1:13" ht="22.5" customHeight="1" x14ac:dyDescent="0.2">
      <c r="A6" s="162" t="s">
        <v>115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4"/>
    </row>
    <row r="7" spans="1:13" ht="24" customHeight="1" x14ac:dyDescent="0.2">
      <c r="A7" s="92"/>
      <c r="B7" s="151" t="s">
        <v>128</v>
      </c>
      <c r="C7" s="151"/>
      <c r="D7" s="151"/>
      <c r="E7" s="151"/>
      <c r="F7" s="151" t="s">
        <v>129</v>
      </c>
      <c r="G7" s="151"/>
      <c r="H7" s="151"/>
      <c r="I7" s="151"/>
      <c r="J7" s="151" t="s">
        <v>106</v>
      </c>
      <c r="K7" s="151"/>
      <c r="L7" s="151"/>
      <c r="M7" s="151"/>
    </row>
    <row r="8" spans="1:13" ht="60" x14ac:dyDescent="0.2">
      <c r="A8" s="93" t="s">
        <v>41</v>
      </c>
      <c r="B8" s="118">
        <v>2016</v>
      </c>
      <c r="C8" s="119">
        <v>2017</v>
      </c>
      <c r="D8" s="120" t="s">
        <v>121</v>
      </c>
      <c r="E8" s="120" t="s">
        <v>122</v>
      </c>
      <c r="F8" s="119">
        <v>2016</v>
      </c>
      <c r="G8" s="121">
        <v>2017</v>
      </c>
      <c r="H8" s="120" t="s">
        <v>121</v>
      </c>
      <c r="I8" s="119" t="s">
        <v>122</v>
      </c>
      <c r="J8" s="119" t="s">
        <v>130</v>
      </c>
      <c r="K8" s="121" t="s">
        <v>131</v>
      </c>
      <c r="L8" s="120" t="s">
        <v>121</v>
      </c>
      <c r="M8" s="119" t="s">
        <v>122</v>
      </c>
    </row>
    <row r="9" spans="1:13" ht="22.5" customHeight="1" x14ac:dyDescent="0.25">
      <c r="A9" s="94" t="s">
        <v>200</v>
      </c>
      <c r="B9" s="124">
        <v>2820641.3813900002</v>
      </c>
      <c r="C9" s="124">
        <v>3162338.3815100002</v>
      </c>
      <c r="D9" s="108">
        <f>(C9-B9)/B9*100</f>
        <v>12.114159650866823</v>
      </c>
      <c r="E9" s="126">
        <f t="shared" ref="E9:E22" si="0">C9/C$22*100</f>
        <v>27.893207573812763</v>
      </c>
      <c r="F9" s="124">
        <v>25570196.067230001</v>
      </c>
      <c r="G9" s="124">
        <v>29393575.28238</v>
      </c>
      <c r="H9" s="108">
        <f t="shared" ref="H9:H21" si="1">(G9-F9)/F9*100</f>
        <v>14.952482980957377</v>
      </c>
      <c r="I9" s="110">
        <f t="shared" ref="I9:I22" si="2">G9/G$22*100</f>
        <v>27.537602679376384</v>
      </c>
      <c r="J9" s="124">
        <v>35028100.977530003</v>
      </c>
      <c r="K9" s="124">
        <v>39006550.244170003</v>
      </c>
      <c r="L9" s="108">
        <f t="shared" ref="L9:L22" si="3">(K9-J9)/J9*100</f>
        <v>11.357878833317612</v>
      </c>
      <c r="M9" s="126">
        <f t="shared" ref="M9:M22" si="4">K9/K$22*100</f>
        <v>27.335327160064782</v>
      </c>
    </row>
    <row r="10" spans="1:13" ht="22.5" customHeight="1" x14ac:dyDescent="0.25">
      <c r="A10" s="94" t="s">
        <v>201</v>
      </c>
      <c r="B10" s="124">
        <v>1978615.79455</v>
      </c>
      <c r="C10" s="124">
        <v>2231310.8985199998</v>
      </c>
      <c r="D10" s="108">
        <f t="shared" ref="D10:D22" si="5">(C10-B10)/B10*100</f>
        <v>12.771307328387657</v>
      </c>
      <c r="E10" s="126">
        <f t="shared" si="0"/>
        <v>19.681137988911388</v>
      </c>
      <c r="F10" s="124">
        <v>17572194.5854</v>
      </c>
      <c r="G10" s="124">
        <v>21310691.324809998</v>
      </c>
      <c r="H10" s="108">
        <f t="shared" si="1"/>
        <v>21.275070232355372</v>
      </c>
      <c r="I10" s="110">
        <f t="shared" si="2"/>
        <v>19.965089135557992</v>
      </c>
      <c r="J10" s="124">
        <v>23616260.249669999</v>
      </c>
      <c r="K10" s="124">
        <v>28262230.80232</v>
      </c>
      <c r="L10" s="108">
        <f t="shared" si="3"/>
        <v>19.672761493703987</v>
      </c>
      <c r="M10" s="126">
        <f t="shared" si="4"/>
        <v>19.805835697304335</v>
      </c>
    </row>
    <row r="11" spans="1:13" ht="22.5" customHeight="1" x14ac:dyDescent="0.25">
      <c r="A11" s="94" t="s">
        <v>202</v>
      </c>
      <c r="B11" s="124">
        <v>1465530.5146999999</v>
      </c>
      <c r="C11" s="124">
        <v>1440603.2433800001</v>
      </c>
      <c r="D11" s="108">
        <f t="shared" si="5"/>
        <v>-1.700904284828388</v>
      </c>
      <c r="E11" s="126">
        <f t="shared" si="0"/>
        <v>12.706750654532756</v>
      </c>
      <c r="F11" s="124">
        <v>13894522.832939999</v>
      </c>
      <c r="G11" s="124">
        <v>13816636.05848</v>
      </c>
      <c r="H11" s="108">
        <f t="shared" si="1"/>
        <v>-0.56055738938620803</v>
      </c>
      <c r="I11" s="110">
        <f t="shared" si="2"/>
        <v>12.944224392193773</v>
      </c>
      <c r="J11" s="124">
        <v>18552900.480730001</v>
      </c>
      <c r="K11" s="124">
        <v>18312533.63625</v>
      </c>
      <c r="L11" s="108">
        <f t="shared" si="3"/>
        <v>-1.2955755609731094</v>
      </c>
      <c r="M11" s="126">
        <f t="shared" si="4"/>
        <v>12.833206088287753</v>
      </c>
    </row>
    <row r="12" spans="1:13" ht="22.5" customHeight="1" x14ac:dyDescent="0.25">
      <c r="A12" s="94" t="s">
        <v>203</v>
      </c>
      <c r="B12" s="124">
        <v>708258.24624999997</v>
      </c>
      <c r="C12" s="124">
        <v>815456.36676999996</v>
      </c>
      <c r="D12" s="108">
        <f t="shared" si="5"/>
        <v>15.135456747249979</v>
      </c>
      <c r="E12" s="126">
        <f t="shared" si="0"/>
        <v>7.1926817948058579</v>
      </c>
      <c r="F12" s="124">
        <v>7130934.6311299996</v>
      </c>
      <c r="G12" s="124">
        <v>8607511.5422600005</v>
      </c>
      <c r="H12" s="108">
        <f t="shared" si="1"/>
        <v>20.706639276764985</v>
      </c>
      <c r="I12" s="110">
        <f t="shared" si="2"/>
        <v>8.0640150315769876</v>
      </c>
      <c r="J12" s="124">
        <v>10123763.022600001</v>
      </c>
      <c r="K12" s="124">
        <v>11485699.38198</v>
      </c>
      <c r="L12" s="108">
        <f t="shared" si="3"/>
        <v>13.452866847432631</v>
      </c>
      <c r="M12" s="126">
        <f t="shared" si="4"/>
        <v>8.0490417199994013</v>
      </c>
    </row>
    <row r="13" spans="1:13" ht="22.5" customHeight="1" x14ac:dyDescent="0.25">
      <c r="A13" s="95" t="s">
        <v>204</v>
      </c>
      <c r="B13" s="124">
        <v>920865.17685000005</v>
      </c>
      <c r="C13" s="124">
        <v>910181.32602000004</v>
      </c>
      <c r="D13" s="108">
        <f t="shared" si="5"/>
        <v>-1.1601970732074176</v>
      </c>
      <c r="E13" s="126">
        <f t="shared" si="0"/>
        <v>8.0281973633578794</v>
      </c>
      <c r="F13" s="124">
        <v>8090514.3503</v>
      </c>
      <c r="G13" s="124">
        <v>8532085.9588799998</v>
      </c>
      <c r="H13" s="108">
        <f t="shared" si="1"/>
        <v>5.4578929034793209</v>
      </c>
      <c r="I13" s="110">
        <f t="shared" si="2"/>
        <v>7.9933519792934602</v>
      </c>
      <c r="J13" s="124">
        <v>11077814.28717</v>
      </c>
      <c r="K13" s="124">
        <v>11471708.499840001</v>
      </c>
      <c r="L13" s="108">
        <f t="shared" si="3"/>
        <v>3.5557033405605747</v>
      </c>
      <c r="M13" s="126">
        <f t="shared" si="4"/>
        <v>8.0392370759547269</v>
      </c>
    </row>
    <row r="14" spans="1:13" ht="22.5" customHeight="1" x14ac:dyDescent="0.25">
      <c r="A14" s="94" t="s">
        <v>205</v>
      </c>
      <c r="B14" s="124">
        <v>893418.08489000006</v>
      </c>
      <c r="C14" s="124">
        <v>978238.12450999999</v>
      </c>
      <c r="D14" s="108">
        <f t="shared" si="5"/>
        <v>9.4938798592199092</v>
      </c>
      <c r="E14" s="126">
        <f t="shared" si="0"/>
        <v>8.6284880906848755</v>
      </c>
      <c r="F14" s="124">
        <v>8106215.7856000001</v>
      </c>
      <c r="G14" s="124">
        <v>8494662.3298000004</v>
      </c>
      <c r="H14" s="108">
        <f t="shared" si="1"/>
        <v>4.7919590900854434</v>
      </c>
      <c r="I14" s="110">
        <f t="shared" si="2"/>
        <v>7.9582913574220147</v>
      </c>
      <c r="J14" s="124">
        <v>10869934.45355</v>
      </c>
      <c r="K14" s="124">
        <v>11289302.59636</v>
      </c>
      <c r="L14" s="108">
        <f t="shared" si="3"/>
        <v>3.8580558567493402</v>
      </c>
      <c r="M14" s="126">
        <f t="shared" si="4"/>
        <v>7.911409185091749</v>
      </c>
    </row>
    <row r="15" spans="1:13" ht="22.5" customHeight="1" x14ac:dyDescent="0.25">
      <c r="A15" s="94" t="s">
        <v>206</v>
      </c>
      <c r="B15" s="124">
        <v>608497.23846999998</v>
      </c>
      <c r="C15" s="124">
        <v>628498.81211000006</v>
      </c>
      <c r="D15" s="108">
        <f t="shared" si="5"/>
        <v>3.287044274891346</v>
      </c>
      <c r="E15" s="126">
        <f t="shared" si="0"/>
        <v>5.5436343968061026</v>
      </c>
      <c r="F15" s="124">
        <v>5701547.5716399997</v>
      </c>
      <c r="G15" s="124">
        <v>5880131.8821200002</v>
      </c>
      <c r="H15" s="108">
        <f t="shared" si="1"/>
        <v>3.1322076723220649</v>
      </c>
      <c r="I15" s="110">
        <f t="shared" si="2"/>
        <v>5.5088479001470816</v>
      </c>
      <c r="J15" s="124">
        <v>7972169.6129400004</v>
      </c>
      <c r="K15" s="124">
        <v>7950188.4072099999</v>
      </c>
      <c r="L15" s="108">
        <f t="shared" si="3"/>
        <v>-0.27572426073727518</v>
      </c>
      <c r="M15" s="126">
        <f t="shared" si="4"/>
        <v>5.5713976174481337</v>
      </c>
    </row>
    <row r="16" spans="1:13" ht="22.5" customHeight="1" x14ac:dyDescent="0.25">
      <c r="A16" s="94" t="s">
        <v>207</v>
      </c>
      <c r="B16" s="124">
        <v>418852.34240999998</v>
      </c>
      <c r="C16" s="124">
        <v>512946.77987999999</v>
      </c>
      <c r="D16" s="108">
        <f t="shared" si="5"/>
        <v>22.464823027751919</v>
      </c>
      <c r="E16" s="126">
        <f t="shared" si="0"/>
        <v>4.5244149358487737</v>
      </c>
      <c r="F16" s="124">
        <v>4142402.77299</v>
      </c>
      <c r="G16" s="124">
        <v>4771762.9951900002</v>
      </c>
      <c r="H16" s="108">
        <f t="shared" si="1"/>
        <v>15.193119952112379</v>
      </c>
      <c r="I16" s="110">
        <f t="shared" si="2"/>
        <v>4.4704637724170562</v>
      </c>
      <c r="J16" s="124">
        <v>5837664.53926</v>
      </c>
      <c r="K16" s="124">
        <v>6818822.4029200003</v>
      </c>
      <c r="L16" s="108">
        <f t="shared" si="3"/>
        <v>16.80736974626457</v>
      </c>
      <c r="M16" s="126">
        <f t="shared" si="4"/>
        <v>4.7785497580129181</v>
      </c>
    </row>
    <row r="17" spans="1:13" ht="22.5" customHeight="1" x14ac:dyDescent="0.25">
      <c r="A17" s="94" t="s">
        <v>208</v>
      </c>
      <c r="B17" s="124">
        <v>177591.03445000001</v>
      </c>
      <c r="C17" s="124">
        <v>198584.06816</v>
      </c>
      <c r="D17" s="108">
        <f t="shared" si="5"/>
        <v>11.820998607849479</v>
      </c>
      <c r="E17" s="126">
        <f t="shared" si="0"/>
        <v>1.7515983319261832</v>
      </c>
      <c r="F17" s="124">
        <v>1581202.6499099999</v>
      </c>
      <c r="G17" s="124">
        <v>1794942.4964999999</v>
      </c>
      <c r="H17" s="108">
        <f t="shared" si="1"/>
        <v>13.517549227618975</v>
      </c>
      <c r="I17" s="110">
        <f t="shared" si="2"/>
        <v>1.6816060253335301</v>
      </c>
      <c r="J17" s="124">
        <v>2131725.0027800002</v>
      </c>
      <c r="K17" s="124">
        <v>2361598.84345</v>
      </c>
      <c r="L17" s="108">
        <f t="shared" si="3"/>
        <v>10.78346598976038</v>
      </c>
      <c r="M17" s="126">
        <f t="shared" si="4"/>
        <v>1.6549804225813303</v>
      </c>
    </row>
    <row r="18" spans="1:13" ht="22.5" customHeight="1" x14ac:dyDescent="0.25">
      <c r="A18" s="94" t="s">
        <v>209</v>
      </c>
      <c r="B18" s="124">
        <v>149113.20470999999</v>
      </c>
      <c r="C18" s="124">
        <v>132369.24153</v>
      </c>
      <c r="D18" s="108">
        <f t="shared" si="5"/>
        <v>-11.229027779641765</v>
      </c>
      <c r="E18" s="126">
        <f t="shared" si="0"/>
        <v>1.1675546019908973</v>
      </c>
      <c r="F18" s="124">
        <v>1388826.76187</v>
      </c>
      <c r="G18" s="124">
        <v>1345191.2080399999</v>
      </c>
      <c r="H18" s="108">
        <f t="shared" si="1"/>
        <v>-3.1419004175327503</v>
      </c>
      <c r="I18" s="110">
        <f t="shared" si="2"/>
        <v>1.2602529858625777</v>
      </c>
      <c r="J18" s="124">
        <v>1888644.8333699999</v>
      </c>
      <c r="K18" s="124">
        <v>1833211.4074500001</v>
      </c>
      <c r="L18" s="108">
        <f t="shared" si="3"/>
        <v>-2.9350900148381687</v>
      </c>
      <c r="M18" s="126">
        <f t="shared" si="4"/>
        <v>1.2846927826871417</v>
      </c>
    </row>
    <row r="19" spans="1:13" ht="22.5" customHeight="1" x14ac:dyDescent="0.25">
      <c r="A19" s="94" t="s">
        <v>210</v>
      </c>
      <c r="B19" s="124">
        <v>106045.86938</v>
      </c>
      <c r="C19" s="124">
        <v>116950.27271</v>
      </c>
      <c r="D19" s="108">
        <f t="shared" si="5"/>
        <v>10.282723309972265</v>
      </c>
      <c r="E19" s="126">
        <f t="shared" si="0"/>
        <v>1.0315525535114922</v>
      </c>
      <c r="F19" s="124">
        <v>1018506.5172</v>
      </c>
      <c r="G19" s="124">
        <v>1231484.95309</v>
      </c>
      <c r="H19" s="108">
        <f t="shared" si="1"/>
        <v>20.910856464178938</v>
      </c>
      <c r="I19" s="110">
        <f t="shared" si="2"/>
        <v>1.1537263846957584</v>
      </c>
      <c r="J19" s="124">
        <v>1393345.36145</v>
      </c>
      <c r="K19" s="124">
        <v>1642661.9221099999</v>
      </c>
      <c r="L19" s="108">
        <f t="shared" si="3"/>
        <v>17.893378594991407</v>
      </c>
      <c r="M19" s="126">
        <f t="shared" si="4"/>
        <v>1.1511579663717877</v>
      </c>
    </row>
    <row r="20" spans="1:13" ht="22.5" customHeight="1" x14ac:dyDescent="0.25">
      <c r="A20" s="94" t="s">
        <v>211</v>
      </c>
      <c r="B20" s="124">
        <v>99248.706279999999</v>
      </c>
      <c r="C20" s="124">
        <v>123433.71441</v>
      </c>
      <c r="D20" s="108">
        <f t="shared" si="5"/>
        <v>24.368084014888179</v>
      </c>
      <c r="E20" s="126">
        <f t="shared" si="0"/>
        <v>1.0887393448391367</v>
      </c>
      <c r="F20" s="124">
        <v>922238.47138999996</v>
      </c>
      <c r="G20" s="124">
        <v>894043.35953000002</v>
      </c>
      <c r="H20" s="108">
        <f t="shared" si="1"/>
        <v>-3.0572474186100922</v>
      </c>
      <c r="I20" s="110">
        <f t="shared" si="2"/>
        <v>0.83759156810129032</v>
      </c>
      <c r="J20" s="124">
        <v>1531868.9953900001</v>
      </c>
      <c r="K20" s="124">
        <v>1303108.07437</v>
      </c>
      <c r="L20" s="108">
        <f t="shared" si="3"/>
        <v>-14.933451992855273</v>
      </c>
      <c r="M20" s="126">
        <f t="shared" si="4"/>
        <v>0.91320266249769033</v>
      </c>
    </row>
    <row r="21" spans="1:13" ht="22.5" customHeight="1" x14ac:dyDescent="0.25">
      <c r="A21" s="94" t="s">
        <v>212</v>
      </c>
      <c r="B21" s="124">
        <v>63860.481469999999</v>
      </c>
      <c r="C21" s="124">
        <v>86395.077560000005</v>
      </c>
      <c r="D21" s="108">
        <f t="shared" si="5"/>
        <v>35.287231745326217</v>
      </c>
      <c r="E21" s="126">
        <f t="shared" si="0"/>
        <v>0.76204236897192801</v>
      </c>
      <c r="F21" s="124">
        <v>523959.56177999999</v>
      </c>
      <c r="G21" s="124">
        <v>667056.12465000001</v>
      </c>
      <c r="H21" s="108">
        <f t="shared" si="1"/>
        <v>27.310611983846833</v>
      </c>
      <c r="I21" s="110">
        <f t="shared" si="2"/>
        <v>0.62493678802209718</v>
      </c>
      <c r="J21" s="124">
        <v>792744.85731999995</v>
      </c>
      <c r="K21" s="124">
        <v>958865.94094999996</v>
      </c>
      <c r="L21" s="108">
        <f t="shared" si="3"/>
        <v>20.955176447514116</v>
      </c>
      <c r="M21" s="126">
        <f t="shared" si="4"/>
        <v>0.6719618636982424</v>
      </c>
    </row>
    <row r="22" spans="1:13" ht="24" customHeight="1" x14ac:dyDescent="0.2">
      <c r="A22" s="113" t="s">
        <v>42</v>
      </c>
      <c r="B22" s="125">
        <f>SUM(B9:B21)</f>
        <v>10410538.0758</v>
      </c>
      <c r="C22" s="125">
        <f>SUM(C9:C21)</f>
        <v>11337306.307069996</v>
      </c>
      <c r="D22" s="123">
        <f t="shared" si="5"/>
        <v>8.9022125899940949</v>
      </c>
      <c r="E22" s="127">
        <f t="shared" si="0"/>
        <v>100</v>
      </c>
      <c r="F22" s="111">
        <f>SUM(F9:F21)</f>
        <v>95643262.55938001</v>
      </c>
      <c r="G22" s="111">
        <f>SUM(G9:G21)</f>
        <v>106739775.51572999</v>
      </c>
      <c r="H22" s="123">
        <f>(G22-F22)/F22*100</f>
        <v>11.601980797613137</v>
      </c>
      <c r="I22" s="115">
        <f t="shared" si="2"/>
        <v>100</v>
      </c>
      <c r="J22" s="125">
        <f>SUM(J9:J21)</f>
        <v>130816936.67375998</v>
      </c>
      <c r="K22" s="125">
        <f>SUM(K9:K21)</f>
        <v>142696482.15938002</v>
      </c>
      <c r="L22" s="123">
        <f t="shared" si="3"/>
        <v>9.0810454576275852</v>
      </c>
      <c r="M22" s="127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C1" sqref="C1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 t="s">
        <v>227</v>
      </c>
    </row>
    <row r="22" spans="3:14" x14ac:dyDescent="0.2">
      <c r="C22" s="109" t="s">
        <v>228</v>
      </c>
    </row>
    <row r="24" spans="3:14" x14ac:dyDescent="0.2">
      <c r="H24" s="31"/>
      <c r="I24" s="31"/>
    </row>
    <row r="25" spans="3:14" x14ac:dyDescent="0.2">
      <c r="H25" s="31"/>
      <c r="I25" s="31"/>
    </row>
    <row r="26" spans="3:14" x14ac:dyDescent="0.2">
      <c r="H26" s="165"/>
      <c r="I26" s="165"/>
      <c r="N26" t="s">
        <v>43</v>
      </c>
    </row>
    <row r="27" spans="3:14" x14ac:dyDescent="0.2">
      <c r="H27" s="165"/>
      <c r="I27" s="165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1"/>
      <c r="I37" s="31"/>
    </row>
    <row r="38" spans="8:9" x14ac:dyDescent="0.2">
      <c r="H38" s="31"/>
      <c r="I38" s="31"/>
    </row>
    <row r="39" spans="8:9" x14ac:dyDescent="0.2">
      <c r="H39" s="165"/>
      <c r="I39" s="165"/>
    </row>
    <row r="40" spans="8:9" x14ac:dyDescent="0.2">
      <c r="H40" s="165"/>
      <c r="I40" s="165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1"/>
      <c r="I49" s="31"/>
    </row>
    <row r="50" spans="3:9" x14ac:dyDescent="0.2">
      <c r="H50" s="31"/>
      <c r="I50" s="31"/>
    </row>
    <row r="51" spans="3:9" x14ac:dyDescent="0.2">
      <c r="H51" s="165"/>
      <c r="I51" s="165"/>
    </row>
    <row r="52" spans="3:9" x14ac:dyDescent="0.2">
      <c r="H52" s="165"/>
      <c r="I52" s="165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/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67"/>
      <c r="B3" s="122" t="s">
        <v>123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s="69" customFormat="1" x14ac:dyDescent="0.2">
      <c r="A4" s="91"/>
      <c r="B4" s="104" t="s">
        <v>105</v>
      </c>
      <c r="C4" s="104" t="s">
        <v>44</v>
      </c>
      <c r="D4" s="104" t="s">
        <v>45</v>
      </c>
      <c r="E4" s="104" t="s">
        <v>46</v>
      </c>
      <c r="F4" s="104" t="s">
        <v>47</v>
      </c>
      <c r="G4" s="104" t="s">
        <v>48</v>
      </c>
      <c r="H4" s="104" t="s">
        <v>49</v>
      </c>
      <c r="I4" s="104" t="s">
        <v>0</v>
      </c>
      <c r="J4" s="104" t="s">
        <v>104</v>
      </c>
      <c r="K4" s="104" t="s">
        <v>50</v>
      </c>
      <c r="L4" s="104" t="s">
        <v>51</v>
      </c>
      <c r="M4" s="104" t="s">
        <v>52</v>
      </c>
      <c r="N4" s="104" t="s">
        <v>53</v>
      </c>
      <c r="O4" s="105" t="s">
        <v>103</v>
      </c>
      <c r="P4" s="105" t="s">
        <v>102</v>
      </c>
    </row>
    <row r="5" spans="1:16" x14ac:dyDescent="0.2">
      <c r="A5" s="96" t="s">
        <v>101</v>
      </c>
      <c r="B5" s="97" t="s">
        <v>171</v>
      </c>
      <c r="C5" s="128">
        <v>1104706.7680800001</v>
      </c>
      <c r="D5" s="128">
        <v>1100621.99339</v>
      </c>
      <c r="E5" s="128">
        <v>1300749.9243000001</v>
      </c>
      <c r="F5" s="128">
        <v>1092198.1000699999</v>
      </c>
      <c r="G5" s="128">
        <v>1221472.4859199999</v>
      </c>
      <c r="H5" s="128">
        <v>1266399.0630099999</v>
      </c>
      <c r="I5" s="98">
        <v>1203393.29767</v>
      </c>
      <c r="J5" s="98">
        <v>1310077.4270599999</v>
      </c>
      <c r="K5" s="98">
        <v>1217935.0110599999</v>
      </c>
      <c r="L5" s="98">
        <v>0</v>
      </c>
      <c r="M5" s="98">
        <v>0</v>
      </c>
      <c r="N5" s="98">
        <v>0</v>
      </c>
      <c r="O5" s="128">
        <v>10817554.070560001</v>
      </c>
      <c r="P5" s="99">
        <f t="shared" ref="P5:P24" si="0">O5/O$26*100</f>
        <v>10.134510793463159</v>
      </c>
    </row>
    <row r="6" spans="1:16" x14ac:dyDescent="0.2">
      <c r="A6" s="96" t="s">
        <v>100</v>
      </c>
      <c r="B6" s="97" t="s">
        <v>172</v>
      </c>
      <c r="C6" s="128">
        <v>666237.87350999995</v>
      </c>
      <c r="D6" s="128">
        <v>695646.38214999996</v>
      </c>
      <c r="E6" s="128">
        <v>865349.92010999995</v>
      </c>
      <c r="F6" s="128">
        <v>727125.19524000003</v>
      </c>
      <c r="G6" s="128">
        <v>765736.78255</v>
      </c>
      <c r="H6" s="128">
        <v>795366.81503000006</v>
      </c>
      <c r="I6" s="98">
        <v>775058.59465999994</v>
      </c>
      <c r="J6" s="98">
        <v>762167.25878000003</v>
      </c>
      <c r="K6" s="98">
        <v>764820.20336000004</v>
      </c>
      <c r="L6" s="98">
        <v>0</v>
      </c>
      <c r="M6" s="98">
        <v>0</v>
      </c>
      <c r="N6" s="98">
        <v>0</v>
      </c>
      <c r="O6" s="128">
        <v>6817509.0253900001</v>
      </c>
      <c r="P6" s="99">
        <f t="shared" si="0"/>
        <v>6.3870370650960577</v>
      </c>
    </row>
    <row r="7" spans="1:16" x14ac:dyDescent="0.2">
      <c r="A7" s="96" t="s">
        <v>99</v>
      </c>
      <c r="B7" s="97" t="s">
        <v>175</v>
      </c>
      <c r="C7" s="128">
        <v>622123.82447999995</v>
      </c>
      <c r="D7" s="128">
        <v>694365.72167</v>
      </c>
      <c r="E7" s="128">
        <v>840383.12402999995</v>
      </c>
      <c r="F7" s="128">
        <v>670365.47892999998</v>
      </c>
      <c r="G7" s="128">
        <v>740229.18359999999</v>
      </c>
      <c r="H7" s="128">
        <v>591974.72490000003</v>
      </c>
      <c r="I7" s="98">
        <v>633346.44822999998</v>
      </c>
      <c r="J7" s="98">
        <v>772798.57134999998</v>
      </c>
      <c r="K7" s="98">
        <v>570243.51431</v>
      </c>
      <c r="L7" s="98">
        <v>0</v>
      </c>
      <c r="M7" s="98">
        <v>0</v>
      </c>
      <c r="N7" s="98">
        <v>0</v>
      </c>
      <c r="O7" s="128">
        <v>6135830.5915000001</v>
      </c>
      <c r="P7" s="99">
        <f t="shared" si="0"/>
        <v>5.7484012514114546</v>
      </c>
    </row>
    <row r="8" spans="1:16" x14ac:dyDescent="0.2">
      <c r="A8" s="96" t="s">
        <v>98</v>
      </c>
      <c r="B8" s="97" t="s">
        <v>174</v>
      </c>
      <c r="C8" s="128">
        <v>614676.55844000005</v>
      </c>
      <c r="D8" s="128">
        <v>663024.65093</v>
      </c>
      <c r="E8" s="128">
        <v>808913.96248999995</v>
      </c>
      <c r="F8" s="128">
        <v>684468.22754999995</v>
      </c>
      <c r="G8" s="128">
        <v>696141.88907000003</v>
      </c>
      <c r="H8" s="128">
        <v>727622.72684000002</v>
      </c>
      <c r="I8" s="98">
        <v>650434.69660999998</v>
      </c>
      <c r="J8" s="98">
        <v>515227.12573000003</v>
      </c>
      <c r="K8" s="98">
        <v>634848.76058</v>
      </c>
      <c r="L8" s="98">
        <v>0</v>
      </c>
      <c r="M8" s="98">
        <v>0</v>
      </c>
      <c r="N8" s="98">
        <v>0</v>
      </c>
      <c r="O8" s="128">
        <v>5995358.5982400002</v>
      </c>
      <c r="P8" s="99">
        <f t="shared" si="0"/>
        <v>5.6167989573450798</v>
      </c>
    </row>
    <row r="9" spans="1:16" x14ac:dyDescent="0.2">
      <c r="A9" s="96" t="s">
        <v>97</v>
      </c>
      <c r="B9" s="97" t="s">
        <v>173</v>
      </c>
      <c r="C9" s="128">
        <v>508287.65678000002</v>
      </c>
      <c r="D9" s="128">
        <v>604113.80108</v>
      </c>
      <c r="E9" s="128">
        <v>710119.27801999997</v>
      </c>
      <c r="F9" s="128">
        <v>714351.80694000004</v>
      </c>
      <c r="G9" s="128">
        <v>685052.71270999999</v>
      </c>
      <c r="H9" s="128">
        <v>720625.48673999996</v>
      </c>
      <c r="I9" s="98">
        <v>622881.59990999999</v>
      </c>
      <c r="J9" s="98">
        <v>732443.85190000001</v>
      </c>
      <c r="K9" s="98">
        <v>667670.30663000001</v>
      </c>
      <c r="L9" s="98">
        <v>0</v>
      </c>
      <c r="M9" s="98">
        <v>0</v>
      </c>
      <c r="N9" s="98">
        <v>0</v>
      </c>
      <c r="O9" s="128">
        <v>5965546.5007100003</v>
      </c>
      <c r="P9" s="99">
        <f t="shared" si="0"/>
        <v>5.5888692587992868</v>
      </c>
    </row>
    <row r="10" spans="1:16" x14ac:dyDescent="0.2">
      <c r="A10" s="96" t="s">
        <v>96</v>
      </c>
      <c r="B10" s="97" t="s">
        <v>176</v>
      </c>
      <c r="C10" s="128">
        <v>497995.80291999999</v>
      </c>
      <c r="D10" s="128">
        <v>507560.82500999997</v>
      </c>
      <c r="E10" s="128">
        <v>592638.87933999998</v>
      </c>
      <c r="F10" s="128">
        <v>488798.47087999998</v>
      </c>
      <c r="G10" s="128">
        <v>562033.18068999995</v>
      </c>
      <c r="H10" s="128">
        <v>545444.80975999997</v>
      </c>
      <c r="I10" s="98">
        <v>523791.94205999997</v>
      </c>
      <c r="J10" s="98">
        <v>478080.02471999999</v>
      </c>
      <c r="K10" s="98">
        <v>521863.70549000002</v>
      </c>
      <c r="L10" s="98">
        <v>0</v>
      </c>
      <c r="M10" s="98">
        <v>0</v>
      </c>
      <c r="N10" s="98">
        <v>0</v>
      </c>
      <c r="O10" s="128">
        <v>4718207.6408700002</v>
      </c>
      <c r="P10" s="99">
        <f t="shared" si="0"/>
        <v>4.4202900166064989</v>
      </c>
    </row>
    <row r="11" spans="1:16" x14ac:dyDescent="0.2">
      <c r="A11" s="96" t="s">
        <v>95</v>
      </c>
      <c r="B11" s="97" t="s">
        <v>177</v>
      </c>
      <c r="C11" s="128">
        <v>446609.90175999998</v>
      </c>
      <c r="D11" s="128">
        <v>434874.54112000001</v>
      </c>
      <c r="E11" s="128">
        <v>575284.77599999995</v>
      </c>
      <c r="F11" s="128">
        <v>514316.99904999998</v>
      </c>
      <c r="G11" s="128">
        <v>499128.35148000001</v>
      </c>
      <c r="H11" s="128">
        <v>508045.70159999997</v>
      </c>
      <c r="I11" s="98">
        <v>561437.31105999998</v>
      </c>
      <c r="J11" s="98">
        <v>558416.59062000003</v>
      </c>
      <c r="K11" s="98">
        <v>518271.91314999998</v>
      </c>
      <c r="L11" s="98">
        <v>0</v>
      </c>
      <c r="M11" s="98">
        <v>0</v>
      </c>
      <c r="N11" s="98">
        <v>0</v>
      </c>
      <c r="O11" s="128">
        <v>4616386.0858399998</v>
      </c>
      <c r="P11" s="99">
        <f t="shared" si="0"/>
        <v>4.3248976902332856</v>
      </c>
    </row>
    <row r="12" spans="1:16" x14ac:dyDescent="0.2">
      <c r="A12" s="96" t="s">
        <v>94</v>
      </c>
      <c r="B12" s="97" t="s">
        <v>179</v>
      </c>
      <c r="C12" s="128">
        <v>274155.02523999999</v>
      </c>
      <c r="D12" s="128">
        <v>269100.23534999997</v>
      </c>
      <c r="E12" s="128">
        <v>333702.47506999999</v>
      </c>
      <c r="F12" s="128">
        <v>275614.50633</v>
      </c>
      <c r="G12" s="128">
        <v>296419.09360000002</v>
      </c>
      <c r="H12" s="128">
        <v>304473.04986000003</v>
      </c>
      <c r="I12" s="98">
        <v>302331.15875</v>
      </c>
      <c r="J12" s="98">
        <v>321555.80622000003</v>
      </c>
      <c r="K12" s="98">
        <v>272887.56581</v>
      </c>
      <c r="L12" s="98">
        <v>0</v>
      </c>
      <c r="M12" s="98">
        <v>0</v>
      </c>
      <c r="N12" s="98">
        <v>0</v>
      </c>
      <c r="O12" s="128">
        <v>2650238.9162300001</v>
      </c>
      <c r="P12" s="99">
        <f t="shared" si="0"/>
        <v>2.4828972174851924</v>
      </c>
    </row>
    <row r="13" spans="1:16" x14ac:dyDescent="0.2">
      <c r="A13" s="96" t="s">
        <v>93</v>
      </c>
      <c r="B13" s="97" t="s">
        <v>213</v>
      </c>
      <c r="C13" s="128">
        <v>246214.17744999999</v>
      </c>
      <c r="D13" s="128">
        <v>273837.60051999998</v>
      </c>
      <c r="E13" s="128">
        <v>319482.07264999999</v>
      </c>
      <c r="F13" s="128">
        <v>419275.21427</v>
      </c>
      <c r="G13" s="128">
        <v>316884.49518999999</v>
      </c>
      <c r="H13" s="128">
        <v>232402.91412</v>
      </c>
      <c r="I13" s="98">
        <v>279818.02084000001</v>
      </c>
      <c r="J13" s="98">
        <v>297691.02956</v>
      </c>
      <c r="K13" s="98">
        <v>168250.93614999999</v>
      </c>
      <c r="L13" s="98">
        <v>0</v>
      </c>
      <c r="M13" s="98">
        <v>0</v>
      </c>
      <c r="N13" s="98">
        <v>0</v>
      </c>
      <c r="O13" s="128">
        <v>2553856.4607500001</v>
      </c>
      <c r="P13" s="99">
        <f t="shared" si="0"/>
        <v>2.3926005543956244</v>
      </c>
    </row>
    <row r="14" spans="1:16" x14ac:dyDescent="0.2">
      <c r="A14" s="96" t="s">
        <v>92</v>
      </c>
      <c r="B14" s="97" t="s">
        <v>214</v>
      </c>
      <c r="C14" s="128">
        <v>218379.02541999999</v>
      </c>
      <c r="D14" s="128">
        <v>253807.59216999999</v>
      </c>
      <c r="E14" s="128">
        <v>326376.13339999999</v>
      </c>
      <c r="F14" s="128">
        <v>249753.3278</v>
      </c>
      <c r="G14" s="128">
        <v>289743.08084000001</v>
      </c>
      <c r="H14" s="128">
        <v>284669.29819</v>
      </c>
      <c r="I14" s="98">
        <v>254631.0772</v>
      </c>
      <c r="J14" s="98">
        <v>310053.26504999999</v>
      </c>
      <c r="K14" s="98">
        <v>231237.53042</v>
      </c>
      <c r="L14" s="98">
        <v>0</v>
      </c>
      <c r="M14" s="98">
        <v>0</v>
      </c>
      <c r="N14" s="98">
        <v>0</v>
      </c>
      <c r="O14" s="128">
        <v>2418650.3304900001</v>
      </c>
      <c r="P14" s="99">
        <f t="shared" si="0"/>
        <v>2.2659316255855995</v>
      </c>
    </row>
    <row r="15" spans="1:16" x14ac:dyDescent="0.2">
      <c r="A15" s="96" t="s">
        <v>91</v>
      </c>
      <c r="B15" s="97" t="s">
        <v>215</v>
      </c>
      <c r="C15" s="128">
        <v>272017.78395999997</v>
      </c>
      <c r="D15" s="128">
        <v>284586.62637999997</v>
      </c>
      <c r="E15" s="128">
        <v>232669.96792</v>
      </c>
      <c r="F15" s="128">
        <v>248321.63365</v>
      </c>
      <c r="G15" s="128">
        <v>233753.57133000001</v>
      </c>
      <c r="H15" s="128">
        <v>249694.1832</v>
      </c>
      <c r="I15" s="98">
        <v>253489.66836000001</v>
      </c>
      <c r="J15" s="98">
        <v>278008.94828000001</v>
      </c>
      <c r="K15" s="98">
        <v>211060.96682999999</v>
      </c>
      <c r="L15" s="98">
        <v>0</v>
      </c>
      <c r="M15" s="98">
        <v>0</v>
      </c>
      <c r="N15" s="98">
        <v>0</v>
      </c>
      <c r="O15" s="128">
        <v>2263603.3499099999</v>
      </c>
      <c r="P15" s="99">
        <f t="shared" si="0"/>
        <v>2.1206746397704559</v>
      </c>
    </row>
    <row r="16" spans="1:16" x14ac:dyDescent="0.2">
      <c r="A16" s="96" t="s">
        <v>90</v>
      </c>
      <c r="B16" s="97" t="s">
        <v>216</v>
      </c>
      <c r="C16" s="128">
        <v>223177.91730999999</v>
      </c>
      <c r="D16" s="128">
        <v>243989.64197</v>
      </c>
      <c r="E16" s="128">
        <v>321136.03226000001</v>
      </c>
      <c r="F16" s="128">
        <v>241092.77173000001</v>
      </c>
      <c r="G16" s="128">
        <v>265754.17593999999</v>
      </c>
      <c r="H16" s="128">
        <v>244281.19037</v>
      </c>
      <c r="I16" s="98">
        <v>212878.92920000001</v>
      </c>
      <c r="J16" s="98">
        <v>241420.44834999999</v>
      </c>
      <c r="K16" s="98">
        <v>251320.52867999999</v>
      </c>
      <c r="L16" s="98">
        <v>0</v>
      </c>
      <c r="M16" s="98">
        <v>0</v>
      </c>
      <c r="N16" s="98">
        <v>0</v>
      </c>
      <c r="O16" s="128">
        <v>2245051.6358099999</v>
      </c>
      <c r="P16" s="99">
        <f t="shared" si="0"/>
        <v>2.1032943201938363</v>
      </c>
    </row>
    <row r="17" spans="1:16" x14ac:dyDescent="0.2">
      <c r="A17" s="96" t="s">
        <v>89</v>
      </c>
      <c r="B17" s="97" t="s">
        <v>178</v>
      </c>
      <c r="C17" s="128">
        <v>193388.69807000001</v>
      </c>
      <c r="D17" s="128">
        <v>226802.10055999999</v>
      </c>
      <c r="E17" s="128">
        <v>286225.30358000001</v>
      </c>
      <c r="F17" s="128">
        <v>237394.48537000001</v>
      </c>
      <c r="G17" s="128">
        <v>266739.97944000002</v>
      </c>
      <c r="H17" s="128">
        <v>258038.26897</v>
      </c>
      <c r="I17" s="98">
        <v>248658.52737</v>
      </c>
      <c r="J17" s="98">
        <v>249902.56643000001</v>
      </c>
      <c r="K17" s="98">
        <v>277328.76380999997</v>
      </c>
      <c r="L17" s="98">
        <v>0</v>
      </c>
      <c r="M17" s="98">
        <v>0</v>
      </c>
      <c r="N17" s="98">
        <v>0</v>
      </c>
      <c r="O17" s="128">
        <v>2244478.6935999999</v>
      </c>
      <c r="P17" s="99">
        <f t="shared" si="0"/>
        <v>2.1027575547685471</v>
      </c>
    </row>
    <row r="18" spans="1:16" x14ac:dyDescent="0.2">
      <c r="A18" s="96" t="s">
        <v>88</v>
      </c>
      <c r="B18" s="97" t="s">
        <v>217</v>
      </c>
      <c r="C18" s="128">
        <v>217787.98814</v>
      </c>
      <c r="D18" s="128">
        <v>211793.73864</v>
      </c>
      <c r="E18" s="128">
        <v>313746.24621999997</v>
      </c>
      <c r="F18" s="128">
        <v>240653.66373999999</v>
      </c>
      <c r="G18" s="128">
        <v>252252.46978000001</v>
      </c>
      <c r="H18" s="128">
        <v>233654.49890000001</v>
      </c>
      <c r="I18" s="98">
        <v>251155.39932999999</v>
      </c>
      <c r="J18" s="98">
        <v>248434.17428000001</v>
      </c>
      <c r="K18" s="98">
        <v>233184.33116</v>
      </c>
      <c r="L18" s="98">
        <v>0</v>
      </c>
      <c r="M18" s="98">
        <v>0</v>
      </c>
      <c r="N18" s="98">
        <v>0</v>
      </c>
      <c r="O18" s="128">
        <v>2202662.5101899998</v>
      </c>
      <c r="P18" s="99">
        <f t="shared" si="0"/>
        <v>2.0635817337515374</v>
      </c>
    </row>
    <row r="19" spans="1:16" x14ac:dyDescent="0.2">
      <c r="A19" s="96" t="s">
        <v>87</v>
      </c>
      <c r="B19" s="97" t="s">
        <v>180</v>
      </c>
      <c r="C19" s="128">
        <v>217737.34804000001</v>
      </c>
      <c r="D19" s="128">
        <v>179570.82884</v>
      </c>
      <c r="E19" s="128">
        <v>245270.14597000001</v>
      </c>
      <c r="F19" s="128">
        <v>253349.39608999999</v>
      </c>
      <c r="G19" s="128">
        <v>236044.22016999999</v>
      </c>
      <c r="H19" s="128">
        <v>201248.53890000001</v>
      </c>
      <c r="I19" s="98">
        <v>221902.77776</v>
      </c>
      <c r="J19" s="98">
        <v>307722.37172</v>
      </c>
      <c r="K19" s="98">
        <v>258658.36577999999</v>
      </c>
      <c r="L19" s="98">
        <v>0</v>
      </c>
      <c r="M19" s="98">
        <v>0</v>
      </c>
      <c r="N19" s="98">
        <v>0</v>
      </c>
      <c r="O19" s="128">
        <v>2121503.99327</v>
      </c>
      <c r="P19" s="99">
        <f t="shared" si="0"/>
        <v>1.9875477374948751</v>
      </c>
    </row>
    <row r="20" spans="1:16" x14ac:dyDescent="0.2">
      <c r="A20" s="96" t="s">
        <v>86</v>
      </c>
      <c r="B20" s="97" t="s">
        <v>218</v>
      </c>
      <c r="C20" s="128">
        <v>205116.38467</v>
      </c>
      <c r="D20" s="128">
        <v>236738.1525</v>
      </c>
      <c r="E20" s="128">
        <v>274437.80771000002</v>
      </c>
      <c r="F20" s="128">
        <v>290757.24712000001</v>
      </c>
      <c r="G20" s="128">
        <v>277773.27619</v>
      </c>
      <c r="H20" s="128">
        <v>188426.7268</v>
      </c>
      <c r="I20" s="98">
        <v>185367.72761</v>
      </c>
      <c r="J20" s="98">
        <v>205780.97617000001</v>
      </c>
      <c r="K20" s="98">
        <v>174381.07982000001</v>
      </c>
      <c r="L20" s="98">
        <v>0</v>
      </c>
      <c r="M20" s="98">
        <v>0</v>
      </c>
      <c r="N20" s="98">
        <v>0</v>
      </c>
      <c r="O20" s="128">
        <v>2038779.3785900001</v>
      </c>
      <c r="P20" s="99">
        <f t="shared" si="0"/>
        <v>1.9100465302079916</v>
      </c>
    </row>
    <row r="21" spans="1:16" x14ac:dyDescent="0.2">
      <c r="A21" s="96" t="s">
        <v>85</v>
      </c>
      <c r="B21" s="97" t="s">
        <v>219</v>
      </c>
      <c r="C21" s="128">
        <v>165285.23206000001</v>
      </c>
      <c r="D21" s="128">
        <v>197705.31224</v>
      </c>
      <c r="E21" s="128">
        <v>240871.64535000001</v>
      </c>
      <c r="F21" s="128">
        <v>217576.47322000001</v>
      </c>
      <c r="G21" s="128">
        <v>250418.41310999999</v>
      </c>
      <c r="H21" s="128">
        <v>220008.34865999999</v>
      </c>
      <c r="I21" s="98">
        <v>235141.62364000001</v>
      </c>
      <c r="J21" s="98">
        <v>242655.21619000001</v>
      </c>
      <c r="K21" s="98">
        <v>228951.64051999999</v>
      </c>
      <c r="L21" s="98">
        <v>0</v>
      </c>
      <c r="M21" s="98">
        <v>0</v>
      </c>
      <c r="N21" s="98">
        <v>0</v>
      </c>
      <c r="O21" s="128">
        <v>1998613.90499</v>
      </c>
      <c r="P21" s="99">
        <f t="shared" si="0"/>
        <v>1.8724171896871464</v>
      </c>
    </row>
    <row r="22" spans="1:16" x14ac:dyDescent="0.2">
      <c r="A22" s="96" t="s">
        <v>84</v>
      </c>
      <c r="B22" s="97" t="s">
        <v>220</v>
      </c>
      <c r="C22" s="128">
        <v>149234.41308999999</v>
      </c>
      <c r="D22" s="128">
        <v>170865.63433</v>
      </c>
      <c r="E22" s="128">
        <v>186751.00471000001</v>
      </c>
      <c r="F22" s="128">
        <v>167045.0693</v>
      </c>
      <c r="G22" s="128">
        <v>199493.71862999999</v>
      </c>
      <c r="H22" s="128">
        <v>236011.68333</v>
      </c>
      <c r="I22" s="98">
        <v>209983.94089999999</v>
      </c>
      <c r="J22" s="98">
        <v>236816.13235</v>
      </c>
      <c r="K22" s="98">
        <v>219826.28083</v>
      </c>
      <c r="L22" s="98">
        <v>0</v>
      </c>
      <c r="M22" s="98">
        <v>0</v>
      </c>
      <c r="N22" s="98">
        <v>0</v>
      </c>
      <c r="O22" s="128">
        <v>1776027.8774699999</v>
      </c>
      <c r="P22" s="99">
        <f t="shared" si="0"/>
        <v>1.6638857154128743</v>
      </c>
    </row>
    <row r="23" spans="1:16" x14ac:dyDescent="0.2">
      <c r="A23" s="96" t="s">
        <v>83</v>
      </c>
      <c r="B23" s="97" t="s">
        <v>221</v>
      </c>
      <c r="C23" s="128">
        <v>156368.11121999999</v>
      </c>
      <c r="D23" s="128">
        <v>201501.38180999999</v>
      </c>
      <c r="E23" s="128">
        <v>215977.71191000001</v>
      </c>
      <c r="F23" s="128">
        <v>153203.88862000001</v>
      </c>
      <c r="G23" s="128">
        <v>162027.75709</v>
      </c>
      <c r="H23" s="128">
        <v>197830.00404</v>
      </c>
      <c r="I23" s="98">
        <v>147474.34349</v>
      </c>
      <c r="J23" s="98">
        <v>185614.90174</v>
      </c>
      <c r="K23" s="98">
        <v>197530.47078</v>
      </c>
      <c r="L23" s="98">
        <v>0</v>
      </c>
      <c r="M23" s="98">
        <v>0</v>
      </c>
      <c r="N23" s="98">
        <v>0</v>
      </c>
      <c r="O23" s="128">
        <v>1617528.5707</v>
      </c>
      <c r="P23" s="99">
        <f t="shared" si="0"/>
        <v>1.5153943905958738</v>
      </c>
    </row>
    <row r="24" spans="1:16" x14ac:dyDescent="0.2">
      <c r="A24" s="96" t="s">
        <v>82</v>
      </c>
      <c r="B24" s="97" t="s">
        <v>222</v>
      </c>
      <c r="C24" s="128">
        <v>121377.65327</v>
      </c>
      <c r="D24" s="128">
        <v>147234.65865999999</v>
      </c>
      <c r="E24" s="128">
        <v>181609.62834</v>
      </c>
      <c r="F24" s="128">
        <v>182068.96818</v>
      </c>
      <c r="G24" s="128">
        <v>155485.28288000001</v>
      </c>
      <c r="H24" s="128">
        <v>130384.31140999999</v>
      </c>
      <c r="I24" s="98">
        <v>112352.37502000001</v>
      </c>
      <c r="J24" s="98">
        <v>146952.90792</v>
      </c>
      <c r="K24" s="98">
        <v>110970.57504</v>
      </c>
      <c r="L24" s="98">
        <v>0</v>
      </c>
      <c r="M24" s="98">
        <v>0</v>
      </c>
      <c r="N24" s="98">
        <v>0</v>
      </c>
      <c r="O24" s="128">
        <v>1288436.36072</v>
      </c>
      <c r="P24" s="99">
        <f t="shared" si="0"/>
        <v>1.2070817598170107</v>
      </c>
    </row>
    <row r="25" spans="1:16" x14ac:dyDescent="0.2">
      <c r="A25" s="100"/>
      <c r="B25" s="166" t="s">
        <v>81</v>
      </c>
      <c r="C25" s="166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29">
        <f>SUM(O5:O24)</f>
        <v>72485824.495829999</v>
      </c>
      <c r="P25" s="102">
        <f>SUM(P5:P24)</f>
        <v>67.908916002121401</v>
      </c>
    </row>
    <row r="26" spans="1:16" ht="13.5" customHeight="1" x14ac:dyDescent="0.2">
      <c r="A26" s="100"/>
      <c r="B26" s="167" t="s">
        <v>80</v>
      </c>
      <c r="C26" s="167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>
        <v>106739775.51572998</v>
      </c>
      <c r="P26" s="98">
        <f>O26/O$26*100</f>
        <v>100</v>
      </c>
    </row>
    <row r="27" spans="1:16" x14ac:dyDescent="0.2">
      <c r="B27" s="68"/>
    </row>
    <row r="28" spans="1:16" x14ac:dyDescent="0.2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A22" sqref="A22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/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2002_2016_AYLIK_IHR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 Alhas</cp:lastModifiedBy>
  <cp:lastPrinted>2016-02-26T09:44:09Z</cp:lastPrinted>
  <dcterms:created xsi:type="dcterms:W3CDTF">2013-08-01T04:41:02Z</dcterms:created>
  <dcterms:modified xsi:type="dcterms:W3CDTF">2017-10-01T03:05:35Z</dcterms:modified>
</cp:coreProperties>
</file>