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5570" windowHeight="7590" tabRatio="900" firstSheet="1" activeTab="1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4562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D46" i="1" l="1"/>
  <c r="H46" i="1"/>
  <c r="L46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B42" i="1"/>
  <c r="B42" i="2" s="1"/>
  <c r="K29" i="1"/>
  <c r="J29" i="1"/>
  <c r="J29" i="2" s="1"/>
  <c r="G29" i="1"/>
  <c r="F29" i="1"/>
  <c r="F29" i="2" s="1"/>
  <c r="C29" i="1"/>
  <c r="B29" i="1"/>
  <c r="B29" i="2" s="1"/>
  <c r="K27" i="1"/>
  <c r="J27" i="1"/>
  <c r="J27" i="2" s="1"/>
  <c r="G27" i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C29" i="2" l="1"/>
  <c r="C27" i="2"/>
  <c r="C42" i="2"/>
  <c r="K22" i="1"/>
  <c r="K22" i="2" s="1"/>
  <c r="G22" i="1"/>
  <c r="J22" i="1"/>
  <c r="J22" i="2" s="1"/>
  <c r="K8" i="1"/>
  <c r="K8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J44" i="1"/>
  <c r="C8" i="2"/>
  <c r="C44" i="1"/>
  <c r="B8" i="2"/>
  <c r="B44" i="1"/>
  <c r="G8" i="2"/>
  <c r="G44" i="1"/>
  <c r="F8" i="2"/>
  <c r="F44" i="1"/>
  <c r="F46" i="2"/>
  <c r="C46" i="2"/>
  <c r="B46" i="2"/>
  <c r="C45" i="1" l="1"/>
  <c r="K44" i="2"/>
  <c r="M27" i="2" s="1"/>
  <c r="J44" i="2"/>
  <c r="J45" i="1"/>
  <c r="F44" i="2"/>
  <c r="F45" i="1"/>
  <c r="B44" i="2"/>
  <c r="B45" i="1"/>
  <c r="B45" i="2" s="1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45" i="2" l="1"/>
  <c r="M20" i="2"/>
  <c r="M40" i="2"/>
  <c r="M9" i="2"/>
  <c r="M23" i="2"/>
  <c r="M30" i="2"/>
  <c r="M25" i="2"/>
  <c r="M22" i="2"/>
  <c r="M43" i="2"/>
  <c r="M33" i="2"/>
  <c r="M42" i="2"/>
  <c r="M39" i="2"/>
  <c r="M13" i="2"/>
  <c r="M11" i="2"/>
  <c r="M24" i="2"/>
  <c r="M32" i="2"/>
  <c r="M10" i="2"/>
  <c r="M18" i="2"/>
  <c r="M34" i="2"/>
  <c r="M12" i="2"/>
  <c r="M35" i="2"/>
  <c r="M36" i="2"/>
  <c r="M26" i="2"/>
  <c r="M29" i="2"/>
  <c r="M8" i="2"/>
  <c r="M41" i="2"/>
  <c r="M19" i="2"/>
  <c r="M21" i="2"/>
  <c r="M37" i="2"/>
  <c r="M14" i="2"/>
  <c r="M38" i="2"/>
  <c r="M31" i="2"/>
  <c r="M16" i="2"/>
  <c r="M44" i="2"/>
  <c r="M28" i="2"/>
  <c r="M15" i="2"/>
  <c r="M17" i="2"/>
  <c r="K46" i="2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<sst xmlns="http://schemas.openxmlformats.org/spreadsheetml/2006/main" count="422" uniqueCount="230">
  <si>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</si>
  <si>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</si>
  <si>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</si>
  <si>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</si>
  <si>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</si>
  <si>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</si>
  <si>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</si>
  <si>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</si>
  <si>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</si>
  <si>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</si>
  <si>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</si>
  <si>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</si>
  <si>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</si>
  <si>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</si>
  <si>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</si>
  <si>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</si>
  <si>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</si>
  <si>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</si>
  <si>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</si>
  <si>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</si>
  <si>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</si>
  <si>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</si>
  <si>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</si>
  <si>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</si>
  <si>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</si>
  <si>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</si>
  <si>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</si>
  <si>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</si>
  <si>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</si>
  <si>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</si>
  <si>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</si>
  <si>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</si>
  <si>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</si>
  <si>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</si>
  <si>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</si>
  <si>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</si>
  <si>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</si>
  <si>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</si>
  <si>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</si>
  <si>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</si>
  <si>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</si>
  <si>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</si>
  <si>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</si>
  <si>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</si>
  <si>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</si>
  <si>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</si>
  <si>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</si>
  <si>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</si>
  <si>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</si>
  <si>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</si>
  <si>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</si>
  <si>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</si>
  <si>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</si>
  <si>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</si>
  <si>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</si>
  <si>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</si>
  <si>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</si>
  <si>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</si>
  <si>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</si>
  <si>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</si>
  <si>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</si>
  <si>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</si>
  <si>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</si>
  <si>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</si>
  <si>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</si>
  <si>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</si>
  <si>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</si>
  <si>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</si>
  <si>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</si>
  <si>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</si>
  <si>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</si>
  <si>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</si>
  <si>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</si>
  <si>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</si>
  <si>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</si>
  <si>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</si>
  <si>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</si>
  <si>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</si>
  <si>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</si>
  <si>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</si>
  <si>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</si>
  <si>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</si>
  <si>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</si>
  <si>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</si>
  <si>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</si>
  <si>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</si>
  <si>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</si>
  <si>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</si>
  <si>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</si>
  <si>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</si>
  <si>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</si>
  <si>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</si>
  <si>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</si>
  <si>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</si>
  <si>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</si>
  <si>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</si>
  <si>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</si>
  <si>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</si>
  <si>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</si>
  <si>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</si>
  <si>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</si>
  <si>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</si>
  <si>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</si>
  <si>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</si>
  <si>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</si>
  <si>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</si>
  <si>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</si>
  <si>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</si>
  <si>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</si>
  <si>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</si>
  <si>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</si>
  <si>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</si>
  <si>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</si>
  <si>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</si>
  <si>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</si>
  <si>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</si>
  <si>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</si>
  <si>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</si>
  <si>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</si>
  <si>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</si>
  <si>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>2017 YILI İHRACATIMIZDA İLK 20 ÜLKE (1.000 $)</t>
  </si>
  <si>
    <t>Değişim    ('18/'17)</t>
  </si>
  <si>
    <t xml:space="preserve"> Pay(18)  (%)</t>
  </si>
  <si>
    <t>SON 12 AYLIK
(2018/2017)</t>
  </si>
  <si>
    <t>1 - 30 EYLÜL İHRACAT RAKAMLARI</t>
  </si>
  <si>
    <t xml:space="preserve">SEKTÖREL BAZDA İHRACAT RAKAMLARI -1.000 $ </t>
  </si>
  <si>
    <t>1 - 30 EYLÜL</t>
  </si>
  <si>
    <t>1 OCAK  -  30 EYLÜL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</si>
  <si>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</si>
  <si>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</si>
  <si>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</si>
  <si>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</si>
  <si>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</si>
  <si>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</si>
  <si>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</si>
  <si>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</si>
  <si>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</si>
  <si>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</si>
  <si>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</si>
  <si>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</si>
  <si>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</si>
  <si>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</si>
  <si>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</si>
  <si>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</si>
  <si>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</si>
  <si>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</si>
  <si>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</si>
  <si>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</si>
  <si>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</si>
  <si>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</si>
  <si>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</si>
  <si>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</si>
  <si>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</si>
  <si>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</si>
  <si>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</si>
  <si>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</si>
  <si>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</si>
  <si>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1 - 30 EYLÜL</t>
  </si>
  <si>
    <t>2018  1 - 30 EYLÜL</t>
  </si>
  <si>
    <t>FILIPINLER</t>
  </si>
  <si>
    <t>İSVİÇRE</t>
  </si>
  <si>
    <t>CEBELİ TARIK</t>
  </si>
  <si>
    <t xml:space="preserve">KAMERUN </t>
  </si>
  <si>
    <t>LİBERYA</t>
  </si>
  <si>
    <t>TAYVAN</t>
  </si>
  <si>
    <t xml:space="preserve">AHL SERBEST BÖLGE </t>
  </si>
  <si>
    <t>PERU</t>
  </si>
  <si>
    <t>TANZANYA(BİRLEŞ.CUM)</t>
  </si>
  <si>
    <t>ŞİLİ</t>
  </si>
  <si>
    <t xml:space="preserve">ALMANYA </t>
  </si>
  <si>
    <t>BİRLEŞİK KRALLIK</t>
  </si>
  <si>
    <t>İTALYA</t>
  </si>
  <si>
    <t>İSPANYA</t>
  </si>
  <si>
    <t>BİRLEŞİK DEVLETLER</t>
  </si>
  <si>
    <t>IRAK</t>
  </si>
  <si>
    <t>FRANSA</t>
  </si>
  <si>
    <t>HOLLANDA</t>
  </si>
  <si>
    <t xml:space="preserve">ROMANYA </t>
  </si>
  <si>
    <t>BELÇİKA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</si>
  <si>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</si>
  <si>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</si>
  <si>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</si>
  <si>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</si>
  <si>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</si>
  <si>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</si>
  <si>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</si>
  <si>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</si>
  <si>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</si>
  <si>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</si>
  <si>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OSMANIYE</t>
  </si>
  <si>
    <t>MUŞ</t>
  </si>
  <si>
    <t>BAYBURT</t>
  </si>
  <si>
    <t>ÇORUM</t>
  </si>
  <si>
    <t>YOZGAT</t>
  </si>
  <si>
    <t>DÜZCE</t>
  </si>
  <si>
    <t>KILIS</t>
  </si>
  <si>
    <t>SAMSUN</t>
  </si>
  <si>
    <t>MERSIN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</si>
  <si>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</si>
  <si>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</si>
  <si>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</si>
  <si>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</si>
  <si>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</si>
  <si>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</si>
  <si>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</si>
  <si>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</si>
  <si>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</si>
  <si>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</si>
  <si>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</si>
  <si>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</si>
  <si>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</si>
  <si>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İSRAİL</t>
  </si>
  <si>
    <t xml:space="preserve">RUSYA FEDERASYONU </t>
  </si>
  <si>
    <t xml:space="preserve">POLONYA </t>
  </si>
  <si>
    <t>ÇİN HALK CUMHURİYETİ</t>
  </si>
  <si>
    <t xml:space="preserve">MISIR </t>
  </si>
  <si>
    <t>BULGARİSTAN</t>
  </si>
  <si>
    <t xml:space="preserve">SUUDİ ARABİSTAN </t>
  </si>
  <si>
    <t>İRAN (İSLAM CUM.)</t>
  </si>
  <si>
    <t>YUNANİSTAN</t>
  </si>
  <si>
    <t>CEZAYİR</t>
  </si>
  <si>
    <t>EYLÜL  (2018/2017)</t>
  </si>
  <si>
    <t>OCAK - EYLÜL (2018/2017)</t>
  </si>
  <si>
    <t>T O P L A M (TB)</t>
  </si>
  <si>
    <t>1 Ekim - 30 Eylül</t>
  </si>
  <si>
    <t>1 Eylül - 30 Eylül</t>
  </si>
  <si>
    <t>1- Ocak - 30 Eylül</t>
  </si>
  <si>
    <t>2018 İHRACAT RAKAMLARI - TL</t>
  </si>
  <si>
    <t>*Ocak - Eylül dönemi için ilk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</si>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</sst>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  <xf numFmtId="9" fontId="78" fillId="0" borderId="0" applyFont="0" applyFill="0" applyBorder="0" applyAlignment="0" applyProtection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8" fontId="75" fillId="24" borderId="9" xfId="337" applyNumberFormat="1" applyFont="1" applyFill="1" applyBorder="1" applyAlignment="1">
      <alignment horizontal="center"/>
    </xf>
    <xf numFmtId="171" fontId="14" fillId="0" borderId="0" xfId="0" applyNumberFormat="1" applyFont="1"/>
    <xf numFmtId="171" fontId="17" fillId="0" borderId="9" xfId="0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" xfId="337" builtinId="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8505284.0597299989</c:v>
                </c:pt>
                <c:pt idx="1">
                  <c:v>9254498.3161700014</c:v>
                </c:pt>
                <c:pt idx="2">
                  <c:v>11300820.069669997</c:v>
                </c:pt>
                <c:pt idx="3">
                  <c:v>9719602.2306000013</c:v>
                </c:pt>
                <c:pt idx="4">
                  <c:v>10317171.35764</c:v>
                </c:pt>
                <c:pt idx="5">
                  <c:v>10039503.808539998</c:v>
                </c:pt>
                <c:pt idx="6">
                  <c:v>9579286.8689399995</c:v>
                </c:pt>
                <c:pt idx="7">
                  <c:v>10282142.409669999</c:v>
                </c:pt>
                <c:pt idx="8">
                  <c:v>9273327.7883900013</c:v>
                </c:pt>
                <c:pt idx="9">
                  <c:v>10984345.309190001</c:v>
                </c:pt>
                <c:pt idx="10">
                  <c:v>11030519.55442</c:v>
                </c:pt>
                <c:pt idx="11">
                  <c:v>10998458.401529999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9887773.0874199998</c:v>
                </c:pt>
                <c:pt idx="1">
                  <c:v>10688942.223070001</c:v>
                </c:pt>
                <c:pt idx="2">
                  <c:v>12708323.073219998</c:v>
                </c:pt>
                <c:pt idx="3">
                  <c:v>11357135.153060002</c:v>
                </c:pt>
                <c:pt idx="4">
                  <c:v>11594416.799800001</c:v>
                </c:pt>
                <c:pt idx="5">
                  <c:v>10597141.992409999</c:v>
                </c:pt>
                <c:pt idx="6">
                  <c:v>11567977.302580001</c:v>
                </c:pt>
                <c:pt idx="7">
                  <c:v>10125615.792199999</c:v>
                </c:pt>
                <c:pt idx="8">
                  <c:v>11787836.321820002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4016"/>
        <c:axId val="216697664"/>
      </c:lineChart>
      <c:catAx>
        <c:axId val="2018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1669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697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1814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108483.81066</c:v>
                </c:pt>
                <c:pt idx="1">
                  <c:v>107631.09927999999</c:v>
                </c:pt>
                <c:pt idx="2">
                  <c:v>114761.47811</c:v>
                </c:pt>
                <c:pt idx="3">
                  <c:v>103041.08682</c:v>
                </c:pt>
                <c:pt idx="4">
                  <c:v>98804.532489999998</c:v>
                </c:pt>
                <c:pt idx="5">
                  <c:v>72221.281919999994</c:v>
                </c:pt>
                <c:pt idx="6">
                  <c:v>76614.183430000005</c:v>
                </c:pt>
                <c:pt idx="7">
                  <c:v>91176.165290000004</c:v>
                </c:pt>
                <c:pt idx="8">
                  <c:v>154430.92519000001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176140.10607000001</c:v>
                </c:pt>
                <c:pt idx="10">
                  <c:v>162383.61006000001</c:v>
                </c:pt>
                <c:pt idx="11">
                  <c:v>131191.25669000001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5760"/>
        <c:axId val="145721024"/>
      </c:lineChart>
      <c:catAx>
        <c:axId val="2159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4572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2102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15925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124687.47549</c:v>
                </c:pt>
                <c:pt idx="3">
                  <c:v>147757.61514000001</c:v>
                </c:pt>
                <c:pt idx="4">
                  <c:v>140368.68166999999</c:v>
                </c:pt>
                <c:pt idx="5">
                  <c:v>100650.59420000001</c:v>
                </c:pt>
                <c:pt idx="6">
                  <c:v>119089.72453000001</c:v>
                </c:pt>
                <c:pt idx="7">
                  <c:v>64810.621469999998</c:v>
                </c:pt>
                <c:pt idx="8">
                  <c:v>132348.52403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125186.78969999999</c:v>
                </c:pt>
                <c:pt idx="7">
                  <c:v>96913.546650000004</c:v>
                </c:pt>
                <c:pt idx="8">
                  <c:v>180510.32892999999</c:v>
                </c:pt>
                <c:pt idx="9">
                  <c:v>241846.55076000001</c:v>
                </c:pt>
                <c:pt idx="10">
                  <c:v>215916.20973999999</c:v>
                </c:pt>
                <c:pt idx="11">
                  <c:v>159069.47925999999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6272"/>
        <c:axId val="145723328"/>
      </c:lineChart>
      <c:catAx>
        <c:axId val="2159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4572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23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15926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57999.799489999998</c:v>
                </c:pt>
                <c:pt idx="2">
                  <c:v>47274.069150000003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26299.92642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8224"/>
        <c:axId val="145725632"/>
      </c:lineChart>
      <c:catAx>
        <c:axId val="2067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4572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25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6708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72559.246119999996</c:v>
                </c:pt>
                <c:pt idx="5">
                  <c:v>86879.483730000007</c:v>
                </c:pt>
                <c:pt idx="6">
                  <c:v>90289.540089999995</c:v>
                </c:pt>
                <c:pt idx="7">
                  <c:v>66727.425449999995</c:v>
                </c:pt>
                <c:pt idx="8">
                  <c:v>119594.21446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92727.963319999995</c:v>
                </c:pt>
                <c:pt idx="10">
                  <c:v>91153.986869999993</c:v>
                </c:pt>
                <c:pt idx="11">
                  <c:v>78543.740479999993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8880"/>
        <c:axId val="169869888"/>
      </c:lineChart>
      <c:catAx>
        <c:axId val="2269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698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86988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6938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  <c:pt idx="3">
                  <c:v>11630.61274</c:v>
                </c:pt>
                <c:pt idx="4">
                  <c:v>6780.3254999999999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5353.63112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9904"/>
        <c:axId val="169872192"/>
      </c:lineChart>
      <c:catAx>
        <c:axId val="226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698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87219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693990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218255.13686</c:v>
                </c:pt>
                <c:pt idx="1">
                  <c:v>177219.31281999999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211995.33829000001</c:v>
                </c:pt>
                <c:pt idx="5">
                  <c:v>189881.86120000001</c:v>
                </c:pt>
                <c:pt idx="6">
                  <c:v>202276.60626</c:v>
                </c:pt>
                <c:pt idx="7">
                  <c:v>192638.45340999999</c:v>
                </c:pt>
                <c:pt idx="8">
                  <c:v>209519.03810999999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221903.21160000001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4432"/>
        <c:axId val="169874496"/>
      </c:lineChart>
      <c:catAx>
        <c:axId val="2005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6987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8744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05944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371396.82053000003</c:v>
                </c:pt>
                <c:pt idx="1">
                  <c:v>397684.81341</c:v>
                </c:pt>
                <c:pt idx="2">
                  <c:v>456331.47395000001</c:v>
                </c:pt>
                <c:pt idx="3">
                  <c:v>412389.55433999997</c:v>
                </c:pt>
                <c:pt idx="4">
                  <c:v>429061.86842000001</c:v>
                </c:pt>
                <c:pt idx="5">
                  <c:v>385005.17274000001</c:v>
                </c:pt>
                <c:pt idx="6">
                  <c:v>405525.89377000002</c:v>
                </c:pt>
                <c:pt idx="7">
                  <c:v>365240.49553000001</c:v>
                </c:pt>
                <c:pt idx="8">
                  <c:v>411678.09896999999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330041.24852999998</c:v>
                </c:pt>
                <c:pt idx="2">
                  <c:v>390176.60791999998</c:v>
                </c:pt>
                <c:pt idx="3">
                  <c:v>369973.79807000002</c:v>
                </c:pt>
                <c:pt idx="4">
                  <c:v>382423.31511000003</c:v>
                </c:pt>
                <c:pt idx="5">
                  <c:v>352638.85239000001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309451.01160999999</c:v>
                </c:pt>
                <c:pt idx="9">
                  <c:v>398179.51996000001</c:v>
                </c:pt>
                <c:pt idx="10">
                  <c:v>414375.11687999999</c:v>
                </c:pt>
                <c:pt idx="11">
                  <c:v>447832.23243999999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40416"/>
        <c:axId val="169876800"/>
      </c:lineChart>
      <c:catAx>
        <c:axId val="2269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6987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8768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69404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695296.04380999994</c:v>
                </c:pt>
                <c:pt idx="1">
                  <c:v>698513.86540999997</c:v>
                </c:pt>
                <c:pt idx="2">
                  <c:v>791431.77425000002</c:v>
                </c:pt>
                <c:pt idx="3">
                  <c:v>706564.24828000006</c:v>
                </c:pt>
                <c:pt idx="4">
                  <c:v>747464.78006000002</c:v>
                </c:pt>
                <c:pt idx="5">
                  <c:v>660291.71704000002</c:v>
                </c:pt>
                <c:pt idx="6">
                  <c:v>700270.36693999998</c:v>
                </c:pt>
                <c:pt idx="7">
                  <c:v>617057.46921999997</c:v>
                </c:pt>
                <c:pt idx="8">
                  <c:v>718561.31192999997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613304.71678000002</c:v>
                </c:pt>
                <c:pt idx="1">
                  <c:v>636040.20463000005</c:v>
                </c:pt>
                <c:pt idx="2">
                  <c:v>755211.73319000006</c:v>
                </c:pt>
                <c:pt idx="3">
                  <c:v>657577.77752999996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602882.05529000005</c:v>
                </c:pt>
                <c:pt idx="7">
                  <c:v>695779.79949</c:v>
                </c:pt>
                <c:pt idx="8">
                  <c:v>663202.04679000005</c:v>
                </c:pt>
                <c:pt idx="9">
                  <c:v>735969.69727</c:v>
                </c:pt>
                <c:pt idx="10">
                  <c:v>727394.88645999995</c:v>
                </c:pt>
                <c:pt idx="11">
                  <c:v>692219.74913000001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4240"/>
        <c:axId val="200378624"/>
      </c:lineChart>
      <c:catAx>
        <c:axId val="2279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037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78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9142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129030.68098</c:v>
                </c:pt>
                <c:pt idx="1">
                  <c:v>144569.04096000001</c:v>
                </c:pt>
                <c:pt idx="2">
                  <c:v>168931.11551</c:v>
                </c:pt>
                <c:pt idx="3">
                  <c:v>149704.56487</c:v>
                </c:pt>
                <c:pt idx="4">
                  <c:v>142040.05239999999</c:v>
                </c:pt>
                <c:pt idx="5">
                  <c:v>118010.24189</c:v>
                </c:pt>
                <c:pt idx="6">
                  <c:v>149923.97811</c:v>
                </c:pt>
                <c:pt idx="7">
                  <c:v>142963.31722</c:v>
                </c:pt>
                <c:pt idx="8">
                  <c:v>139129.09335000001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116500.63119</c:v>
                </c:pt>
                <c:pt idx="6">
                  <c:v>125318.44102</c:v>
                </c:pt>
                <c:pt idx="7">
                  <c:v>177462.74841999999</c:v>
                </c:pt>
                <c:pt idx="8">
                  <c:v>110873.10408999999</c:v>
                </c:pt>
                <c:pt idx="9">
                  <c:v>134654.67141000001</c:v>
                </c:pt>
                <c:pt idx="10">
                  <c:v>119326.32926</c:v>
                </c:pt>
                <c:pt idx="11">
                  <c:v>123400.66881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4752"/>
        <c:axId val="200380928"/>
      </c:lineChart>
      <c:catAx>
        <c:axId val="2279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038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80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914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168765.86126999999</c:v>
                </c:pt>
                <c:pt idx="1">
                  <c:v>173343.37155000001</c:v>
                </c:pt>
                <c:pt idx="2">
                  <c:v>211824.85574</c:v>
                </c:pt>
                <c:pt idx="3">
                  <c:v>190651.50049000001</c:v>
                </c:pt>
                <c:pt idx="4">
                  <c:v>200079.62078</c:v>
                </c:pt>
                <c:pt idx="5">
                  <c:v>152699.56980999999</c:v>
                </c:pt>
                <c:pt idx="6">
                  <c:v>185106.79874999999</c:v>
                </c:pt>
                <c:pt idx="7">
                  <c:v>159124.24343999999</c:v>
                </c:pt>
                <c:pt idx="8">
                  <c:v>193955.51344000001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183391.48592000001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210889.30992</c:v>
                </c:pt>
                <c:pt idx="10">
                  <c:v>212396.48469000001</c:v>
                </c:pt>
                <c:pt idx="11">
                  <c:v>200297.65317000001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5776"/>
        <c:axId val="200382656"/>
      </c:lineChart>
      <c:catAx>
        <c:axId val="22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038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82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915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445702.48784999998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404376.02325999999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334207.78537</c:v>
                </c:pt>
                <c:pt idx="2">
                  <c:v>376898.40953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379377.32506</c:v>
                </c:pt>
                <c:pt idx="6">
                  <c:v>403290.88724000001</c:v>
                </c:pt>
                <c:pt idx="7">
                  <c:v>325035.55700999999</c:v>
                </c:pt>
                <c:pt idx="8">
                  <c:v>364469.84187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4528"/>
        <c:axId val="228188736"/>
      </c:lineChart>
      <c:catAx>
        <c:axId val="2018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818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188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1814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1349656.1159300001</c:v>
                </c:pt>
                <c:pt idx="1">
                  <c:v>1260308.1005899999</c:v>
                </c:pt>
                <c:pt idx="2">
                  <c:v>1560206.2552199999</c:v>
                </c:pt>
                <c:pt idx="3">
                  <c:v>1347695.50988</c:v>
                </c:pt>
                <c:pt idx="4">
                  <c:v>1461165.9286400001</c:v>
                </c:pt>
                <c:pt idx="5">
                  <c:v>1416550.13613</c:v>
                </c:pt>
                <c:pt idx="6">
                  <c:v>1473488.7080300001</c:v>
                </c:pt>
                <c:pt idx="7">
                  <c:v>1375243.25611</c:v>
                </c:pt>
                <c:pt idx="8">
                  <c:v>1528404.8470300001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1230414.7293499999</c:v>
                </c:pt>
                <c:pt idx="1">
                  <c:v>1343217.28556</c:v>
                </c:pt>
                <c:pt idx="2">
                  <c:v>1518641.9557699999</c:v>
                </c:pt>
                <c:pt idx="3">
                  <c:v>1214811.2643299999</c:v>
                </c:pt>
                <c:pt idx="4">
                  <c:v>1319316.5334099999</c:v>
                </c:pt>
                <c:pt idx="5">
                  <c:v>1263760.74645</c:v>
                </c:pt>
                <c:pt idx="6">
                  <c:v>1188525.17193</c:v>
                </c:pt>
                <c:pt idx="7">
                  <c:v>1461498.0543800001</c:v>
                </c:pt>
                <c:pt idx="8">
                  <c:v>1276162.1475200001</c:v>
                </c:pt>
                <c:pt idx="9">
                  <c:v>1466689.9147999999</c:v>
                </c:pt>
                <c:pt idx="10">
                  <c:v>1385389.7941399999</c:v>
                </c:pt>
                <c:pt idx="11">
                  <c:v>1366771.23141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7312"/>
        <c:axId val="202244672"/>
      </c:lineChart>
      <c:catAx>
        <c:axId val="227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24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446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917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511902.31041999999</c:v>
                </c:pt>
                <c:pt idx="1">
                  <c:v>547516.17868999997</c:v>
                </c:pt>
                <c:pt idx="2">
                  <c:v>635882.02157999994</c:v>
                </c:pt>
                <c:pt idx="3">
                  <c:v>602740.05070000002</c:v>
                </c:pt>
                <c:pt idx="4">
                  <c:v>623187.99453999999</c:v>
                </c:pt>
                <c:pt idx="5">
                  <c:v>551548.78851999994</c:v>
                </c:pt>
                <c:pt idx="6">
                  <c:v>611950.25821999996</c:v>
                </c:pt>
                <c:pt idx="7">
                  <c:v>551485.92218999995</c:v>
                </c:pt>
                <c:pt idx="8">
                  <c:v>626070.13312999997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388710.50743</c:v>
                </c:pt>
                <c:pt idx="1">
                  <c:v>432320.64464999997</c:v>
                </c:pt>
                <c:pt idx="2">
                  <c:v>516941.45613000001</c:v>
                </c:pt>
                <c:pt idx="3">
                  <c:v>484507.63029</c:v>
                </c:pt>
                <c:pt idx="4">
                  <c:v>508709.39766999998</c:v>
                </c:pt>
                <c:pt idx="5">
                  <c:v>506013.32293000002</c:v>
                </c:pt>
                <c:pt idx="6">
                  <c:v>472926.82644999999</c:v>
                </c:pt>
                <c:pt idx="7">
                  <c:v>564435.62714999996</c:v>
                </c:pt>
                <c:pt idx="8">
                  <c:v>479896.01659000001</c:v>
                </c:pt>
                <c:pt idx="9">
                  <c:v>542054.69666000002</c:v>
                </c:pt>
                <c:pt idx="10">
                  <c:v>580696.17102000001</c:v>
                </c:pt>
                <c:pt idx="11">
                  <c:v>603671.44877999998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28352"/>
        <c:axId val="202246976"/>
      </c:lineChart>
      <c:catAx>
        <c:axId val="22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24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4697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90283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2285586.5770899998</c:v>
                </c:pt>
                <c:pt idx="1">
                  <c:v>2795909.4327799999</c:v>
                </c:pt>
                <c:pt idx="2">
                  <c:v>3144368.85775</c:v>
                </c:pt>
                <c:pt idx="3">
                  <c:v>2902186.49853</c:v>
                </c:pt>
                <c:pt idx="4">
                  <c:v>2764335.5283599999</c:v>
                </c:pt>
                <c:pt idx="5">
                  <c:v>2540099.78321</c:v>
                </c:pt>
                <c:pt idx="6">
                  <c:v>2764090.0611100001</c:v>
                </c:pt>
                <c:pt idx="7">
                  <c:v>1610937.92151</c:v>
                </c:pt>
                <c:pt idx="8">
                  <c:v>2607237.6485600001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2227157.1272700001</c:v>
                </c:pt>
                <c:pt idx="2">
                  <c:v>2708818.3197599999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2430974.2752200002</c:v>
                </c:pt>
                <c:pt idx="7">
                  <c:v>1833654.21964</c:v>
                </c:pt>
                <c:pt idx="8">
                  <c:v>2149834.1192000001</c:v>
                </c:pt>
                <c:pt idx="9">
                  <c:v>2630083.6725499998</c:v>
                </c:pt>
                <c:pt idx="10">
                  <c:v>2643950.9165099999</c:v>
                </c:pt>
                <c:pt idx="11">
                  <c:v>2487354.2474199999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28864"/>
        <c:axId val="202249280"/>
      </c:lineChart>
      <c:catAx>
        <c:axId val="2290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24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492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902886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767164.57539000001</c:v>
                </c:pt>
                <c:pt idx="1">
                  <c:v>879695.58698000002</c:v>
                </c:pt>
                <c:pt idx="2">
                  <c:v>1028581.88711</c:v>
                </c:pt>
                <c:pt idx="3">
                  <c:v>948811.30611</c:v>
                </c:pt>
                <c:pt idx="4">
                  <c:v>986141.95840999996</c:v>
                </c:pt>
                <c:pt idx="5">
                  <c:v>861949.35323999997</c:v>
                </c:pt>
                <c:pt idx="6">
                  <c:v>872210.25896000001</c:v>
                </c:pt>
                <c:pt idx="7">
                  <c:v>802199.99497999996</c:v>
                </c:pt>
                <c:pt idx="8">
                  <c:v>1003261.1715000001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603320.69744999998</c:v>
                </c:pt>
                <c:pt idx="1">
                  <c:v>695421.10091000004</c:v>
                </c:pt>
                <c:pt idx="2">
                  <c:v>907664.79897999996</c:v>
                </c:pt>
                <c:pt idx="3">
                  <c:v>787465.65009999997</c:v>
                </c:pt>
                <c:pt idx="4">
                  <c:v>878995.33582000004</c:v>
                </c:pt>
                <c:pt idx="5">
                  <c:v>873053.68208000006</c:v>
                </c:pt>
                <c:pt idx="6">
                  <c:v>806951.52475999994</c:v>
                </c:pt>
                <c:pt idx="7">
                  <c:v>958583.64651999995</c:v>
                </c:pt>
                <c:pt idx="8">
                  <c:v>864472.82805999997</c:v>
                </c:pt>
                <c:pt idx="9">
                  <c:v>1013748.13949</c:v>
                </c:pt>
                <c:pt idx="10">
                  <c:v>1009851.4548600001</c:v>
                </c:pt>
                <c:pt idx="11">
                  <c:v>1091172.7918199999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29376"/>
        <c:axId val="202251584"/>
      </c:lineChart>
      <c:catAx>
        <c:axId val="2290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25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5158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902937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1427609.0637000001</c:v>
                </c:pt>
                <c:pt idx="1">
                  <c:v>1405113.8348699999</c:v>
                </c:pt>
                <c:pt idx="2">
                  <c:v>1678558.48245</c:v>
                </c:pt>
                <c:pt idx="3">
                  <c:v>1465720.7015500001</c:v>
                </c:pt>
                <c:pt idx="4">
                  <c:v>1482863.20682</c:v>
                </c:pt>
                <c:pt idx="5">
                  <c:v>1357230.2038499999</c:v>
                </c:pt>
                <c:pt idx="6">
                  <c:v>1587525.5855099999</c:v>
                </c:pt>
                <c:pt idx="7">
                  <c:v>1390687.9793100001</c:v>
                </c:pt>
                <c:pt idx="8">
                  <c:v>1466116.3088100001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1282315.5776500001</c:v>
                </c:pt>
                <c:pt idx="2">
                  <c:v>1529906.4652499999</c:v>
                </c:pt>
                <c:pt idx="3">
                  <c:v>1345757.02675</c:v>
                </c:pt>
                <c:pt idx="4">
                  <c:v>1399035.1849400001</c:v>
                </c:pt>
                <c:pt idx="5">
                  <c:v>1387371.1874599999</c:v>
                </c:pt>
                <c:pt idx="6">
                  <c:v>1476034.57712</c:v>
                </c:pt>
                <c:pt idx="7">
                  <c:v>1674106.0351799999</c:v>
                </c:pt>
                <c:pt idx="8">
                  <c:v>1288882.7778</c:v>
                </c:pt>
                <c:pt idx="9">
                  <c:v>1531412.5026</c:v>
                </c:pt>
                <c:pt idx="10">
                  <c:v>1435037.69074</c:v>
                </c:pt>
                <c:pt idx="11">
                  <c:v>1436095.2827000001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52448"/>
        <c:axId val="202499776"/>
      </c:lineChart>
      <c:catAx>
        <c:axId val="2517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49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49977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51752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597426.46039000002</c:v>
                </c:pt>
                <c:pt idx="1">
                  <c:v>635706.29151999997</c:v>
                </c:pt>
                <c:pt idx="2">
                  <c:v>752678.28590999998</c:v>
                </c:pt>
                <c:pt idx="3">
                  <c:v>698030.69545</c:v>
                </c:pt>
                <c:pt idx="4">
                  <c:v>716167.17151999997</c:v>
                </c:pt>
                <c:pt idx="5">
                  <c:v>657275.11609999998</c:v>
                </c:pt>
                <c:pt idx="6">
                  <c:v>687145.92047999997</c:v>
                </c:pt>
                <c:pt idx="7">
                  <c:v>601096.86016000004</c:v>
                </c:pt>
                <c:pt idx="8">
                  <c:v>666656.78637999995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464679.32507000002</c:v>
                </c:pt>
                <c:pt idx="1">
                  <c:v>500561.75339999999</c:v>
                </c:pt>
                <c:pt idx="2">
                  <c:v>611686.63208000001</c:v>
                </c:pt>
                <c:pt idx="3">
                  <c:v>546671.35161000001</c:v>
                </c:pt>
                <c:pt idx="4">
                  <c:v>570053.03044999996</c:v>
                </c:pt>
                <c:pt idx="5">
                  <c:v>560120.81056999997</c:v>
                </c:pt>
                <c:pt idx="6">
                  <c:v>532006.61095</c:v>
                </c:pt>
                <c:pt idx="7">
                  <c:v>607604.14335000003</c:v>
                </c:pt>
                <c:pt idx="8">
                  <c:v>521158.19201</c:v>
                </c:pt>
                <c:pt idx="9">
                  <c:v>624817.60432000004</c:v>
                </c:pt>
                <c:pt idx="10">
                  <c:v>644808.48560000001</c:v>
                </c:pt>
                <c:pt idx="11">
                  <c:v>625216.98112000001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3392"/>
        <c:axId val="202502080"/>
      </c:lineChart>
      <c:catAx>
        <c:axId val="2718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50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02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718033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208561.59722</c:v>
                </c:pt>
                <c:pt idx="1">
                  <c:v>239377.08450999999</c:v>
                </c:pt>
                <c:pt idx="2">
                  <c:v>267416.54732999997</c:v>
                </c:pt>
                <c:pt idx="3">
                  <c:v>258371.41125999999</c:v>
                </c:pt>
                <c:pt idx="4">
                  <c:v>273641.45325000002</c:v>
                </c:pt>
                <c:pt idx="5">
                  <c:v>254336.74085999999</c:v>
                </c:pt>
                <c:pt idx="6">
                  <c:v>256453.06010999999</c:v>
                </c:pt>
                <c:pt idx="7">
                  <c:v>220837.16935000001</c:v>
                </c:pt>
                <c:pt idx="8">
                  <c:v>244191.05598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244923.63052000001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237808.23217999999</c:v>
                </c:pt>
                <c:pt idx="11">
                  <c:v>235849.47455000001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3904"/>
        <c:axId val="202504384"/>
      </c:lineChart>
      <c:catAx>
        <c:axId val="2718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250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04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7180390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141964.32303</c:v>
                </c:pt>
                <c:pt idx="1">
                  <c:v>195500.45146000001</c:v>
                </c:pt>
                <c:pt idx="2">
                  <c:v>522780.52081000002</c:v>
                </c:pt>
                <c:pt idx="3">
                  <c:v>355027.91907</c:v>
                </c:pt>
                <c:pt idx="4">
                  <c:v>251619.36738000001</c:v>
                </c:pt>
                <c:pt idx="5">
                  <c:v>198946.47810000001</c:v>
                </c:pt>
                <c:pt idx="6">
                  <c:v>260071.40135999999</c:v>
                </c:pt>
                <c:pt idx="7">
                  <c:v>896823.95129</c:v>
                </c:pt>
                <c:pt idx="8">
                  <c:v>590986.01014999999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198486.61814999999</c:v>
                </c:pt>
                <c:pt idx="1">
                  <c:v>251788.18276</c:v>
                </c:pt>
                <c:pt idx="2">
                  <c:v>338911.83844000002</c:v>
                </c:pt>
                <c:pt idx="3">
                  <c:v>345082.39354999998</c:v>
                </c:pt>
                <c:pt idx="4">
                  <c:v>302669.66272000002</c:v>
                </c:pt>
                <c:pt idx="5">
                  <c:v>252020.96518</c:v>
                </c:pt>
                <c:pt idx="6">
                  <c:v>265027.53391</c:v>
                </c:pt>
                <c:pt idx="7">
                  <c:v>323546.42946000001</c:v>
                </c:pt>
                <c:pt idx="8">
                  <c:v>232554.26246</c:v>
                </c:pt>
                <c:pt idx="9">
                  <c:v>222782.36194</c:v>
                </c:pt>
                <c:pt idx="10">
                  <c:v>266584.51513999997</c:v>
                </c:pt>
                <c:pt idx="11">
                  <c:v>281485.85862999997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4416"/>
        <c:axId val="227009088"/>
      </c:lineChart>
      <c:catAx>
        <c:axId val="2718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00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009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71804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1117504.07648</c:v>
                </c:pt>
                <c:pt idx="1">
                  <c:v>1147472.13916</c:v>
                </c:pt>
                <c:pt idx="2">
                  <c:v>1287315.3300900001</c:v>
                </c:pt>
                <c:pt idx="3">
                  <c:v>1122433.2077899999</c:v>
                </c:pt>
                <c:pt idx="4">
                  <c:v>1204182.39016</c:v>
                </c:pt>
                <c:pt idx="5">
                  <c:v>1197459.1781200001</c:v>
                </c:pt>
                <c:pt idx="6">
                  <c:v>1264029.1232499999</c:v>
                </c:pt>
                <c:pt idx="7">
                  <c:v>1190246.6982799999</c:v>
                </c:pt>
                <c:pt idx="8">
                  <c:v>1442187.9283199999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1169206.17637</c:v>
                </c:pt>
                <c:pt idx="3">
                  <c:v>995610.36797999998</c:v>
                </c:pt>
                <c:pt idx="4">
                  <c:v>965129.35251</c:v>
                </c:pt>
                <c:pt idx="5">
                  <c:v>897059.66601000004</c:v>
                </c:pt>
                <c:pt idx="6">
                  <c:v>789419.71071000001</c:v>
                </c:pt>
                <c:pt idx="7">
                  <c:v>846235.76344999997</c:v>
                </c:pt>
                <c:pt idx="8">
                  <c:v>740039.80018000002</c:v>
                </c:pt>
                <c:pt idx="9">
                  <c:v>1016087.50205</c:v>
                </c:pt>
                <c:pt idx="10">
                  <c:v>1073414.37613</c:v>
                </c:pt>
                <c:pt idx="11">
                  <c:v>1159659.7968299999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6288"/>
        <c:axId val="227011392"/>
      </c:lineChart>
      <c:catAx>
        <c:axId val="227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01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01139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91628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334207.78537</c:v>
                </c:pt>
                <c:pt idx="2">
                  <c:v>376898.40953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379377.32506</c:v>
                </c:pt>
                <c:pt idx="6">
                  <c:v>403290.88724000001</c:v>
                </c:pt>
                <c:pt idx="7">
                  <c:v>325035.55700999999</c:v>
                </c:pt>
                <c:pt idx="8">
                  <c:v>364469.84187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445702.48784999998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404376.02325999999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4928"/>
        <c:axId val="227013696"/>
      </c:lineChart>
      <c:catAx>
        <c:axId val="2718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01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01369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718049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5040"/>
        <c:axId val="228191040"/>
      </c:lineChart>
      <c:catAx>
        <c:axId val="20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819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1910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1815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95718.724440000005</c:v>
                </c:pt>
                <c:pt idx="8">
                  <c:v>53297.782509999997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5440"/>
        <c:axId val="227016000"/>
      </c:lineChart>
      <c:catAx>
        <c:axId val="2718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70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01600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718054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147969.12981000001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123058.16417</c:v>
                </c:pt>
                <c:pt idx="6">
                  <c:v>197344.31179000001</c:v>
                </c:pt>
                <c:pt idx="7">
                  <c:v>119775.07057</c:v>
                </c:pt>
                <c:pt idx="8">
                  <c:v>123294.89200000001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202981.92694999999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5952"/>
        <c:axId val="228173504"/>
      </c:lineChart>
      <c:catAx>
        <c:axId val="2718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817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173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71805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331310.27610999998</c:v>
                </c:pt>
                <c:pt idx="1">
                  <c:v>350929.49722000002</c:v>
                </c:pt>
                <c:pt idx="2">
                  <c:v>417550.45259</c:v>
                </c:pt>
                <c:pt idx="3">
                  <c:v>365939.12841</c:v>
                </c:pt>
                <c:pt idx="4">
                  <c:v>406430.08026999998</c:v>
                </c:pt>
                <c:pt idx="5">
                  <c:v>357905.03031</c:v>
                </c:pt>
                <c:pt idx="6">
                  <c:v>401745.75261999998</c:v>
                </c:pt>
                <c:pt idx="7">
                  <c:v>343509.36443000002</c:v>
                </c:pt>
                <c:pt idx="8">
                  <c:v>375328.32078000001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257694.12286999999</c:v>
                </c:pt>
                <c:pt idx="1">
                  <c:v>269330.11041999998</c:v>
                </c:pt>
                <c:pt idx="2">
                  <c:v>329519.41336000001</c:v>
                </c:pt>
                <c:pt idx="3">
                  <c:v>309774.31763000001</c:v>
                </c:pt>
                <c:pt idx="4">
                  <c:v>327785.27223</c:v>
                </c:pt>
                <c:pt idx="5">
                  <c:v>324231.31637000002</c:v>
                </c:pt>
                <c:pt idx="6">
                  <c:v>304112.92569</c:v>
                </c:pt>
                <c:pt idx="7">
                  <c:v>360308.32639</c:v>
                </c:pt>
                <c:pt idx="8">
                  <c:v>310390.63776999997</c:v>
                </c:pt>
                <c:pt idx="9">
                  <c:v>382331.90101999999</c:v>
                </c:pt>
                <c:pt idx="10">
                  <c:v>384804.53149999998</c:v>
                </c:pt>
                <c:pt idx="11">
                  <c:v>356649.66707000002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45152"/>
        <c:axId val="228175808"/>
      </c:lineChart>
      <c:catAx>
        <c:axId val="3113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817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1758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3113451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1662663.9702999999</c:v>
                </c:pt>
                <c:pt idx="2">
                  <c:v>1866050.1518600001</c:v>
                </c:pt>
                <c:pt idx="3">
                  <c:v>1609070.3566000001</c:v>
                </c:pt>
                <c:pt idx="4">
                  <c:v>1675476.36986</c:v>
                </c:pt>
                <c:pt idx="5">
                  <c:v>1595989.9015200003</c:v>
                </c:pt>
                <c:pt idx="6">
                  <c:v>1469298.9334</c:v>
                </c:pt>
                <c:pt idx="7">
                  <c:v>1665277.4039799999</c:v>
                </c:pt>
                <c:pt idx="8">
                  <c:v>1644651.6475799999</c:v>
                </c:pt>
                <c:pt idx="9">
                  <c:v>2082544.6917299998</c:v>
                </c:pt>
                <c:pt idx="10">
                  <c:v>2162553.0606</c:v>
                </c:pt>
                <c:pt idx="11">
                  <c:v>2131637.1483200002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1894031.4030999998</c:v>
                </c:pt>
                <c:pt idx="1">
                  <c:v>1835874.0608599996</c:v>
                </c:pt>
                <c:pt idx="2">
                  <c:v>1994636.3419400002</c:v>
                </c:pt>
                <c:pt idx="3">
                  <c:v>1783215.06122</c:v>
                </c:pt>
                <c:pt idx="4">
                  <c:v>1897266.4253700001</c:v>
                </c:pt>
                <c:pt idx="5">
                  <c:v>1590765.12396</c:v>
                </c:pt>
                <c:pt idx="6">
                  <c:v>1680308.39493</c:v>
                </c:pt>
                <c:pt idx="7">
                  <c:v>1528590.4523700001</c:v>
                </c:pt>
                <c:pt idx="8">
                  <c:v>1916157.55699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6064"/>
        <c:axId val="228193920"/>
      </c:lineChart>
      <c:catAx>
        <c:axId val="2018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2819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1939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1816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12434865.749</c:v>
                </c:pt>
                <c:pt idx="1">
                  <c:v>13149346.517000001</c:v>
                </c:pt>
                <c:pt idx="2">
                  <c:v>15555981.466</c:v>
                </c:pt>
                <c:pt idx="3">
                  <c:v>13849740.845000001</c:v>
                </c:pt>
                <c:pt idx="4">
                  <c:v>14262872.255999999</c:v>
                </c:pt>
                <c:pt idx="5">
                  <c:v>12932663.546</c:v>
                </c:pt>
                <c:pt idx="6">
                  <c:v>14065422.583000001</c:v>
                </c:pt>
                <c:pt idx="7">
                  <c:v>12383294.607999999</c:v>
                </c:pt>
                <c:pt idx="8">
                  <c:v>14476054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2336"/>
        <c:axId val="299861120"/>
      </c:lineChart>
      <c:catAx>
        <c:axId val="1697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998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86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697423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"/>
                <c:pt idx="0">
                  <c:v>2002 2003 2004 2005 2006 2007 2008 2009 2010 2011 2012 2013 2014 2015 2016 2017 2018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123110241.57000001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9232"/>
        <c:axId val="299863424"/>
      </c:barChart>
      <c:catAx>
        <c:axId val="1998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9986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86342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9983923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547279.73702999996</c:v>
                </c:pt>
                <c:pt idx="1">
                  <c:v>534707.37503999996</c:v>
                </c:pt>
                <c:pt idx="2">
                  <c:v>599961.14306999999</c:v>
                </c:pt>
                <c:pt idx="3">
                  <c:v>534080.27081000002</c:v>
                </c:pt>
                <c:pt idx="4">
                  <c:v>559662.16856999998</c:v>
                </c:pt>
                <c:pt idx="5">
                  <c:v>447754.96555999998</c:v>
                </c:pt>
                <c:pt idx="6">
                  <c:v>533770.91084000003</c:v>
                </c:pt>
                <c:pt idx="7">
                  <c:v>503701.49322</c:v>
                </c:pt>
                <c:pt idx="8">
                  <c:v>560373.84117000003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472912.23749999999</c:v>
                </c:pt>
                <c:pt idx="9">
                  <c:v>576909.77853000001</c:v>
                </c:pt>
                <c:pt idx="10">
                  <c:v>566190.40423999995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4592"/>
        <c:axId val="299866880"/>
      </c:lineChart>
      <c:catAx>
        <c:axId val="2075345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9986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8668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75345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225382.39082</c:v>
                </c:pt>
                <c:pt idx="1">
                  <c:v>211798.68614000001</c:v>
                </c:pt>
                <c:pt idx="2">
                  <c:v>207215.95246999999</c:v>
                </c:pt>
                <c:pt idx="3">
                  <c:v>149359.97605999999</c:v>
                </c:pt>
                <c:pt idx="4">
                  <c:v>213067.40364999999</c:v>
                </c:pt>
                <c:pt idx="5">
                  <c:v>167656.16600999999</c:v>
                </c:pt>
                <c:pt idx="6">
                  <c:v>104456.31312000001</c:v>
                </c:pt>
                <c:pt idx="7">
                  <c:v>111086.61482</c:v>
                </c:pt>
                <c:pt idx="8">
                  <c:v>152586.94647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119338.0952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100994.30774</c:v>
                </c:pt>
                <c:pt idx="8">
                  <c:v>142896.14631000001</c:v>
                </c:pt>
                <c:pt idx="9">
                  <c:v>232098.67686000001</c:v>
                </c:pt>
                <c:pt idx="10">
                  <c:v>320619.67991000001</c:v>
                </c:pt>
                <c:pt idx="11">
                  <c:v>359363.96367000003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5616"/>
        <c:axId val="313217536"/>
      </c:lineChart>
      <c:catAx>
        <c:axId val="2075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31321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32175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07535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119887.50706</c:v>
                </c:pt>
                <c:pt idx="1">
                  <c:v>117642.80637000001</c:v>
                </c:pt>
                <c:pt idx="2">
                  <c:v>141261.70297000001</c:v>
                </c:pt>
                <c:pt idx="3">
                  <c:v>128539.1422</c:v>
                </c:pt>
                <c:pt idx="4">
                  <c:v>137414.42142</c:v>
                </c:pt>
                <c:pt idx="5">
                  <c:v>118811.43697</c:v>
                </c:pt>
                <c:pt idx="6">
                  <c:v>126003.48238</c:v>
                </c:pt>
                <c:pt idx="7">
                  <c:v>111751.58590999999</c:v>
                </c:pt>
                <c:pt idx="8">
                  <c:v>143972.41105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110904.22930000001</c:v>
                </c:pt>
                <c:pt idx="6">
                  <c:v>113949.22528</c:v>
                </c:pt>
                <c:pt idx="7">
                  <c:v>130550.48045</c:v>
                </c:pt>
                <c:pt idx="8">
                  <c:v>121419.57322999999</c:v>
                </c:pt>
                <c:pt idx="9">
                  <c:v>142803.85561</c:v>
                </c:pt>
                <c:pt idx="10">
                  <c:v>134831.49648</c:v>
                </c:pt>
                <c:pt idx="11">
                  <c:v>117588.81096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4736"/>
        <c:axId val="145719296"/>
      </c:lineChart>
      <c:catAx>
        <c:axId val="2159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4571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1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215924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zoomScale="70" zoomScaleNormal="70" workbookViewId="0">
      <pane xSplit="1" ySplit="7" topLeftCell="B32" activePane="bottomRight" state="frozen"/>
      <selection activeCell="B16" sqref="B16"/>
      <selection pane="topRight" activeCell="B16" sqref="B16"/>
      <selection pane="bottomLeft" activeCell="B16" sqref="B16"/>
      <selection pane="bottomRight" activeCell="C46" sqref="C46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4" t="s">
        <v>124</v>
      </c>
      <c r="C1" s="154"/>
      <c r="D1" s="154"/>
      <c r="E1" s="154"/>
      <c r="F1" s="154"/>
      <c r="G1" s="154"/>
      <c r="H1" s="154"/>
      <c r="I1" s="154"/>
      <c r="J1" s="154"/>
      <c r="K1" s="112"/>
      <c r="L1" s="112"/>
      <c r="M1" s="112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1" t="s">
        <v>125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8" x14ac:dyDescent="0.2">
      <c r="A6" s="3"/>
      <c r="B6" s="150" t="s">
        <v>126</v>
      </c>
      <c r="C6" s="150"/>
      <c r="D6" s="150"/>
      <c r="E6" s="150"/>
      <c r="F6" s="150" t="s">
        <v>127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4" t="s">
        <v>1</v>
      </c>
      <c r="B7" s="5">
        <v>2017</v>
      </c>
      <c r="C7" s="6">
        <v>2018</v>
      </c>
      <c r="D7" s="7" t="s">
        <v>121</v>
      </c>
      <c r="E7" s="7" t="s">
        <v>122</v>
      </c>
      <c r="F7" s="5">
        <v>2017</v>
      </c>
      <c r="G7" s="6">
        <v>2018</v>
      </c>
      <c r="H7" s="7" t="s">
        <v>121</v>
      </c>
      <c r="I7" s="7" t="s">
        <v>122</v>
      </c>
      <c r="J7" s="5" t="s">
        <v>128</v>
      </c>
      <c r="K7" s="5" t="s">
        <v>129</v>
      </c>
      <c r="L7" s="7" t="s">
        <v>121</v>
      </c>
      <c r="M7" s="7" t="s">
        <v>122</v>
      </c>
    </row>
    <row r="8" spans="1:13" ht="16.5" x14ac:dyDescent="0.25">
      <c r="A8" s="49" t="s">
        <v>2</v>
      </c>
      <c r="B8" s="50">
        <f>B9+B18+B20</f>
        <v>1644651.6475799999</v>
      </c>
      <c r="C8" s="50">
        <f>C9+C18+C20</f>
        <v>1916157.55699</v>
      </c>
      <c r="D8" s="48">
        <f t="shared" ref="D8:D44" si="0">(C8-B8)/B8*100</f>
        <v>16.508414399456793</v>
      </c>
      <c r="E8" s="48">
        <f>C8/C$46*100</f>
        <v>13.236739493994703</v>
      </c>
      <c r="F8" s="50">
        <f>F9+F18+F20</f>
        <v>14840526.106169999</v>
      </c>
      <c r="G8" s="50">
        <f>G9+G18+G20</f>
        <v>16120844.820740003</v>
      </c>
      <c r="H8" s="48">
        <f t="shared" ref="H8:H44" si="1">(G8-F8)/F8*100</f>
        <v>8.6271787496651342</v>
      </c>
      <c r="I8" s="48">
        <f>G8/G$46*100</f>
        <v>13.094641530350465</v>
      </c>
      <c r="J8" s="50">
        <f>J9+J18+J20</f>
        <v>20819476.180069998</v>
      </c>
      <c r="K8" s="50">
        <f>K9+K18+K20</f>
        <v>22497579.721390001</v>
      </c>
      <c r="L8" s="48">
        <f t="shared" ref="L8:L44" si="2">(K8-J8)/J8*100</f>
        <v>8.0602582255475443</v>
      </c>
      <c r="M8" s="48">
        <f>K8/K$46*100</f>
        <v>13.630193971134272</v>
      </c>
    </row>
    <row r="9" spans="1:13" ht="15.75" x14ac:dyDescent="0.25">
      <c r="A9" s="9" t="s">
        <v>3</v>
      </c>
      <c r="B9" s="50">
        <f>B10+B11+B12+B13+B14+B15+B16+B17</f>
        <v>1150382.48731</v>
      </c>
      <c r="C9" s="50">
        <f>C10+C11+C12+C13+C14+C15+C16+C17</f>
        <v>1294960.4199099999</v>
      </c>
      <c r="D9" s="48">
        <f t="shared" si="0"/>
        <v>12.567814113554018</v>
      </c>
      <c r="E9" s="48">
        <f t="shared" ref="E9:E46" si="3">C9/C$46*100</f>
        <v>8.9455346043196577</v>
      </c>
      <c r="F9" s="50">
        <f>F10+F11+F12+F13+F14+F15+F16+F17</f>
        <v>10029208.56552</v>
      </c>
      <c r="G9" s="50">
        <f>G10+G11+G12+G13+G14+G15+G16+G17</f>
        <v>10651264.566810003</v>
      </c>
      <c r="H9" s="48">
        <f t="shared" si="1"/>
        <v>6.2024435649748613</v>
      </c>
      <c r="I9" s="48">
        <f t="shared" ref="I9:I46" si="4">G9/G$46*100</f>
        <v>8.6518103051188753</v>
      </c>
      <c r="J9" s="50">
        <f>J10+J11+J12+J13+J14+J15+J16+J17</f>
        <v>14382505.73392</v>
      </c>
      <c r="K9" s="50">
        <f>K10+K11+K12+K13+K14+K15+K16+K17</f>
        <v>15134168.03431</v>
      </c>
      <c r="L9" s="48">
        <f t="shared" si="2"/>
        <v>5.226226321726843</v>
      </c>
      <c r="M9" s="48">
        <f t="shared" ref="M9:M46" si="5">K9/K$46*100</f>
        <v>9.1690594479040328</v>
      </c>
    </row>
    <row r="10" spans="1:13" ht="15.75" x14ac:dyDescent="0.25">
      <c r="A10" s="11" t="s">
        <v>130</v>
      </c>
      <c r="B10" s="12">
        <v>472912.23749999999</v>
      </c>
      <c r="C10" s="12">
        <v>560373.84117000003</v>
      </c>
      <c r="D10" s="13">
        <f t="shared" si="0"/>
        <v>18.49425680594701</v>
      </c>
      <c r="E10" s="48">
        <f t="shared" si="3"/>
        <v>3.8710400028212111</v>
      </c>
      <c r="F10" s="12">
        <v>4663929.8787200004</v>
      </c>
      <c r="G10" s="12">
        <v>4821291.9053100003</v>
      </c>
      <c r="H10" s="13">
        <f t="shared" si="1"/>
        <v>3.3740221375967034</v>
      </c>
      <c r="I10" s="48">
        <f t="shared" si="4"/>
        <v>3.9162394970759866</v>
      </c>
      <c r="J10" s="12">
        <v>6449802.0232300004</v>
      </c>
      <c r="K10" s="12">
        <v>6526579.41438</v>
      </c>
      <c r="L10" s="13">
        <f t="shared" si="2"/>
        <v>1.1903836873360365</v>
      </c>
      <c r="M10" s="48">
        <f t="shared" si="5"/>
        <v>3.9541383778910357</v>
      </c>
    </row>
    <row r="11" spans="1:13" ht="15.75" x14ac:dyDescent="0.25">
      <c r="A11" s="11" t="s">
        <v>131</v>
      </c>
      <c r="B11" s="12">
        <v>142896.14631000001</v>
      </c>
      <c r="C11" s="12">
        <v>152586.94647</v>
      </c>
      <c r="D11" s="13">
        <f t="shared" si="0"/>
        <v>6.781708541654222</v>
      </c>
      <c r="E11" s="48">
        <f t="shared" si="3"/>
        <v>1.0540645017627042</v>
      </c>
      <c r="F11" s="12">
        <v>1318704.82293</v>
      </c>
      <c r="G11" s="12">
        <v>1542610.4495600001</v>
      </c>
      <c r="H11" s="13">
        <f t="shared" si="1"/>
        <v>16.979207381111213</v>
      </c>
      <c r="I11" s="48">
        <f t="shared" si="4"/>
        <v>1.2530317785810514</v>
      </c>
      <c r="J11" s="12">
        <v>2117163.1531600002</v>
      </c>
      <c r="K11" s="12">
        <v>2454692.77</v>
      </c>
      <c r="L11" s="13">
        <f t="shared" si="2"/>
        <v>15.942541619251942</v>
      </c>
      <c r="M11" s="48">
        <f t="shared" si="5"/>
        <v>1.4871794659240662</v>
      </c>
    </row>
    <row r="12" spans="1:13" ht="15.75" x14ac:dyDescent="0.25">
      <c r="A12" s="11" t="s">
        <v>132</v>
      </c>
      <c r="B12" s="12">
        <v>121419.57322999999</v>
      </c>
      <c r="C12" s="12">
        <v>143972.41105</v>
      </c>
      <c r="D12" s="13">
        <f t="shared" si="0"/>
        <v>18.574301671509836</v>
      </c>
      <c r="E12" s="48">
        <f t="shared" si="3"/>
        <v>0.99455563684689219</v>
      </c>
      <c r="F12" s="12">
        <v>1020670.51797</v>
      </c>
      <c r="G12" s="12">
        <v>1145284.49633</v>
      </c>
      <c r="H12" s="13">
        <f t="shared" si="1"/>
        <v>12.209030844531815</v>
      </c>
      <c r="I12" s="48">
        <f t="shared" si="4"/>
        <v>0.93029181140774198</v>
      </c>
      <c r="J12" s="12">
        <v>1387979.49798</v>
      </c>
      <c r="K12" s="12">
        <v>1540508.6593800001</v>
      </c>
      <c r="L12" s="13">
        <f t="shared" si="2"/>
        <v>10.989294987568899</v>
      </c>
      <c r="M12" s="48">
        <f t="shared" si="5"/>
        <v>0.9333195882220926</v>
      </c>
    </row>
    <row r="13" spans="1:13" ht="15.75" x14ac:dyDescent="0.25">
      <c r="A13" s="11" t="s">
        <v>133</v>
      </c>
      <c r="B13" s="12">
        <v>93820.252040000007</v>
      </c>
      <c r="C13" s="12">
        <v>154430.92519000001</v>
      </c>
      <c r="D13" s="13">
        <f t="shared" si="0"/>
        <v>64.60297412562781</v>
      </c>
      <c r="E13" s="48">
        <f t="shared" si="3"/>
        <v>1.066802632747847</v>
      </c>
      <c r="F13" s="12">
        <v>810075.38711999997</v>
      </c>
      <c r="G13" s="12">
        <v>927164.56319000002</v>
      </c>
      <c r="H13" s="13">
        <f t="shared" si="1"/>
        <v>14.454108584421801</v>
      </c>
      <c r="I13" s="48">
        <f t="shared" si="4"/>
        <v>0.75311732912392826</v>
      </c>
      <c r="J13" s="12">
        <v>1235037.0508999999</v>
      </c>
      <c r="K13" s="12">
        <v>1396879.5360099999</v>
      </c>
      <c r="L13" s="13">
        <f t="shared" si="2"/>
        <v>13.104261527381844</v>
      </c>
      <c r="M13" s="48">
        <f t="shared" si="5"/>
        <v>0.84630165848559902</v>
      </c>
    </row>
    <row r="14" spans="1:13" ht="15.75" x14ac:dyDescent="0.25">
      <c r="A14" s="11" t="s">
        <v>134</v>
      </c>
      <c r="B14" s="12">
        <v>180510.32892999999</v>
      </c>
      <c r="C14" s="12">
        <v>132348.52403</v>
      </c>
      <c r="D14" s="13">
        <f t="shared" si="0"/>
        <v>-26.680913599507445</v>
      </c>
      <c r="E14" s="48">
        <f t="shared" si="3"/>
        <v>0.9142582918660016</v>
      </c>
      <c r="F14" s="12">
        <v>1246068.1228400001</v>
      </c>
      <c r="G14" s="12">
        <v>1116088.1100399999</v>
      </c>
      <c r="H14" s="13">
        <f t="shared" si="1"/>
        <v>-10.43121242069444</v>
      </c>
      <c r="I14" s="48">
        <f t="shared" si="4"/>
        <v>0.90657616767439819</v>
      </c>
      <c r="J14" s="12">
        <v>1932519.1235799999</v>
      </c>
      <c r="K14" s="12">
        <v>1732920.3498</v>
      </c>
      <c r="L14" s="13">
        <f t="shared" si="2"/>
        <v>-10.328424249186334</v>
      </c>
      <c r="M14" s="48">
        <f t="shared" si="5"/>
        <v>1.0498925127418328</v>
      </c>
    </row>
    <row r="15" spans="1:13" ht="15.75" x14ac:dyDescent="0.25">
      <c r="A15" s="11" t="s">
        <v>135</v>
      </c>
      <c r="B15" s="12">
        <v>16366.567499999999</v>
      </c>
      <c r="C15" s="12">
        <v>26299.92642</v>
      </c>
      <c r="D15" s="13">
        <f t="shared" si="0"/>
        <v>60.692988435113236</v>
      </c>
      <c r="E15" s="48">
        <f t="shared" si="3"/>
        <v>0.18167883609718505</v>
      </c>
      <c r="F15" s="12">
        <v>223196.74976000001</v>
      </c>
      <c r="G15" s="12">
        <v>303287.33857000002</v>
      </c>
      <c r="H15" s="13">
        <f t="shared" si="1"/>
        <v>35.883402825587815</v>
      </c>
      <c r="I15" s="48">
        <f t="shared" si="4"/>
        <v>0.24635427134431542</v>
      </c>
      <c r="J15" s="12">
        <v>284757.98979999998</v>
      </c>
      <c r="K15" s="12">
        <v>403008.04814000003</v>
      </c>
      <c r="L15" s="13">
        <f t="shared" si="2"/>
        <v>41.526511134262847</v>
      </c>
      <c r="M15" s="48">
        <f t="shared" si="5"/>
        <v>0.2441630582534961</v>
      </c>
    </row>
    <row r="16" spans="1:13" ht="15.75" x14ac:dyDescent="0.25">
      <c r="A16" s="11" t="s">
        <v>136</v>
      </c>
      <c r="B16" s="12">
        <v>118488.16482000001</v>
      </c>
      <c r="C16" s="12">
        <v>119594.21446</v>
      </c>
      <c r="D16" s="13">
        <f t="shared" si="0"/>
        <v>0.93346845373142606</v>
      </c>
      <c r="E16" s="48">
        <f t="shared" si="3"/>
        <v>0.82615203328199793</v>
      </c>
      <c r="F16" s="12">
        <v>683386.15324999997</v>
      </c>
      <c r="G16" s="12">
        <v>716133.54402000003</v>
      </c>
      <c r="H16" s="13">
        <f t="shared" si="1"/>
        <v>4.7919306843228107</v>
      </c>
      <c r="I16" s="48">
        <f t="shared" si="4"/>
        <v>0.58170103062693557</v>
      </c>
      <c r="J16" s="12">
        <v>896603.98169000004</v>
      </c>
      <c r="K16" s="12">
        <v>978559.23468999995</v>
      </c>
      <c r="L16" s="13">
        <f t="shared" si="2"/>
        <v>9.1406300522470652</v>
      </c>
      <c r="M16" s="48">
        <f t="shared" si="5"/>
        <v>0.59286164761928117</v>
      </c>
    </row>
    <row r="17" spans="1:13" ht="15.75" x14ac:dyDescent="0.25">
      <c r="A17" s="11" t="s">
        <v>137</v>
      </c>
      <c r="B17" s="12">
        <v>3969.2169800000001</v>
      </c>
      <c r="C17" s="12">
        <v>5353.63112</v>
      </c>
      <c r="D17" s="13">
        <f t="shared" si="0"/>
        <v>34.878771983888868</v>
      </c>
      <c r="E17" s="48">
        <f t="shared" si="3"/>
        <v>3.6982668895819262E-2</v>
      </c>
      <c r="F17" s="12">
        <v>63176.932930000003</v>
      </c>
      <c r="G17" s="12">
        <v>79404.159790000005</v>
      </c>
      <c r="H17" s="13">
        <f t="shared" si="1"/>
        <v>25.685366647950065</v>
      </c>
      <c r="I17" s="48">
        <f t="shared" si="4"/>
        <v>6.4498419284516717E-2</v>
      </c>
      <c r="J17" s="12">
        <v>78642.913579999993</v>
      </c>
      <c r="K17" s="12">
        <v>101020.02191</v>
      </c>
      <c r="L17" s="13">
        <f t="shared" si="2"/>
        <v>28.454068283262103</v>
      </c>
      <c r="M17" s="48">
        <f t="shared" si="5"/>
        <v>6.1203138766629139E-2</v>
      </c>
    </row>
    <row r="18" spans="1:13" ht="15.75" x14ac:dyDescent="0.25">
      <c r="A18" s="9" t="s">
        <v>12</v>
      </c>
      <c r="B18" s="50">
        <f>B19</f>
        <v>184818.14866000001</v>
      </c>
      <c r="C18" s="50">
        <f>C19</f>
        <v>209519.03810999999</v>
      </c>
      <c r="D18" s="48">
        <f t="shared" si="0"/>
        <v>13.364969635877527</v>
      </c>
      <c r="E18" s="48">
        <f t="shared" si="3"/>
        <v>1.4473491057024241</v>
      </c>
      <c r="F18" s="50">
        <f>F19</f>
        <v>1626842.1610900001</v>
      </c>
      <c r="G18" s="50">
        <f>G19</f>
        <v>1835266.0622700001</v>
      </c>
      <c r="H18" s="48">
        <f t="shared" si="1"/>
        <v>12.811562557510436</v>
      </c>
      <c r="I18" s="48">
        <f t="shared" si="4"/>
        <v>1.4907501105230754</v>
      </c>
      <c r="J18" s="50">
        <f>J19</f>
        <v>2180516.2070499999</v>
      </c>
      <c r="K18" s="50">
        <f>K19</f>
        <v>2468710.6261399998</v>
      </c>
      <c r="L18" s="48">
        <f t="shared" si="2"/>
        <v>13.216797846226308</v>
      </c>
      <c r="M18" s="48">
        <f t="shared" si="5"/>
        <v>1.4956722060593972</v>
      </c>
    </row>
    <row r="19" spans="1:13" ht="15.75" x14ac:dyDescent="0.25">
      <c r="A19" s="11" t="s">
        <v>138</v>
      </c>
      <c r="B19" s="12">
        <v>184818.14866000001</v>
      </c>
      <c r="C19" s="12">
        <v>209519.03810999999</v>
      </c>
      <c r="D19" s="13">
        <f t="shared" si="0"/>
        <v>13.364969635877527</v>
      </c>
      <c r="E19" s="48">
        <f t="shared" si="3"/>
        <v>1.4473491057024241</v>
      </c>
      <c r="F19" s="12">
        <v>1626842.1610900001</v>
      </c>
      <c r="G19" s="12">
        <v>1835266.0622700001</v>
      </c>
      <c r="H19" s="13">
        <f t="shared" si="1"/>
        <v>12.811562557510436</v>
      </c>
      <c r="I19" s="48">
        <f t="shared" si="4"/>
        <v>1.4907501105230754</v>
      </c>
      <c r="J19" s="12">
        <v>2180516.2070499999</v>
      </c>
      <c r="K19" s="12">
        <v>2468710.6261399998</v>
      </c>
      <c r="L19" s="13">
        <f t="shared" si="2"/>
        <v>13.216797846226308</v>
      </c>
      <c r="M19" s="48">
        <f t="shared" si="5"/>
        <v>1.4956722060593972</v>
      </c>
    </row>
    <row r="20" spans="1:13" ht="15.75" x14ac:dyDescent="0.25">
      <c r="A20" s="9" t="s">
        <v>113</v>
      </c>
      <c r="B20" s="50">
        <f>B21</f>
        <v>309451.01160999999</v>
      </c>
      <c r="C20" s="50">
        <f>C21</f>
        <v>411678.09896999999</v>
      </c>
      <c r="D20" s="10">
        <f t="shared" si="0"/>
        <v>33.034982444599805</v>
      </c>
      <c r="E20" s="48">
        <f t="shared" si="3"/>
        <v>2.8438557839726211</v>
      </c>
      <c r="F20" s="50">
        <f>F21</f>
        <v>3184475.3795599998</v>
      </c>
      <c r="G20" s="50">
        <f>G21</f>
        <v>3634314.19166</v>
      </c>
      <c r="H20" s="10">
        <f t="shared" si="1"/>
        <v>14.125994347054888</v>
      </c>
      <c r="I20" s="48">
        <f t="shared" si="4"/>
        <v>2.9520811147085135</v>
      </c>
      <c r="J20" s="50">
        <f>J21</f>
        <v>4256454.2390999999</v>
      </c>
      <c r="K20" s="50">
        <f>K21</f>
        <v>4894701.0609400002</v>
      </c>
      <c r="L20" s="10">
        <f t="shared" si="2"/>
        <v>14.994800507357354</v>
      </c>
      <c r="M20" s="48">
        <f t="shared" si="5"/>
        <v>2.9654623171708407</v>
      </c>
    </row>
    <row r="21" spans="1:13" ht="15.75" x14ac:dyDescent="0.25">
      <c r="A21" s="11" t="s">
        <v>139</v>
      </c>
      <c r="B21" s="12">
        <v>309451.01160999999</v>
      </c>
      <c r="C21" s="12">
        <v>411678.09896999999</v>
      </c>
      <c r="D21" s="13">
        <f t="shared" si="0"/>
        <v>33.034982444599805</v>
      </c>
      <c r="E21" s="48">
        <f t="shared" si="3"/>
        <v>2.8438557839726211</v>
      </c>
      <c r="F21" s="12">
        <v>3184475.3795599998</v>
      </c>
      <c r="G21" s="12">
        <v>3634314.19166</v>
      </c>
      <c r="H21" s="13">
        <f t="shared" si="1"/>
        <v>14.125994347054888</v>
      </c>
      <c r="I21" s="48">
        <f t="shared" si="4"/>
        <v>2.9520811147085135</v>
      </c>
      <c r="J21" s="12">
        <v>4256454.2390999999</v>
      </c>
      <c r="K21" s="12">
        <v>4894701.0609400002</v>
      </c>
      <c r="L21" s="13">
        <f t="shared" si="2"/>
        <v>14.994800507357354</v>
      </c>
      <c r="M21" s="48">
        <f t="shared" si="5"/>
        <v>2.9654623171708407</v>
      </c>
    </row>
    <row r="22" spans="1:13" ht="16.5" x14ac:dyDescent="0.25">
      <c r="A22" s="49" t="s">
        <v>14</v>
      </c>
      <c r="B22" s="50">
        <f>B23+B27+B29</f>
        <v>9273327.7883900013</v>
      </c>
      <c r="C22" s="50">
        <f>C23+C27+C29</f>
        <v>11787836.32182</v>
      </c>
      <c r="D22" s="48">
        <f t="shared" si="0"/>
        <v>27.11549285012989</v>
      </c>
      <c r="E22" s="48">
        <f t="shared" si="3"/>
        <v>81.429900177354966</v>
      </c>
      <c r="F22" s="50">
        <f>F23+F27+F29</f>
        <v>88271636.909349993</v>
      </c>
      <c r="G22" s="50">
        <f>G23+G27+G29</f>
        <v>100315161.74558</v>
      </c>
      <c r="H22" s="48">
        <f t="shared" si="1"/>
        <v>13.643708509221408</v>
      </c>
      <c r="I22" s="48">
        <f t="shared" si="4"/>
        <v>81.484010157303771</v>
      </c>
      <c r="J22" s="50">
        <f>J23+J27+J29</f>
        <v>117155565.82953003</v>
      </c>
      <c r="K22" s="50">
        <f>K23+K27+K29</f>
        <v>133328485.01071998</v>
      </c>
      <c r="L22" s="48">
        <f t="shared" si="2"/>
        <v>13.804652870460071</v>
      </c>
      <c r="M22" s="48">
        <f t="shared" si="5"/>
        <v>80.777271825633562</v>
      </c>
    </row>
    <row r="23" spans="1:13" ht="15.75" x14ac:dyDescent="0.25">
      <c r="A23" s="9" t="s">
        <v>15</v>
      </c>
      <c r="B23" s="50">
        <f>B24+B25+B26</f>
        <v>943282.46474000008</v>
      </c>
      <c r="C23" s="50">
        <f>C24+C25+C26</f>
        <v>1051645.91872</v>
      </c>
      <c r="D23" s="48">
        <f>(C23-B23)/B23*100</f>
        <v>11.487911418969125</v>
      </c>
      <c r="E23" s="48">
        <f t="shared" si="3"/>
        <v>7.2647277961245509</v>
      </c>
      <c r="F23" s="50">
        <f>F24+F25+F26</f>
        <v>8628915.5285199992</v>
      </c>
      <c r="G23" s="50">
        <f>G24+G25+G26</f>
        <v>9255304.9975000005</v>
      </c>
      <c r="H23" s="48">
        <f t="shared" si="1"/>
        <v>7.2591911105130187</v>
      </c>
      <c r="I23" s="48">
        <f t="shared" si="4"/>
        <v>7.5179001190063213</v>
      </c>
      <c r="J23" s="50">
        <f>J24+J25+J26</f>
        <v>11520704.795710001</v>
      </c>
      <c r="K23" s="50">
        <f>K24+K25+K26</f>
        <v>12411854.447620001</v>
      </c>
      <c r="L23" s="48">
        <f t="shared" si="2"/>
        <v>7.7352008207157565</v>
      </c>
      <c r="M23" s="48">
        <f t="shared" si="5"/>
        <v>7.5197414903123541</v>
      </c>
    </row>
    <row r="24" spans="1:13" ht="15.75" x14ac:dyDescent="0.25">
      <c r="A24" s="11" t="s">
        <v>140</v>
      </c>
      <c r="B24" s="12">
        <v>663202.04679000005</v>
      </c>
      <c r="C24" s="12">
        <v>718561.31192999997</v>
      </c>
      <c r="D24" s="13">
        <f t="shared" si="0"/>
        <v>8.3472699470617258</v>
      </c>
      <c r="E24" s="48">
        <f t="shared" si="3"/>
        <v>4.9637927015884298</v>
      </c>
      <c r="F24" s="12">
        <v>5942468.9879700001</v>
      </c>
      <c r="G24" s="12">
        <v>6335451.5769400001</v>
      </c>
      <c r="H24" s="13">
        <f t="shared" si="1"/>
        <v>6.6131197279372973</v>
      </c>
      <c r="I24" s="48">
        <f t="shared" si="4"/>
        <v>5.146161274760952</v>
      </c>
      <c r="J24" s="12">
        <v>7972733.3855900001</v>
      </c>
      <c r="K24" s="12">
        <v>8491035.9098000005</v>
      </c>
      <c r="L24" s="13">
        <f t="shared" si="2"/>
        <v>6.5009388768322003</v>
      </c>
      <c r="M24" s="48">
        <f t="shared" si="5"/>
        <v>5.1443074277187177</v>
      </c>
    </row>
    <row r="25" spans="1:13" ht="15.75" x14ac:dyDescent="0.25">
      <c r="A25" s="11" t="s">
        <v>141</v>
      </c>
      <c r="B25" s="12">
        <v>110873.10408999999</v>
      </c>
      <c r="C25" s="12">
        <v>139129.09335000001</v>
      </c>
      <c r="D25" s="13">
        <f t="shared" si="0"/>
        <v>25.484980773212172</v>
      </c>
      <c r="E25" s="48">
        <f t="shared" si="3"/>
        <v>0.96109819257374984</v>
      </c>
      <c r="F25" s="12">
        <v>1145684.4194799999</v>
      </c>
      <c r="G25" s="12">
        <v>1284302.0852900001</v>
      </c>
      <c r="H25" s="13">
        <f t="shared" si="1"/>
        <v>12.099114158584399</v>
      </c>
      <c r="I25" s="48">
        <f t="shared" si="4"/>
        <v>1.0432130332225453</v>
      </c>
      <c r="J25" s="12">
        <v>1484739.2324399999</v>
      </c>
      <c r="K25" s="12">
        <v>1661683.75477</v>
      </c>
      <c r="L25" s="13">
        <f t="shared" si="2"/>
        <v>11.917548783244037</v>
      </c>
      <c r="M25" s="48">
        <f t="shared" si="5"/>
        <v>1.006733709878302</v>
      </c>
    </row>
    <row r="26" spans="1:13" ht="15.75" x14ac:dyDescent="0.25">
      <c r="A26" s="11" t="s">
        <v>142</v>
      </c>
      <c r="B26" s="12">
        <v>169207.31385999999</v>
      </c>
      <c r="C26" s="12">
        <v>193955.51344000001</v>
      </c>
      <c r="D26" s="13">
        <f t="shared" si="0"/>
        <v>14.625963272767489</v>
      </c>
      <c r="E26" s="48">
        <f t="shared" si="3"/>
        <v>1.3398369019623717</v>
      </c>
      <c r="F26" s="12">
        <v>1540762.1210700001</v>
      </c>
      <c r="G26" s="12">
        <v>1635551.3352699999</v>
      </c>
      <c r="H26" s="13">
        <f t="shared" si="1"/>
        <v>6.152099204916353</v>
      </c>
      <c r="I26" s="48">
        <f t="shared" si="4"/>
        <v>1.3285258110228235</v>
      </c>
      <c r="J26" s="12">
        <v>2063232.17768</v>
      </c>
      <c r="K26" s="12">
        <v>2259134.7830500002</v>
      </c>
      <c r="L26" s="13">
        <f t="shared" si="2"/>
        <v>9.4949374815529861</v>
      </c>
      <c r="M26" s="48">
        <f t="shared" si="5"/>
        <v>1.3687003527153341</v>
      </c>
    </row>
    <row r="27" spans="1:13" ht="15.75" x14ac:dyDescent="0.25">
      <c r="A27" s="9" t="s">
        <v>19</v>
      </c>
      <c r="B27" s="50">
        <f>B28</f>
        <v>1276162.1475200001</v>
      </c>
      <c r="C27" s="50">
        <f>C28</f>
        <v>1528404.8470300001</v>
      </c>
      <c r="D27" s="48">
        <f t="shared" si="0"/>
        <v>19.765724912009802</v>
      </c>
      <c r="E27" s="48">
        <f t="shared" si="3"/>
        <v>10.558159336998882</v>
      </c>
      <c r="F27" s="50">
        <f>F28</f>
        <v>11816347.888699999</v>
      </c>
      <c r="G27" s="50">
        <f>G28</f>
        <v>12772718.857559999</v>
      </c>
      <c r="H27" s="48">
        <f t="shared" si="1"/>
        <v>8.0936256944041087</v>
      </c>
      <c r="I27" s="48">
        <f t="shared" si="4"/>
        <v>10.375025420039877</v>
      </c>
      <c r="J27" s="50">
        <f>J28</f>
        <v>15489178.936380001</v>
      </c>
      <c r="K27" s="50">
        <f>K28</f>
        <v>16991569.797910001</v>
      </c>
      <c r="L27" s="48">
        <f t="shared" si="2"/>
        <v>9.6996158912031163</v>
      </c>
      <c r="M27" s="48">
        <f t="shared" si="5"/>
        <v>10.294369220498128</v>
      </c>
    </row>
    <row r="28" spans="1:13" ht="15.75" x14ac:dyDescent="0.25">
      <c r="A28" s="11" t="s">
        <v>143</v>
      </c>
      <c r="B28" s="12">
        <v>1276162.1475200001</v>
      </c>
      <c r="C28" s="12">
        <v>1528404.8470300001</v>
      </c>
      <c r="D28" s="13">
        <f t="shared" si="0"/>
        <v>19.765724912009802</v>
      </c>
      <c r="E28" s="48">
        <f t="shared" si="3"/>
        <v>10.558159336998882</v>
      </c>
      <c r="F28" s="12">
        <v>11816347.888699999</v>
      </c>
      <c r="G28" s="12">
        <v>12772718.857559999</v>
      </c>
      <c r="H28" s="13">
        <f t="shared" si="1"/>
        <v>8.0936256944041087</v>
      </c>
      <c r="I28" s="48">
        <f t="shared" si="4"/>
        <v>10.375025420039877</v>
      </c>
      <c r="J28" s="12">
        <v>15489178.936380001</v>
      </c>
      <c r="K28" s="12">
        <v>16991569.797910001</v>
      </c>
      <c r="L28" s="13">
        <f t="shared" si="2"/>
        <v>9.6996158912031163</v>
      </c>
      <c r="M28" s="48">
        <f t="shared" si="5"/>
        <v>10.294369220498128</v>
      </c>
    </row>
    <row r="29" spans="1:13" ht="15.75" x14ac:dyDescent="0.25">
      <c r="A29" s="9" t="s">
        <v>21</v>
      </c>
      <c r="B29" s="50">
        <f>B30+B31+B32+B33+B34+B35+B36+B37+B38+B39+B40+B41</f>
        <v>7053883.1761300005</v>
      </c>
      <c r="C29" s="50">
        <f>C30+C31+C32+C33+C34+C35+C36+C37+C38+C39+C40+C41</f>
        <v>9207785.5560699999</v>
      </c>
      <c r="D29" s="48">
        <f t="shared" si="0"/>
        <v>30.534987979793893</v>
      </c>
      <c r="E29" s="48">
        <f t="shared" si="3"/>
        <v>63.607013044231529</v>
      </c>
      <c r="F29" s="50">
        <f>F30+F31+F32+F33+F34+F35+F36+F37+F38+F39+F40+F41</f>
        <v>67826373.492129996</v>
      </c>
      <c r="G29" s="50">
        <f>G30+G31+G32+G33+G34+G35+G36+G37+G38+G39+G40+G41</f>
        <v>78287137.890520006</v>
      </c>
      <c r="H29" s="48">
        <f t="shared" si="1"/>
        <v>15.422856714584318</v>
      </c>
      <c r="I29" s="48">
        <f t="shared" si="4"/>
        <v>63.591084618257568</v>
      </c>
      <c r="J29" s="50">
        <f>J30+J31+J32+J33+J34+J35+J36+J37+J38+J39+J40+J41</f>
        <v>90145682.097440019</v>
      </c>
      <c r="K29" s="50">
        <f>K30+K31+K32+K33+K34+K35+K36+K37+K38+K39+K40+K41</f>
        <v>103925060.76518999</v>
      </c>
      <c r="L29" s="48">
        <f t="shared" si="2"/>
        <v>15.285677968308681</v>
      </c>
      <c r="M29" s="48">
        <f t="shared" si="5"/>
        <v>62.963161114823095</v>
      </c>
    </row>
    <row r="30" spans="1:13" ht="15.75" x14ac:dyDescent="0.25">
      <c r="A30" s="11" t="s">
        <v>144</v>
      </c>
      <c r="B30" s="12">
        <v>1288882.7778</v>
      </c>
      <c r="C30" s="12">
        <v>1466116.3088100001</v>
      </c>
      <c r="D30" s="13">
        <f t="shared" si="0"/>
        <v>13.750942604145955</v>
      </c>
      <c r="E30" s="48">
        <f t="shared" si="3"/>
        <v>10.127872615078667</v>
      </c>
      <c r="F30" s="12">
        <v>12629097.00588</v>
      </c>
      <c r="G30" s="12">
        <v>13261425.366869999</v>
      </c>
      <c r="H30" s="13">
        <f t="shared" si="1"/>
        <v>5.0069166520424409</v>
      </c>
      <c r="I30" s="48">
        <f t="shared" si="4"/>
        <v>10.77199199493862</v>
      </c>
      <c r="J30" s="12">
        <v>16703391.87084</v>
      </c>
      <c r="K30" s="12">
        <v>17663970.842909999</v>
      </c>
      <c r="L30" s="13">
        <f t="shared" si="2"/>
        <v>5.7508018700497177</v>
      </c>
      <c r="M30" s="48">
        <f t="shared" si="5"/>
        <v>10.701744448555642</v>
      </c>
    </row>
    <row r="31" spans="1:13" ht="15.75" x14ac:dyDescent="0.25">
      <c r="A31" s="11" t="s">
        <v>145</v>
      </c>
      <c r="B31" s="12">
        <v>2149834.1192000001</v>
      </c>
      <c r="C31" s="12">
        <v>2607237.6485600001</v>
      </c>
      <c r="D31" s="13">
        <f t="shared" si="0"/>
        <v>21.276224303771389</v>
      </c>
      <c r="E31" s="48">
        <f t="shared" si="3"/>
        <v>18.010693028362564</v>
      </c>
      <c r="F31" s="12">
        <v>20766754.18121</v>
      </c>
      <c r="G31" s="12">
        <v>23414752.308899999</v>
      </c>
      <c r="H31" s="13">
        <f t="shared" si="1"/>
        <v>12.751141100740423</v>
      </c>
      <c r="I31" s="48">
        <f t="shared" si="4"/>
        <v>19.01933747371169</v>
      </c>
      <c r="J31" s="12">
        <v>27577280.667180002</v>
      </c>
      <c r="K31" s="12">
        <v>31176141.145380002</v>
      </c>
      <c r="L31" s="13">
        <f t="shared" si="2"/>
        <v>13.050091927602708</v>
      </c>
      <c r="M31" s="48">
        <f t="shared" si="5"/>
        <v>18.888114025837758</v>
      </c>
    </row>
    <row r="32" spans="1:13" ht="15.75" x14ac:dyDescent="0.25">
      <c r="A32" s="11" t="s">
        <v>146</v>
      </c>
      <c r="B32" s="12">
        <v>103600.68257999999</v>
      </c>
      <c r="C32" s="12">
        <v>53297.782509999997</v>
      </c>
      <c r="D32" s="13">
        <f t="shared" si="0"/>
        <v>-48.554602940145998</v>
      </c>
      <c r="E32" s="48">
        <f t="shared" si="3"/>
        <v>0.36817894234160775</v>
      </c>
      <c r="F32" s="12">
        <v>1003440.7506199999</v>
      </c>
      <c r="G32" s="12">
        <v>791879.66460999998</v>
      </c>
      <c r="H32" s="13">
        <f t="shared" si="1"/>
        <v>-21.08356531058579</v>
      </c>
      <c r="I32" s="48">
        <f t="shared" si="4"/>
        <v>0.64322809744446829</v>
      </c>
      <c r="J32" s="12">
        <v>1506293.35919</v>
      </c>
      <c r="K32" s="12">
        <v>1126398.6881500001</v>
      </c>
      <c r="L32" s="13">
        <f t="shared" si="2"/>
        <v>-25.220496971737695</v>
      </c>
      <c r="M32" s="48">
        <f t="shared" si="5"/>
        <v>0.6824304124464774</v>
      </c>
    </row>
    <row r="33" spans="1:13" ht="15.75" x14ac:dyDescent="0.25">
      <c r="A33" s="11" t="s">
        <v>147</v>
      </c>
      <c r="B33" s="12">
        <v>864472.82805999997</v>
      </c>
      <c r="C33" s="12">
        <v>1003261.1715000001</v>
      </c>
      <c r="D33" s="13">
        <f t="shared" si="0"/>
        <v>16.054679677030553</v>
      </c>
      <c r="E33" s="48">
        <f t="shared" si="3"/>
        <v>6.93048790436952</v>
      </c>
      <c r="F33" s="12">
        <v>7375929.26468</v>
      </c>
      <c r="G33" s="12">
        <v>8150016.0926799998</v>
      </c>
      <c r="H33" s="13">
        <f t="shared" si="1"/>
        <v>10.494770221113054</v>
      </c>
      <c r="I33" s="48">
        <f t="shared" si="4"/>
        <v>6.6200959308864089</v>
      </c>
      <c r="J33" s="12">
        <v>10117213.270190001</v>
      </c>
      <c r="K33" s="12">
        <v>11264788.47885</v>
      </c>
      <c r="L33" s="13">
        <f t="shared" si="2"/>
        <v>11.342799425225991</v>
      </c>
      <c r="M33" s="48">
        <f t="shared" si="5"/>
        <v>6.8247897734769136</v>
      </c>
    </row>
    <row r="34" spans="1:13" ht="15.75" x14ac:dyDescent="0.25">
      <c r="A34" s="11" t="s">
        <v>148</v>
      </c>
      <c r="B34" s="12">
        <v>479896.01659000001</v>
      </c>
      <c r="C34" s="12">
        <v>626070.13312999997</v>
      </c>
      <c r="D34" s="13">
        <f t="shared" si="0"/>
        <v>30.459539459958485</v>
      </c>
      <c r="E34" s="48">
        <f t="shared" si="3"/>
        <v>4.3248673507987743</v>
      </c>
      <c r="F34" s="12">
        <v>4354461.4292900003</v>
      </c>
      <c r="G34" s="12">
        <v>5262283.6579900002</v>
      </c>
      <c r="H34" s="13">
        <f t="shared" si="1"/>
        <v>20.848094384154901</v>
      </c>
      <c r="I34" s="48">
        <f t="shared" si="4"/>
        <v>4.2744483244295202</v>
      </c>
      <c r="J34" s="12">
        <v>5741125.5662900005</v>
      </c>
      <c r="K34" s="12">
        <v>6988705.9744499996</v>
      </c>
      <c r="L34" s="13">
        <f t="shared" si="2"/>
        <v>21.730589128469525</v>
      </c>
      <c r="M34" s="48">
        <f t="shared" si="5"/>
        <v>4.2341184793496103</v>
      </c>
    </row>
    <row r="35" spans="1:13" ht="15.75" x14ac:dyDescent="0.25">
      <c r="A35" s="11" t="s">
        <v>149</v>
      </c>
      <c r="B35" s="12">
        <v>521158.19201</v>
      </c>
      <c r="C35" s="12">
        <v>666656.78637999995</v>
      </c>
      <c r="D35" s="13">
        <f t="shared" si="0"/>
        <v>27.918316664819521</v>
      </c>
      <c r="E35" s="48">
        <f t="shared" si="3"/>
        <v>4.60523832240471</v>
      </c>
      <c r="F35" s="12">
        <v>4914541.8494899999</v>
      </c>
      <c r="G35" s="12">
        <v>6012183.5879100002</v>
      </c>
      <c r="H35" s="13">
        <f t="shared" si="1"/>
        <v>22.334568959544146</v>
      </c>
      <c r="I35" s="48">
        <f t="shared" si="4"/>
        <v>4.8835771185547516</v>
      </c>
      <c r="J35" s="12">
        <v>6430630.7663899995</v>
      </c>
      <c r="K35" s="12">
        <v>7907026.6589500001</v>
      </c>
      <c r="L35" s="13">
        <f t="shared" si="2"/>
        <v>22.958803672517703</v>
      </c>
      <c r="M35" s="48">
        <f t="shared" si="5"/>
        <v>4.7904845068267408</v>
      </c>
    </row>
    <row r="36" spans="1:13" ht="15.75" x14ac:dyDescent="0.25">
      <c r="A36" s="11" t="s">
        <v>150</v>
      </c>
      <c r="B36" s="12">
        <v>740039.80018000002</v>
      </c>
      <c r="C36" s="12">
        <v>1442187.9283199999</v>
      </c>
      <c r="D36" s="13">
        <f t="shared" si="0"/>
        <v>94.879779164474172</v>
      </c>
      <c r="E36" s="48">
        <f t="shared" si="3"/>
        <v>9.9625763230780979</v>
      </c>
      <c r="F36" s="12">
        <v>8182185.0092700003</v>
      </c>
      <c r="G36" s="12">
        <v>10972830.07165</v>
      </c>
      <c r="H36" s="13">
        <f t="shared" si="1"/>
        <v>34.106354955532545</v>
      </c>
      <c r="I36" s="48">
        <f t="shared" si="4"/>
        <v>8.9130115672877555</v>
      </c>
      <c r="J36" s="12">
        <v>10603433.779100001</v>
      </c>
      <c r="K36" s="12">
        <v>14221991.74666</v>
      </c>
      <c r="L36" s="13">
        <f t="shared" si="2"/>
        <v>34.12628439942155</v>
      </c>
      <c r="M36" s="48">
        <f t="shared" si="5"/>
        <v>8.6164160128985507</v>
      </c>
    </row>
    <row r="37" spans="1:13" ht="15.75" x14ac:dyDescent="0.25">
      <c r="A37" s="14" t="s">
        <v>151</v>
      </c>
      <c r="B37" s="12">
        <v>205829.61438000001</v>
      </c>
      <c r="C37" s="12">
        <v>244191.05598</v>
      </c>
      <c r="D37" s="13">
        <f t="shared" si="0"/>
        <v>18.637474357396204</v>
      </c>
      <c r="E37" s="48">
        <f t="shared" si="3"/>
        <v>1.6868620135017456</v>
      </c>
      <c r="F37" s="12">
        <v>2001971.0352700001</v>
      </c>
      <c r="G37" s="12">
        <v>2223186.1198700001</v>
      </c>
      <c r="H37" s="13">
        <f t="shared" si="1"/>
        <v>11.049864393775573</v>
      </c>
      <c r="I37" s="48">
        <f t="shared" si="4"/>
        <v>1.8058498558025369</v>
      </c>
      <c r="J37" s="12">
        <v>2623352.9418600001</v>
      </c>
      <c r="K37" s="12">
        <v>2926878.8966799998</v>
      </c>
      <c r="L37" s="13">
        <f t="shared" si="2"/>
        <v>11.57015321791946</v>
      </c>
      <c r="M37" s="48">
        <f t="shared" si="5"/>
        <v>1.7732541715959764</v>
      </c>
    </row>
    <row r="38" spans="1:13" ht="15.75" x14ac:dyDescent="0.25">
      <c r="A38" s="11" t="s">
        <v>152</v>
      </c>
      <c r="B38" s="12">
        <v>232554.26246</v>
      </c>
      <c r="C38" s="12">
        <v>590986.01014999999</v>
      </c>
      <c r="D38" s="13">
        <f t="shared" si="0"/>
        <v>154.12822104331511</v>
      </c>
      <c r="E38" s="48">
        <f t="shared" si="3"/>
        <v>4.0825076374404237</v>
      </c>
      <c r="F38" s="12">
        <v>2510087.8866300001</v>
      </c>
      <c r="G38" s="12">
        <v>3413720.4226500001</v>
      </c>
      <c r="H38" s="13">
        <f t="shared" si="1"/>
        <v>36.000035729155336</v>
      </c>
      <c r="I38" s="48">
        <f t="shared" si="4"/>
        <v>2.7728971847634396</v>
      </c>
      <c r="J38" s="12">
        <v>3335341.6421099999</v>
      </c>
      <c r="K38" s="12">
        <v>4184573.1583599998</v>
      </c>
      <c r="L38" s="13">
        <f t="shared" si="2"/>
        <v>25.46160505802818</v>
      </c>
      <c r="M38" s="48">
        <f t="shared" si="5"/>
        <v>2.5352302132580151</v>
      </c>
    </row>
    <row r="39" spans="1:13" ht="15.75" x14ac:dyDescent="0.25">
      <c r="A39" s="11" t="s">
        <v>153</v>
      </c>
      <c r="B39" s="12">
        <v>151239.85154</v>
      </c>
      <c r="C39" s="12">
        <v>123294.89200000001</v>
      </c>
      <c r="D39" s="13">
        <f>(C39-B39)/B39*100</f>
        <v>-18.477246079952081</v>
      </c>
      <c r="E39" s="48">
        <f t="shared" si="3"/>
        <v>0.85171616519253113</v>
      </c>
      <c r="F39" s="12">
        <v>1217442.0555499999</v>
      </c>
      <c r="G39" s="12">
        <v>1347580.1270999999</v>
      </c>
      <c r="H39" s="13">
        <f t="shared" si="1"/>
        <v>10.689467392450799</v>
      </c>
      <c r="I39" s="48">
        <f t="shared" si="4"/>
        <v>1.0946125276943519</v>
      </c>
      <c r="J39" s="12">
        <v>1689802.22392</v>
      </c>
      <c r="K39" s="12">
        <v>1868649.66588</v>
      </c>
      <c r="L39" s="13">
        <f t="shared" si="2"/>
        <v>10.58392748147236</v>
      </c>
      <c r="M39" s="48">
        <f t="shared" si="5"/>
        <v>1.1321243318375047</v>
      </c>
    </row>
    <row r="40" spans="1:13" ht="15.75" x14ac:dyDescent="0.25">
      <c r="A40" s="11" t="s">
        <v>154</v>
      </c>
      <c r="B40" s="12">
        <v>310390.63776999997</v>
      </c>
      <c r="C40" s="12">
        <v>375328.32078000001</v>
      </c>
      <c r="D40" s="13">
        <f>(C40-B40)/B40*100</f>
        <v>20.921276323456308</v>
      </c>
      <c r="E40" s="48">
        <f t="shared" si="3"/>
        <v>2.5927529752237732</v>
      </c>
      <c r="F40" s="12">
        <v>2793146.4427299998</v>
      </c>
      <c r="G40" s="12">
        <v>3350647.9027399998</v>
      </c>
      <c r="H40" s="13">
        <f t="shared" si="1"/>
        <v>19.959621575197552</v>
      </c>
      <c r="I40" s="48">
        <f t="shared" si="4"/>
        <v>2.7216646316422297</v>
      </c>
      <c r="J40" s="12">
        <v>3716801.8305000002</v>
      </c>
      <c r="K40" s="12">
        <v>4474434.0023299996</v>
      </c>
      <c r="L40" s="13">
        <f t="shared" si="2"/>
        <v>20.383980808793336</v>
      </c>
      <c r="M40" s="48">
        <f t="shared" si="5"/>
        <v>2.7108428603460673</v>
      </c>
    </row>
    <row r="41" spans="1:13" ht="15.75" x14ac:dyDescent="0.25">
      <c r="A41" s="11" t="s">
        <v>155</v>
      </c>
      <c r="B41" s="12">
        <v>5984.3935600000004</v>
      </c>
      <c r="C41" s="12">
        <v>9157.5179499999995</v>
      </c>
      <c r="D41" s="13">
        <f t="shared" si="0"/>
        <v>53.02332405424216</v>
      </c>
      <c r="E41" s="48">
        <f t="shared" si="3"/>
        <v>6.3259766439113865E-2</v>
      </c>
      <c r="F41" s="12">
        <v>77316.581510000004</v>
      </c>
      <c r="G41" s="12">
        <v>86632.567550000007</v>
      </c>
      <c r="H41" s="13">
        <f t="shared" si="1"/>
        <v>12.04914373871417</v>
      </c>
      <c r="I41" s="48">
        <f t="shared" si="4"/>
        <v>7.0369911101783561E-2</v>
      </c>
      <c r="J41" s="12">
        <v>101014.17987000001</v>
      </c>
      <c r="K41" s="12">
        <v>121501.50659</v>
      </c>
      <c r="L41" s="13">
        <f t="shared" si="2"/>
        <v>20.281634465939455</v>
      </c>
      <c r="M41" s="48">
        <f t="shared" si="5"/>
        <v>7.3611878393843005E-2</v>
      </c>
    </row>
    <row r="42" spans="1:13" ht="15.75" x14ac:dyDescent="0.25">
      <c r="A42" s="51" t="s">
        <v>31</v>
      </c>
      <c r="B42" s="50">
        <f>B43</f>
        <v>379084.85233999998</v>
      </c>
      <c r="C42" s="50">
        <f>C43</f>
        <v>364469.84187</v>
      </c>
      <c r="D42" s="48">
        <f t="shared" si="0"/>
        <v>-3.8553401381735566</v>
      </c>
      <c r="E42" s="48">
        <f t="shared" si="3"/>
        <v>2.5177430387452273</v>
      </c>
      <c r="F42" s="50">
        <f>F43</f>
        <v>3490475.57387</v>
      </c>
      <c r="G42" s="50">
        <f>G43</f>
        <v>3374232.2877699998</v>
      </c>
      <c r="H42" s="48">
        <f t="shared" si="1"/>
        <v>-3.330299371529982</v>
      </c>
      <c r="I42" s="48">
        <f t="shared" si="4"/>
        <v>2.7408217584005179</v>
      </c>
      <c r="J42" s="50">
        <f>J43</f>
        <v>4580137.6108200001</v>
      </c>
      <c r="K42" s="50">
        <f>K43</f>
        <v>4572839.0077099996</v>
      </c>
      <c r="L42" s="48">
        <f t="shared" si="2"/>
        <v>-0.15935335857067826</v>
      </c>
      <c r="M42" s="48">
        <f t="shared" si="5"/>
        <v>2.7704616872452412</v>
      </c>
    </row>
    <row r="43" spans="1:13" ht="15.75" x14ac:dyDescent="0.25">
      <c r="A43" s="11" t="s">
        <v>156</v>
      </c>
      <c r="B43" s="12">
        <v>379084.85233999998</v>
      </c>
      <c r="C43" s="12">
        <v>364469.84187</v>
      </c>
      <c r="D43" s="13">
        <f t="shared" si="0"/>
        <v>-3.8553401381735566</v>
      </c>
      <c r="E43" s="48">
        <f t="shared" si="3"/>
        <v>2.5177430387452273</v>
      </c>
      <c r="F43" s="12">
        <v>3490475.57387</v>
      </c>
      <c r="G43" s="12">
        <v>3374232.2877699998</v>
      </c>
      <c r="H43" s="13">
        <f t="shared" si="1"/>
        <v>-3.330299371529982</v>
      </c>
      <c r="I43" s="48">
        <f t="shared" si="4"/>
        <v>2.7408217584005179</v>
      </c>
      <c r="J43" s="12">
        <v>4580137.6108200001</v>
      </c>
      <c r="K43" s="12">
        <v>4572839.0077099996</v>
      </c>
      <c r="L43" s="13">
        <f t="shared" si="2"/>
        <v>-0.15935335857067826</v>
      </c>
      <c r="M43" s="48">
        <f t="shared" si="5"/>
        <v>2.7704616872452412</v>
      </c>
    </row>
    <row r="44" spans="1:13" ht="15.75" x14ac:dyDescent="0.25">
      <c r="A44" s="9" t="s">
        <v>33</v>
      </c>
      <c r="B44" s="8">
        <f>B8+B22+B42</f>
        <v>11297064.288310001</v>
      </c>
      <c r="C44" s="8">
        <f>C8+C22+C42</f>
        <v>14068463.72068</v>
      </c>
      <c r="D44" s="10">
        <f t="shared" si="0"/>
        <v>24.532032054007111</v>
      </c>
      <c r="E44" s="48">
        <f t="shared" si="3"/>
        <v>97.184382710094894</v>
      </c>
      <c r="F44" s="15">
        <f>F8+F22+F42</f>
        <v>106602638.58938999</v>
      </c>
      <c r="G44" s="15">
        <f>G8+G22+G42</f>
        <v>119810238.85409001</v>
      </c>
      <c r="H44" s="16">
        <f t="shared" si="1"/>
        <v>12.389562246740244</v>
      </c>
      <c r="I44" s="48">
        <f t="shared" si="4"/>
        <v>97.319473446054744</v>
      </c>
      <c r="J44" s="15">
        <f>J8+J22+J42</f>
        <v>142555179.62042004</v>
      </c>
      <c r="K44" s="15">
        <f>K8+K22+K42</f>
        <v>160398903.73982</v>
      </c>
      <c r="L44" s="16">
        <f t="shared" si="2"/>
        <v>12.517064737256293</v>
      </c>
      <c r="M44" s="48">
        <f t="shared" si="5"/>
        <v>97.177927484013097</v>
      </c>
    </row>
    <row r="45" spans="1:13" ht="15.75" x14ac:dyDescent="0.25">
      <c r="A45" s="52" t="s">
        <v>34</v>
      </c>
      <c r="B45" s="53">
        <f>B46-B44</f>
        <v>513016.51668963395</v>
      </c>
      <c r="C45" s="53">
        <f>C46-C44</f>
        <v>407590.27931999974</v>
      </c>
      <c r="D45" s="54"/>
      <c r="E45" s="48">
        <f t="shared" si="3"/>
        <v>2.8156172899051062</v>
      </c>
      <c r="F45" s="55">
        <f>F46-F44</f>
        <v>8443613.3976062685</v>
      </c>
      <c r="G45" s="55">
        <f>G46-G44</f>
        <v>3300002.7159100026</v>
      </c>
      <c r="H45" s="56"/>
      <c r="I45" s="48">
        <f t="shared" si="4"/>
        <v>2.6805265539452572</v>
      </c>
      <c r="J45" s="55">
        <f>J46-J44</f>
        <v>10854691.668576241</v>
      </c>
      <c r="K45" s="55">
        <f>K46-K44</f>
        <v>4658026.2571769953</v>
      </c>
      <c r="L45" s="56"/>
      <c r="M45" s="48">
        <f t="shared" si="5"/>
        <v>2.8220725159869038</v>
      </c>
    </row>
    <row r="46" spans="1:13" s="18" customFormat="1" ht="22.5" customHeight="1" x14ac:dyDescent="0.3">
      <c r="A46" s="17" t="s">
        <v>223</v>
      </c>
      <c r="B46" s="57">
        <v>11810080.804999635</v>
      </c>
      <c r="C46" s="57">
        <v>14476054</v>
      </c>
      <c r="D46" s="147">
        <f>C46/B46-1</f>
        <v>0.22573708334592957</v>
      </c>
      <c r="E46" s="48">
        <f t="shared" si="3"/>
        <v>100</v>
      </c>
      <c r="F46" s="105">
        <v>115046251.98699626</v>
      </c>
      <c r="G46" s="105">
        <v>123110241.57000001</v>
      </c>
      <c r="H46" s="147">
        <f>G46/F46-1</f>
        <v>7.0093457576655638E-2</v>
      </c>
      <c r="I46" s="48">
        <f t="shared" si="4"/>
        <v>100</v>
      </c>
      <c r="J46" s="105">
        <v>153409871.28899628</v>
      </c>
      <c r="K46" s="105">
        <v>165056929.996997</v>
      </c>
      <c r="L46" s="147">
        <f>K46/J46-1</f>
        <v>7.5921181669331927E-2</v>
      </c>
      <c r="M46" s="48">
        <f t="shared" si="5"/>
        <v>100</v>
      </c>
    </row>
    <row r="47" spans="1:13" ht="20.25" customHeight="1" x14ac:dyDescent="0.2"/>
    <row r="48" spans="1:13" ht="15" customHeight="1" x14ac:dyDescent="0.2">
      <c r="C48" s="114"/>
    </row>
    <row r="49" spans="1:3" ht="15" x14ac:dyDescent="0.2">
      <c r="A49" s="1" t="s">
        <v>228</v>
      </c>
      <c r="C49" s="115"/>
    </row>
    <row r="50" spans="1:3" x14ac:dyDescent="0.2">
      <c r="A50" s="1" t="s">
        <v>114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topLeftCell="A25" zoomScale="90" zoomScaleNormal="90" workbookViewId="0">
      <selection activeCell="K78" sqref="K78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6" customFormat="1" ht="16.5" thickTop="1" thickBot="1" x14ac:dyDescent="0.3">
      <c r="A2" s="37">
        <v>2018</v>
      </c>
      <c r="B2" s="38" t="s">
        <v>2</v>
      </c>
      <c r="C2" s="127">
        <f>C4+C6+C8+C10+C12+C14+C16+C18+C20+C22</f>
        <v>1894031.4030999998</v>
      </c>
      <c r="D2" s="127">
        <f t="shared" ref="D2:O2" si="0">D4+D6+D8+D10+D12+D14+D16+D18+D20+D22</f>
        <v>1835874.0608599996</v>
      </c>
      <c r="E2" s="127">
        <f t="shared" si="0"/>
        <v>1994636.3419400002</v>
      </c>
      <c r="F2" s="127">
        <f t="shared" si="0"/>
        <v>1783215.06122</v>
      </c>
      <c r="G2" s="127">
        <f t="shared" si="0"/>
        <v>1897266.4253700001</v>
      </c>
      <c r="H2" s="127">
        <f t="shared" si="0"/>
        <v>1590765.12396</v>
      </c>
      <c r="I2" s="127">
        <f t="shared" si="0"/>
        <v>1680308.39493</v>
      </c>
      <c r="J2" s="127">
        <f t="shared" si="0"/>
        <v>1528590.4523700001</v>
      </c>
      <c r="K2" s="127">
        <f t="shared" si="0"/>
        <v>1916157.55699</v>
      </c>
      <c r="L2" s="127">
        <f t="shared" si="0"/>
        <v>0</v>
      </c>
      <c r="M2" s="127">
        <f t="shared" si="0"/>
        <v>0</v>
      </c>
      <c r="N2" s="127">
        <f t="shared" si="0"/>
        <v>0</v>
      </c>
      <c r="O2" s="127">
        <f t="shared" si="0"/>
        <v>16120844.820740003</v>
      </c>
    </row>
    <row r="3" spans="1:15" ht="15.75" thickTop="1" x14ac:dyDescent="0.25">
      <c r="A3" s="39">
        <v>2017</v>
      </c>
      <c r="B3" s="38" t="s">
        <v>2</v>
      </c>
      <c r="C3" s="127">
        <f>C5+C7+C9+C11+C13+C15+C17+C19+C21+C23</f>
        <v>1652047.3710699999</v>
      </c>
      <c r="D3" s="127">
        <f t="shared" ref="D3:O3" si="1">D5+D7+D9+D11+D13+D15+D17+D19+D21+D23</f>
        <v>1662663.9702999999</v>
      </c>
      <c r="E3" s="127">
        <f t="shared" si="1"/>
        <v>1866050.1518600001</v>
      </c>
      <c r="F3" s="127">
        <f t="shared" si="1"/>
        <v>1609070.3566000001</v>
      </c>
      <c r="G3" s="127">
        <f t="shared" si="1"/>
        <v>1675476.36986</v>
      </c>
      <c r="H3" s="127">
        <f t="shared" si="1"/>
        <v>1595989.9015200003</v>
      </c>
      <c r="I3" s="127">
        <f t="shared" si="1"/>
        <v>1469298.9334</v>
      </c>
      <c r="J3" s="127">
        <f t="shared" si="1"/>
        <v>1665277.4039799999</v>
      </c>
      <c r="K3" s="127">
        <f t="shared" si="1"/>
        <v>1644651.6475799999</v>
      </c>
      <c r="L3" s="127">
        <f t="shared" si="1"/>
        <v>2082544.6917299998</v>
      </c>
      <c r="M3" s="127">
        <f t="shared" si="1"/>
        <v>2162553.0606</v>
      </c>
      <c r="N3" s="127">
        <f t="shared" si="1"/>
        <v>2131637.1483200002</v>
      </c>
      <c r="O3" s="127">
        <f t="shared" si="1"/>
        <v>21217261.006820001</v>
      </c>
    </row>
    <row r="4" spans="1:15" s="66" customFormat="1" ht="15" x14ac:dyDescent="0.25">
      <c r="A4" s="37">
        <v>2018</v>
      </c>
      <c r="B4" s="40" t="s">
        <v>130</v>
      </c>
      <c r="C4" s="128">
        <v>547279.73702999996</v>
      </c>
      <c r="D4" s="128">
        <v>534707.37503999996</v>
      </c>
      <c r="E4" s="128">
        <v>599961.14306999999</v>
      </c>
      <c r="F4" s="128">
        <v>534080.27081000002</v>
      </c>
      <c r="G4" s="128">
        <v>559662.16856999998</v>
      </c>
      <c r="H4" s="128">
        <v>447754.96555999998</v>
      </c>
      <c r="I4" s="128">
        <v>533770.91084000003</v>
      </c>
      <c r="J4" s="128">
        <v>503701.49322</v>
      </c>
      <c r="K4" s="128">
        <v>560373.84117000003</v>
      </c>
      <c r="L4" s="128">
        <v>0</v>
      </c>
      <c r="M4" s="128">
        <v>0</v>
      </c>
      <c r="N4" s="128">
        <v>0</v>
      </c>
      <c r="O4" s="129">
        <v>4821291.9053100003</v>
      </c>
    </row>
    <row r="5" spans="1:15" ht="15" x14ac:dyDescent="0.25">
      <c r="A5" s="39">
        <v>2017</v>
      </c>
      <c r="B5" s="40" t="s">
        <v>130</v>
      </c>
      <c r="C5" s="128">
        <v>523301.51370000001</v>
      </c>
      <c r="D5" s="128">
        <v>556349.95571000001</v>
      </c>
      <c r="E5" s="128">
        <v>622260.37211</v>
      </c>
      <c r="F5" s="128">
        <v>523468.58825999999</v>
      </c>
      <c r="G5" s="128">
        <v>528447.99014000001</v>
      </c>
      <c r="H5" s="128">
        <v>466088.37203000003</v>
      </c>
      <c r="I5" s="128">
        <v>429421.15441999998</v>
      </c>
      <c r="J5" s="128">
        <v>541679.69484999997</v>
      </c>
      <c r="K5" s="128">
        <v>472912.23749999999</v>
      </c>
      <c r="L5" s="128">
        <v>576909.77853000001</v>
      </c>
      <c r="M5" s="128">
        <v>566190.40423999995</v>
      </c>
      <c r="N5" s="128">
        <v>562187.32629999996</v>
      </c>
      <c r="O5" s="129">
        <v>6369217.3877900001</v>
      </c>
    </row>
    <row r="6" spans="1:15" s="66" customFormat="1" ht="15" x14ac:dyDescent="0.25">
      <c r="A6" s="37">
        <v>2018</v>
      </c>
      <c r="B6" s="40" t="s">
        <v>131</v>
      </c>
      <c r="C6" s="128">
        <v>225382.39082</v>
      </c>
      <c r="D6" s="128">
        <v>211798.68614000001</v>
      </c>
      <c r="E6" s="128">
        <v>207215.95246999999</v>
      </c>
      <c r="F6" s="128">
        <v>149359.97605999999</v>
      </c>
      <c r="G6" s="128">
        <v>213067.40364999999</v>
      </c>
      <c r="H6" s="128">
        <v>167656.16600999999</v>
      </c>
      <c r="I6" s="128">
        <v>104456.31312000001</v>
      </c>
      <c r="J6" s="128">
        <v>111086.61482</v>
      </c>
      <c r="K6" s="128">
        <v>152586.94647</v>
      </c>
      <c r="L6" s="128">
        <v>0</v>
      </c>
      <c r="M6" s="128">
        <v>0</v>
      </c>
      <c r="N6" s="128">
        <v>0</v>
      </c>
      <c r="O6" s="129">
        <v>1542610.4495600001</v>
      </c>
    </row>
    <row r="7" spans="1:15" ht="15" x14ac:dyDescent="0.25">
      <c r="A7" s="39">
        <v>2017</v>
      </c>
      <c r="B7" s="40" t="s">
        <v>131</v>
      </c>
      <c r="C7" s="128">
        <v>193141.91093000001</v>
      </c>
      <c r="D7" s="128">
        <v>168162.27752</v>
      </c>
      <c r="E7" s="128">
        <v>154358.60445000001</v>
      </c>
      <c r="F7" s="128">
        <v>119338.0952</v>
      </c>
      <c r="G7" s="128">
        <v>128812.80855</v>
      </c>
      <c r="H7" s="128">
        <v>190392.67696000001</v>
      </c>
      <c r="I7" s="128">
        <v>120607.99527</v>
      </c>
      <c r="J7" s="128">
        <v>100994.30774</v>
      </c>
      <c r="K7" s="128">
        <v>142896.14631000001</v>
      </c>
      <c r="L7" s="128">
        <v>232098.67686000001</v>
      </c>
      <c r="M7" s="128">
        <v>320619.67991000001</v>
      </c>
      <c r="N7" s="128">
        <v>359363.96367000003</v>
      </c>
      <c r="O7" s="129">
        <v>2230787.1433700002</v>
      </c>
    </row>
    <row r="8" spans="1:15" s="66" customFormat="1" ht="15" x14ac:dyDescent="0.25">
      <c r="A8" s="37">
        <v>2018</v>
      </c>
      <c r="B8" s="40" t="s">
        <v>132</v>
      </c>
      <c r="C8" s="128">
        <v>119887.50706</v>
      </c>
      <c r="D8" s="128">
        <v>117642.80637000001</v>
      </c>
      <c r="E8" s="128">
        <v>141261.70297000001</v>
      </c>
      <c r="F8" s="128">
        <v>128539.1422</v>
      </c>
      <c r="G8" s="128">
        <v>137414.42142</v>
      </c>
      <c r="H8" s="128">
        <v>118811.43697</v>
      </c>
      <c r="I8" s="128">
        <v>126003.48238</v>
      </c>
      <c r="J8" s="128">
        <v>111751.58590999999</v>
      </c>
      <c r="K8" s="128">
        <v>143972.41105</v>
      </c>
      <c r="L8" s="128">
        <v>0</v>
      </c>
      <c r="M8" s="128">
        <v>0</v>
      </c>
      <c r="N8" s="128">
        <v>0</v>
      </c>
      <c r="O8" s="129">
        <v>1145284.49633</v>
      </c>
    </row>
    <row r="9" spans="1:15" ht="15" x14ac:dyDescent="0.25">
      <c r="A9" s="39">
        <v>2017</v>
      </c>
      <c r="B9" s="40" t="s">
        <v>132</v>
      </c>
      <c r="C9" s="128">
        <v>98588.702839999998</v>
      </c>
      <c r="D9" s="128">
        <v>100801.50216</v>
      </c>
      <c r="E9" s="128">
        <v>123925.27827</v>
      </c>
      <c r="F9" s="128">
        <v>106737.59759999999</v>
      </c>
      <c r="G9" s="128">
        <v>113793.92883999999</v>
      </c>
      <c r="H9" s="128">
        <v>110904.22930000001</v>
      </c>
      <c r="I9" s="128">
        <v>113949.22528</v>
      </c>
      <c r="J9" s="128">
        <v>130550.48045</v>
      </c>
      <c r="K9" s="128">
        <v>121419.57322999999</v>
      </c>
      <c r="L9" s="128">
        <v>142803.85561</v>
      </c>
      <c r="M9" s="128">
        <v>134831.49648</v>
      </c>
      <c r="N9" s="128">
        <v>117588.81096</v>
      </c>
      <c r="O9" s="129">
        <v>1415894.68102</v>
      </c>
    </row>
    <row r="10" spans="1:15" s="66" customFormat="1" ht="15" x14ac:dyDescent="0.25">
      <c r="A10" s="37">
        <v>2018</v>
      </c>
      <c r="B10" s="40" t="s">
        <v>133</v>
      </c>
      <c r="C10" s="128">
        <v>108483.81066</v>
      </c>
      <c r="D10" s="128">
        <v>107631.09927999999</v>
      </c>
      <c r="E10" s="128">
        <v>114761.47811</v>
      </c>
      <c r="F10" s="128">
        <v>103041.08682</v>
      </c>
      <c r="G10" s="128">
        <v>98804.532489999998</v>
      </c>
      <c r="H10" s="128">
        <v>72221.281919999994</v>
      </c>
      <c r="I10" s="128">
        <v>76614.183430000005</v>
      </c>
      <c r="J10" s="128">
        <v>91176.165290000004</v>
      </c>
      <c r="K10" s="128">
        <v>154430.92519000001</v>
      </c>
      <c r="L10" s="128">
        <v>0</v>
      </c>
      <c r="M10" s="128">
        <v>0</v>
      </c>
      <c r="N10" s="128">
        <v>0</v>
      </c>
      <c r="O10" s="129">
        <v>927164.56319000002</v>
      </c>
    </row>
    <row r="11" spans="1:15" ht="15" x14ac:dyDescent="0.25">
      <c r="A11" s="39">
        <v>2017</v>
      </c>
      <c r="B11" s="40" t="s">
        <v>133</v>
      </c>
      <c r="C11" s="128">
        <v>96308.269539999994</v>
      </c>
      <c r="D11" s="128">
        <v>90329.652660000007</v>
      </c>
      <c r="E11" s="128">
        <v>114439.77606</v>
      </c>
      <c r="F11" s="128">
        <v>97130.478149999995</v>
      </c>
      <c r="G11" s="128">
        <v>96648.830149999994</v>
      </c>
      <c r="H11" s="128">
        <v>75691.72696</v>
      </c>
      <c r="I11" s="128">
        <v>62661.457069999997</v>
      </c>
      <c r="J11" s="128">
        <v>83044.944489999994</v>
      </c>
      <c r="K11" s="128">
        <v>93820.252040000007</v>
      </c>
      <c r="L11" s="128">
        <v>176140.10607000001</v>
      </c>
      <c r="M11" s="128">
        <v>162383.61006000001</v>
      </c>
      <c r="N11" s="128">
        <v>131191.25669000001</v>
      </c>
      <c r="O11" s="129">
        <v>1279790.3599400001</v>
      </c>
    </row>
    <row r="12" spans="1:15" s="66" customFormat="1" ht="15" x14ac:dyDescent="0.25">
      <c r="A12" s="37">
        <v>2018</v>
      </c>
      <c r="B12" s="40" t="s">
        <v>134</v>
      </c>
      <c r="C12" s="128">
        <v>153621.37202000001</v>
      </c>
      <c r="D12" s="128">
        <v>132753.50149</v>
      </c>
      <c r="E12" s="128">
        <v>124687.47549</v>
      </c>
      <c r="F12" s="128">
        <v>147757.61514000001</v>
      </c>
      <c r="G12" s="128">
        <v>140368.68166999999</v>
      </c>
      <c r="H12" s="128">
        <v>100650.59420000001</v>
      </c>
      <c r="I12" s="128">
        <v>119089.72453000001</v>
      </c>
      <c r="J12" s="128">
        <v>64810.621469999998</v>
      </c>
      <c r="K12" s="128">
        <v>132348.52403</v>
      </c>
      <c r="L12" s="128">
        <v>0</v>
      </c>
      <c r="M12" s="128">
        <v>0</v>
      </c>
      <c r="N12" s="128">
        <v>0</v>
      </c>
      <c r="O12" s="129">
        <v>1116088.1100399999</v>
      </c>
    </row>
    <row r="13" spans="1:15" ht="15" x14ac:dyDescent="0.25">
      <c r="A13" s="39">
        <v>2017</v>
      </c>
      <c r="B13" s="40" t="s">
        <v>134</v>
      </c>
      <c r="C13" s="128">
        <v>153847.91657</v>
      </c>
      <c r="D13" s="128">
        <v>151901.18035000001</v>
      </c>
      <c r="E13" s="128">
        <v>166205.42861</v>
      </c>
      <c r="F13" s="128">
        <v>136966.56799000001</v>
      </c>
      <c r="G13" s="128">
        <v>122369.90646</v>
      </c>
      <c r="H13" s="128">
        <v>112166.45758</v>
      </c>
      <c r="I13" s="128">
        <v>125186.78969999999</v>
      </c>
      <c r="J13" s="128">
        <v>96913.546650000004</v>
      </c>
      <c r="K13" s="128">
        <v>180510.32892999999</v>
      </c>
      <c r="L13" s="128">
        <v>241846.55076000001</v>
      </c>
      <c r="M13" s="128">
        <v>215916.20973999999</v>
      </c>
      <c r="N13" s="128">
        <v>159069.47925999999</v>
      </c>
      <c r="O13" s="129">
        <v>1862900.3626000001</v>
      </c>
    </row>
    <row r="14" spans="1:15" s="66" customFormat="1" ht="15" x14ac:dyDescent="0.25">
      <c r="A14" s="37">
        <v>2018</v>
      </c>
      <c r="B14" s="40" t="s">
        <v>135</v>
      </c>
      <c r="C14" s="128">
        <v>63471.14228</v>
      </c>
      <c r="D14" s="128">
        <v>57999.799489999998</v>
      </c>
      <c r="E14" s="128">
        <v>47274.069150000003</v>
      </c>
      <c r="F14" s="128">
        <v>28798.931809999998</v>
      </c>
      <c r="G14" s="128">
        <v>27552.43924</v>
      </c>
      <c r="H14" s="128">
        <v>17097.2582</v>
      </c>
      <c r="I14" s="128">
        <v>17987.946319999999</v>
      </c>
      <c r="J14" s="128">
        <v>16805.825659999999</v>
      </c>
      <c r="K14" s="128">
        <v>26299.92642</v>
      </c>
      <c r="L14" s="128">
        <v>0</v>
      </c>
      <c r="M14" s="128">
        <v>0</v>
      </c>
      <c r="N14" s="128">
        <v>0</v>
      </c>
      <c r="O14" s="129">
        <v>303287.33857000002</v>
      </c>
    </row>
    <row r="15" spans="1:15" ht="15" x14ac:dyDescent="0.25">
      <c r="A15" s="39">
        <v>2017</v>
      </c>
      <c r="B15" s="40" t="s">
        <v>135</v>
      </c>
      <c r="C15" s="128">
        <v>25053.806250000001</v>
      </c>
      <c r="D15" s="128">
        <v>28959.574209999999</v>
      </c>
      <c r="E15" s="128">
        <v>31758.512920000001</v>
      </c>
      <c r="F15" s="128">
        <v>27550.555660000002</v>
      </c>
      <c r="G15" s="128">
        <v>25553.172859999999</v>
      </c>
      <c r="H15" s="128">
        <v>25930.344700000001</v>
      </c>
      <c r="I15" s="128">
        <v>17993.175630000002</v>
      </c>
      <c r="J15" s="128">
        <v>24031.04003</v>
      </c>
      <c r="K15" s="128">
        <v>16366.567499999999</v>
      </c>
      <c r="L15" s="128">
        <v>23613.366549999999</v>
      </c>
      <c r="M15" s="128">
        <v>32484.806939999999</v>
      </c>
      <c r="N15" s="128">
        <v>43622.536079999998</v>
      </c>
      <c r="O15" s="129">
        <v>322917.45932999998</v>
      </c>
    </row>
    <row r="16" spans="1:15" ht="15" x14ac:dyDescent="0.25">
      <c r="A16" s="37">
        <v>2018</v>
      </c>
      <c r="B16" s="40" t="s">
        <v>136</v>
      </c>
      <c r="C16" s="128">
        <v>77553.726509999993</v>
      </c>
      <c r="D16" s="128">
        <v>83548.081090000007</v>
      </c>
      <c r="E16" s="128">
        <v>65103.239679999999</v>
      </c>
      <c r="F16" s="128">
        <v>53878.586889999999</v>
      </c>
      <c r="G16" s="128">
        <v>72559.246119999996</v>
      </c>
      <c r="H16" s="128">
        <v>86879.483730000007</v>
      </c>
      <c r="I16" s="128">
        <v>90289.540089999995</v>
      </c>
      <c r="J16" s="128">
        <v>66727.425449999995</v>
      </c>
      <c r="K16" s="128">
        <v>119594.21446</v>
      </c>
      <c r="L16" s="128">
        <v>0</v>
      </c>
      <c r="M16" s="128">
        <v>0</v>
      </c>
      <c r="N16" s="128">
        <v>0</v>
      </c>
      <c r="O16" s="129">
        <v>716133.54402000003</v>
      </c>
    </row>
    <row r="17" spans="1:15" ht="15" x14ac:dyDescent="0.25">
      <c r="A17" s="39">
        <v>2017</v>
      </c>
      <c r="B17" s="40" t="s">
        <v>136</v>
      </c>
      <c r="C17" s="128">
        <v>72553.879400000005</v>
      </c>
      <c r="D17" s="128">
        <v>56698.544040000001</v>
      </c>
      <c r="E17" s="128">
        <v>62550.802020000003</v>
      </c>
      <c r="F17" s="128">
        <v>54475.132640000003</v>
      </c>
      <c r="G17" s="128">
        <v>98506.515249999997</v>
      </c>
      <c r="H17" s="128">
        <v>72979.066900000005</v>
      </c>
      <c r="I17" s="128">
        <v>63649.258909999997</v>
      </c>
      <c r="J17" s="128">
        <v>83484.789269999994</v>
      </c>
      <c r="K17" s="128">
        <v>118488.16482000001</v>
      </c>
      <c r="L17" s="128">
        <v>92727.963319999995</v>
      </c>
      <c r="M17" s="128">
        <v>91153.986869999993</v>
      </c>
      <c r="N17" s="128">
        <v>78543.740479999993</v>
      </c>
      <c r="O17" s="129">
        <v>945811.84392000001</v>
      </c>
    </row>
    <row r="18" spans="1:15" ht="15" x14ac:dyDescent="0.25">
      <c r="A18" s="37">
        <v>2018</v>
      </c>
      <c r="B18" s="40" t="s">
        <v>137</v>
      </c>
      <c r="C18" s="128">
        <v>8699.7593300000008</v>
      </c>
      <c r="D18" s="128">
        <v>14888.585730000001</v>
      </c>
      <c r="E18" s="128">
        <v>18298.776140000002</v>
      </c>
      <c r="F18" s="128">
        <v>11630.61274</v>
      </c>
      <c r="G18" s="128">
        <v>6780.3254999999999</v>
      </c>
      <c r="H18" s="128">
        <v>4806.9034300000003</v>
      </c>
      <c r="I18" s="128">
        <v>4293.7941899999996</v>
      </c>
      <c r="J18" s="128">
        <v>4651.7716099999998</v>
      </c>
      <c r="K18" s="128">
        <v>5353.63112</v>
      </c>
      <c r="L18" s="128">
        <v>0</v>
      </c>
      <c r="M18" s="128">
        <v>0</v>
      </c>
      <c r="N18" s="128">
        <v>0</v>
      </c>
      <c r="O18" s="129">
        <v>79404.159790000005</v>
      </c>
    </row>
    <row r="19" spans="1:15" ht="15" x14ac:dyDescent="0.25">
      <c r="A19" s="39">
        <v>2017</v>
      </c>
      <c r="B19" s="40" t="s">
        <v>137</v>
      </c>
      <c r="C19" s="128">
        <v>7065.8872499999998</v>
      </c>
      <c r="D19" s="128">
        <v>8665.6867299999994</v>
      </c>
      <c r="E19" s="128">
        <v>14861.44375</v>
      </c>
      <c r="F19" s="128">
        <v>10094.820299999999</v>
      </c>
      <c r="G19" s="128">
        <v>6492.5089099999996</v>
      </c>
      <c r="H19" s="128">
        <v>3619.6122599999999</v>
      </c>
      <c r="I19" s="128">
        <v>3592.52639</v>
      </c>
      <c r="J19" s="128">
        <v>4815.2303599999996</v>
      </c>
      <c r="K19" s="128">
        <v>3969.2169800000001</v>
      </c>
      <c r="L19" s="128">
        <v>4347.4588299999996</v>
      </c>
      <c r="M19" s="128">
        <v>6933.8124500000004</v>
      </c>
      <c r="N19" s="128">
        <v>10334.590840000001</v>
      </c>
      <c r="O19" s="129">
        <v>84792.795050000001</v>
      </c>
    </row>
    <row r="20" spans="1:15" ht="15" x14ac:dyDescent="0.25">
      <c r="A20" s="37">
        <v>2018</v>
      </c>
      <c r="B20" s="40" t="s">
        <v>138</v>
      </c>
      <c r="C20" s="130">
        <v>218255.13686</v>
      </c>
      <c r="D20" s="130">
        <v>177219.31281999999</v>
      </c>
      <c r="E20" s="130">
        <v>219741.03091</v>
      </c>
      <c r="F20" s="130">
        <v>213739.28440999999</v>
      </c>
      <c r="G20" s="130">
        <v>211995.33829000001</v>
      </c>
      <c r="H20" s="128">
        <v>189881.86120000001</v>
      </c>
      <c r="I20" s="128">
        <v>202276.60626</v>
      </c>
      <c r="J20" s="128">
        <v>192638.45340999999</v>
      </c>
      <c r="K20" s="128">
        <v>209519.03810999999</v>
      </c>
      <c r="L20" s="128">
        <v>0</v>
      </c>
      <c r="M20" s="128">
        <v>0</v>
      </c>
      <c r="N20" s="128">
        <v>0</v>
      </c>
      <c r="O20" s="129">
        <v>1835266.0622700001</v>
      </c>
    </row>
    <row r="21" spans="1:15" ht="15" x14ac:dyDescent="0.25">
      <c r="A21" s="39">
        <v>2017</v>
      </c>
      <c r="B21" s="40" t="s">
        <v>138</v>
      </c>
      <c r="C21" s="128">
        <v>170613.20470999999</v>
      </c>
      <c r="D21" s="128">
        <v>170754.34839</v>
      </c>
      <c r="E21" s="128">
        <v>185513.32574999999</v>
      </c>
      <c r="F21" s="128">
        <v>163334.72273000001</v>
      </c>
      <c r="G21" s="128">
        <v>172427.39358999999</v>
      </c>
      <c r="H21" s="128">
        <v>185578.56244000001</v>
      </c>
      <c r="I21" s="128">
        <v>182961.53338000001</v>
      </c>
      <c r="J21" s="128">
        <v>210840.92144000001</v>
      </c>
      <c r="K21" s="128">
        <v>184818.14866000001</v>
      </c>
      <c r="L21" s="128">
        <v>193877.41524</v>
      </c>
      <c r="M21" s="128">
        <v>217663.93703</v>
      </c>
      <c r="N21" s="128">
        <v>221903.21160000001</v>
      </c>
      <c r="O21" s="129">
        <v>2260286.7249599998</v>
      </c>
    </row>
    <row r="22" spans="1:15" ht="15" x14ac:dyDescent="0.25">
      <c r="A22" s="37">
        <v>2018</v>
      </c>
      <c r="B22" s="40" t="s">
        <v>139</v>
      </c>
      <c r="C22" s="130">
        <v>371396.82053000003</v>
      </c>
      <c r="D22" s="130">
        <v>397684.81341</v>
      </c>
      <c r="E22" s="130">
        <v>456331.47395000001</v>
      </c>
      <c r="F22" s="130">
        <v>412389.55433999997</v>
      </c>
      <c r="G22" s="130">
        <v>429061.86842000001</v>
      </c>
      <c r="H22" s="128">
        <v>385005.17274000001</v>
      </c>
      <c r="I22" s="128">
        <v>405525.89377000002</v>
      </c>
      <c r="J22" s="128">
        <v>365240.49553000001</v>
      </c>
      <c r="K22" s="128">
        <v>411678.09896999999</v>
      </c>
      <c r="L22" s="128">
        <v>0</v>
      </c>
      <c r="M22" s="128">
        <v>0</v>
      </c>
      <c r="N22" s="128">
        <v>0</v>
      </c>
      <c r="O22" s="129">
        <v>3634314.19166</v>
      </c>
    </row>
    <row r="23" spans="1:15" ht="15" x14ac:dyDescent="0.25">
      <c r="A23" s="39">
        <v>2017</v>
      </c>
      <c r="B23" s="40" t="s">
        <v>139</v>
      </c>
      <c r="C23" s="128">
        <v>311572.27987999999</v>
      </c>
      <c r="D23" s="130">
        <v>330041.24852999998</v>
      </c>
      <c r="E23" s="128">
        <v>390176.60791999998</v>
      </c>
      <c r="F23" s="128">
        <v>369973.79807000002</v>
      </c>
      <c r="G23" s="128">
        <v>382423.31511000003</v>
      </c>
      <c r="H23" s="128">
        <v>352638.85239000001</v>
      </c>
      <c r="I23" s="128">
        <v>349275.81735000003</v>
      </c>
      <c r="J23" s="128">
        <v>388922.44870000001</v>
      </c>
      <c r="K23" s="128">
        <v>309451.01160999999</v>
      </c>
      <c r="L23" s="128">
        <v>398179.51996000001</v>
      </c>
      <c r="M23" s="128">
        <v>414375.11687999999</v>
      </c>
      <c r="N23" s="128">
        <v>447832.23243999999</v>
      </c>
      <c r="O23" s="129">
        <v>4444862.2488399995</v>
      </c>
    </row>
    <row r="24" spans="1:15" ht="15" x14ac:dyDescent="0.25">
      <c r="A24" s="37">
        <v>2018</v>
      </c>
      <c r="B24" s="38" t="s">
        <v>14</v>
      </c>
      <c r="C24" s="131">
        <f>C26+C28+C30+C32+C34+C36+C38+C40+C42+C44+C46+C48+C50+C52+C54+C56</f>
        <v>9887773.0874199998</v>
      </c>
      <c r="D24" s="131">
        <f t="shared" ref="D24:O24" si="2">D26+D28+D30+D32+D34+D36+D38+D40+D42+D44+D46+D48+D50+D52+D54+D56</f>
        <v>10688942.223070001</v>
      </c>
      <c r="E24" s="131">
        <f t="shared" si="2"/>
        <v>12708323.073219998</v>
      </c>
      <c r="F24" s="131">
        <f t="shared" si="2"/>
        <v>11357135.153060002</v>
      </c>
      <c r="G24" s="131">
        <f t="shared" si="2"/>
        <v>11594416.799800001</v>
      </c>
      <c r="H24" s="131">
        <f t="shared" si="2"/>
        <v>10597141.992409999</v>
      </c>
      <c r="I24" s="131">
        <f t="shared" si="2"/>
        <v>11567977.302580001</v>
      </c>
      <c r="J24" s="131">
        <f t="shared" si="2"/>
        <v>10125615.792199999</v>
      </c>
      <c r="K24" s="131">
        <f t="shared" si="2"/>
        <v>11787836.321820002</v>
      </c>
      <c r="L24" s="131">
        <f t="shared" si="2"/>
        <v>0</v>
      </c>
      <c r="M24" s="131">
        <f t="shared" si="2"/>
        <v>0</v>
      </c>
      <c r="N24" s="131">
        <f t="shared" si="2"/>
        <v>0</v>
      </c>
      <c r="O24" s="131">
        <f t="shared" si="2"/>
        <v>100315161.74558</v>
      </c>
    </row>
    <row r="25" spans="1:15" ht="15" x14ac:dyDescent="0.25">
      <c r="A25" s="39">
        <v>2017</v>
      </c>
      <c r="B25" s="38" t="s">
        <v>14</v>
      </c>
      <c r="C25" s="131">
        <f>C27+C29+C31+C33+C35+C37+C39+C41+C43+C45+C47+C49+C51+C53+C55+C57</f>
        <v>8505284.0597299989</v>
      </c>
      <c r="D25" s="131">
        <f t="shared" ref="D25:O25" si="3">D27+D29+D31+D33+D35+D37+D39+D41+D43+D45+D47+D49+D51+D53+D55+D57</f>
        <v>9254498.3161700014</v>
      </c>
      <c r="E25" s="131">
        <f t="shared" si="3"/>
        <v>11300820.069669997</v>
      </c>
      <c r="F25" s="131">
        <f t="shared" si="3"/>
        <v>9719602.2306000013</v>
      </c>
      <c r="G25" s="131">
        <f t="shared" si="3"/>
        <v>10317171.35764</v>
      </c>
      <c r="H25" s="131">
        <f t="shared" si="3"/>
        <v>10039503.808539998</v>
      </c>
      <c r="I25" s="131">
        <f t="shared" si="3"/>
        <v>9579286.8689399995</v>
      </c>
      <c r="J25" s="131">
        <f t="shared" si="3"/>
        <v>10282142.409669999</v>
      </c>
      <c r="K25" s="131">
        <f t="shared" si="3"/>
        <v>9273327.7883900013</v>
      </c>
      <c r="L25" s="131">
        <f t="shared" si="3"/>
        <v>10984345.309190001</v>
      </c>
      <c r="M25" s="131">
        <f t="shared" si="3"/>
        <v>11030519.55442</v>
      </c>
      <c r="N25" s="131">
        <f t="shared" si="3"/>
        <v>10998458.401529999</v>
      </c>
      <c r="O25" s="131">
        <f t="shared" si="3"/>
        <v>121284960.17448999</v>
      </c>
    </row>
    <row r="26" spans="1:15" ht="15" x14ac:dyDescent="0.25">
      <c r="A26" s="37">
        <v>2018</v>
      </c>
      <c r="B26" s="40" t="s">
        <v>140</v>
      </c>
      <c r="C26" s="128">
        <v>695296.04380999994</v>
      </c>
      <c r="D26" s="128">
        <v>698513.86540999997</v>
      </c>
      <c r="E26" s="128">
        <v>791431.77425000002</v>
      </c>
      <c r="F26" s="128">
        <v>706564.24828000006</v>
      </c>
      <c r="G26" s="128">
        <v>747464.78006000002</v>
      </c>
      <c r="H26" s="128">
        <v>660291.71704000002</v>
      </c>
      <c r="I26" s="128">
        <v>700270.36693999998</v>
      </c>
      <c r="J26" s="128">
        <v>617057.46921999997</v>
      </c>
      <c r="K26" s="128">
        <v>718561.31192999997</v>
      </c>
      <c r="L26" s="128">
        <v>0</v>
      </c>
      <c r="M26" s="128">
        <v>0</v>
      </c>
      <c r="N26" s="128">
        <v>0</v>
      </c>
      <c r="O26" s="129">
        <v>6335451.5769400001</v>
      </c>
    </row>
    <row r="27" spans="1:15" ht="15" x14ac:dyDescent="0.25">
      <c r="A27" s="39">
        <v>2017</v>
      </c>
      <c r="B27" s="40" t="s">
        <v>140</v>
      </c>
      <c r="C27" s="128">
        <v>613304.71678000002</v>
      </c>
      <c r="D27" s="128">
        <v>636040.20463000005</v>
      </c>
      <c r="E27" s="128">
        <v>755211.73319000006</v>
      </c>
      <c r="F27" s="128">
        <v>657577.77752999996</v>
      </c>
      <c r="G27" s="128">
        <v>671398.49175000004</v>
      </c>
      <c r="H27" s="128">
        <v>647072.16252000001</v>
      </c>
      <c r="I27" s="128">
        <v>602882.05529000005</v>
      </c>
      <c r="J27" s="128">
        <v>695779.79949</v>
      </c>
      <c r="K27" s="128">
        <v>663202.04679000005</v>
      </c>
      <c r="L27" s="128">
        <v>735969.69727</v>
      </c>
      <c r="M27" s="128">
        <v>727394.88645999995</v>
      </c>
      <c r="N27" s="128">
        <v>692219.74913000001</v>
      </c>
      <c r="O27" s="129">
        <v>8098053.3208299996</v>
      </c>
    </row>
    <row r="28" spans="1:15" ht="15" x14ac:dyDescent="0.25">
      <c r="A28" s="37">
        <v>2018</v>
      </c>
      <c r="B28" s="40" t="s">
        <v>141</v>
      </c>
      <c r="C28" s="128">
        <v>129030.68098</v>
      </c>
      <c r="D28" s="128">
        <v>144569.04096000001</v>
      </c>
      <c r="E28" s="128">
        <v>168931.11551</v>
      </c>
      <c r="F28" s="128">
        <v>149704.56487</v>
      </c>
      <c r="G28" s="128">
        <v>142040.05239999999</v>
      </c>
      <c r="H28" s="128">
        <v>118010.24189</v>
      </c>
      <c r="I28" s="128">
        <v>149923.97811</v>
      </c>
      <c r="J28" s="128">
        <v>142963.31722</v>
      </c>
      <c r="K28" s="128">
        <v>139129.09335000001</v>
      </c>
      <c r="L28" s="128">
        <v>0</v>
      </c>
      <c r="M28" s="128">
        <v>0</v>
      </c>
      <c r="N28" s="128">
        <v>0</v>
      </c>
      <c r="O28" s="129">
        <v>1284302.0852900001</v>
      </c>
    </row>
    <row r="29" spans="1:15" ht="15" x14ac:dyDescent="0.25">
      <c r="A29" s="39">
        <v>2017</v>
      </c>
      <c r="B29" s="40" t="s">
        <v>141</v>
      </c>
      <c r="C29" s="128">
        <v>90876.830560000002</v>
      </c>
      <c r="D29" s="128">
        <v>115885.84125</v>
      </c>
      <c r="E29" s="128">
        <v>158449.07969000001</v>
      </c>
      <c r="F29" s="128">
        <v>120138.99434999999</v>
      </c>
      <c r="G29" s="128">
        <v>130178.74890999999</v>
      </c>
      <c r="H29" s="128">
        <v>116500.63119</v>
      </c>
      <c r="I29" s="128">
        <v>125318.44102</v>
      </c>
      <c r="J29" s="128">
        <v>177462.74841999999</v>
      </c>
      <c r="K29" s="128">
        <v>110873.10408999999</v>
      </c>
      <c r="L29" s="128">
        <v>134654.67141000001</v>
      </c>
      <c r="M29" s="128">
        <v>119326.32926</v>
      </c>
      <c r="N29" s="128">
        <v>123400.66881</v>
      </c>
      <c r="O29" s="129">
        <v>1523066.0889600001</v>
      </c>
    </row>
    <row r="30" spans="1:15" s="66" customFormat="1" ht="15" x14ac:dyDescent="0.25">
      <c r="A30" s="37">
        <v>2018</v>
      </c>
      <c r="B30" s="40" t="s">
        <v>142</v>
      </c>
      <c r="C30" s="128">
        <v>168765.86126999999</v>
      </c>
      <c r="D30" s="128">
        <v>173343.37155000001</v>
      </c>
      <c r="E30" s="128">
        <v>211824.85574</v>
      </c>
      <c r="F30" s="128">
        <v>190651.50049000001</v>
      </c>
      <c r="G30" s="128">
        <v>200079.62078</v>
      </c>
      <c r="H30" s="128">
        <v>152699.56980999999</v>
      </c>
      <c r="I30" s="128">
        <v>185106.79874999999</v>
      </c>
      <c r="J30" s="128">
        <v>159124.24343999999</v>
      </c>
      <c r="K30" s="128">
        <v>193955.51344000001</v>
      </c>
      <c r="L30" s="128">
        <v>0</v>
      </c>
      <c r="M30" s="128">
        <v>0</v>
      </c>
      <c r="N30" s="128">
        <v>0</v>
      </c>
      <c r="O30" s="129">
        <v>1635551.3352699999</v>
      </c>
    </row>
    <row r="31" spans="1:15" ht="15" x14ac:dyDescent="0.25">
      <c r="A31" s="39">
        <v>2017</v>
      </c>
      <c r="B31" s="40" t="s">
        <v>142</v>
      </c>
      <c r="C31" s="128">
        <v>145518.00641999999</v>
      </c>
      <c r="D31" s="128">
        <v>155148.69828000001</v>
      </c>
      <c r="E31" s="128">
        <v>188918.92254999999</v>
      </c>
      <c r="F31" s="128">
        <v>176115.27995</v>
      </c>
      <c r="G31" s="128">
        <v>183391.48592000001</v>
      </c>
      <c r="H31" s="128">
        <v>163116.74971999999</v>
      </c>
      <c r="I31" s="128">
        <v>158118.46898000001</v>
      </c>
      <c r="J31" s="128">
        <v>201227.19539000001</v>
      </c>
      <c r="K31" s="128">
        <v>169207.31385999999</v>
      </c>
      <c r="L31" s="128">
        <v>210889.30992</v>
      </c>
      <c r="M31" s="128">
        <v>212396.48469000001</v>
      </c>
      <c r="N31" s="128">
        <v>200297.65317000001</v>
      </c>
      <c r="O31" s="129">
        <v>2164345.5688499999</v>
      </c>
    </row>
    <row r="32" spans="1:15" ht="15" x14ac:dyDescent="0.25">
      <c r="A32" s="37">
        <v>2018</v>
      </c>
      <c r="B32" s="40" t="s">
        <v>143</v>
      </c>
      <c r="C32" s="130">
        <v>1349656.1159300001</v>
      </c>
      <c r="D32" s="130">
        <v>1260308.1005899999</v>
      </c>
      <c r="E32" s="130">
        <v>1560206.2552199999</v>
      </c>
      <c r="F32" s="130">
        <v>1347695.50988</v>
      </c>
      <c r="G32" s="130">
        <v>1461165.9286400001</v>
      </c>
      <c r="H32" s="130">
        <v>1416550.13613</v>
      </c>
      <c r="I32" s="130">
        <v>1473488.7080300001</v>
      </c>
      <c r="J32" s="130">
        <v>1375243.25611</v>
      </c>
      <c r="K32" s="130">
        <v>1528404.8470300001</v>
      </c>
      <c r="L32" s="130">
        <v>0</v>
      </c>
      <c r="M32" s="130">
        <v>0</v>
      </c>
      <c r="N32" s="130">
        <v>0</v>
      </c>
      <c r="O32" s="129">
        <v>12772718.857559999</v>
      </c>
    </row>
    <row r="33" spans="1:15" ht="15" x14ac:dyDescent="0.25">
      <c r="A33" s="39">
        <v>2017</v>
      </c>
      <c r="B33" s="40" t="s">
        <v>143</v>
      </c>
      <c r="C33" s="128">
        <v>1230414.7293499999</v>
      </c>
      <c r="D33" s="128">
        <v>1343217.28556</v>
      </c>
      <c r="E33" s="128">
        <v>1518641.9557699999</v>
      </c>
      <c r="F33" s="130">
        <v>1214811.2643299999</v>
      </c>
      <c r="G33" s="130">
        <v>1319316.5334099999</v>
      </c>
      <c r="H33" s="130">
        <v>1263760.74645</v>
      </c>
      <c r="I33" s="130">
        <v>1188525.17193</v>
      </c>
      <c r="J33" s="130">
        <v>1461498.0543800001</v>
      </c>
      <c r="K33" s="130">
        <v>1276162.1475200001</v>
      </c>
      <c r="L33" s="130">
        <v>1466689.9147999999</v>
      </c>
      <c r="M33" s="130">
        <v>1385389.7941399999</v>
      </c>
      <c r="N33" s="130">
        <v>1366771.23141</v>
      </c>
      <c r="O33" s="129">
        <v>16035198.829050001</v>
      </c>
    </row>
    <row r="34" spans="1:15" ht="15" x14ac:dyDescent="0.25">
      <c r="A34" s="37">
        <v>2018</v>
      </c>
      <c r="B34" s="40" t="s">
        <v>144</v>
      </c>
      <c r="C34" s="128">
        <v>1427609.0637000001</v>
      </c>
      <c r="D34" s="128">
        <v>1405113.8348699999</v>
      </c>
      <c r="E34" s="128">
        <v>1678558.48245</v>
      </c>
      <c r="F34" s="128">
        <v>1465720.7015500001</v>
      </c>
      <c r="G34" s="128">
        <v>1482863.20682</v>
      </c>
      <c r="H34" s="128">
        <v>1357230.2038499999</v>
      </c>
      <c r="I34" s="128">
        <v>1587525.5855099999</v>
      </c>
      <c r="J34" s="128">
        <v>1390687.9793100001</v>
      </c>
      <c r="K34" s="128">
        <v>1466116.3088100001</v>
      </c>
      <c r="L34" s="128">
        <v>0</v>
      </c>
      <c r="M34" s="128">
        <v>0</v>
      </c>
      <c r="N34" s="128">
        <v>0</v>
      </c>
      <c r="O34" s="129">
        <v>13261425.366869999</v>
      </c>
    </row>
    <row r="35" spans="1:15" ht="15" x14ac:dyDescent="0.25">
      <c r="A35" s="39">
        <v>2017</v>
      </c>
      <c r="B35" s="40" t="s">
        <v>144</v>
      </c>
      <c r="C35" s="128">
        <v>1245688.1737299999</v>
      </c>
      <c r="D35" s="128">
        <v>1282315.5776500001</v>
      </c>
      <c r="E35" s="128">
        <v>1529906.4652499999</v>
      </c>
      <c r="F35" s="128">
        <v>1345757.02675</v>
      </c>
      <c r="G35" s="128">
        <v>1399035.1849400001</v>
      </c>
      <c r="H35" s="128">
        <v>1387371.1874599999</v>
      </c>
      <c r="I35" s="128">
        <v>1476034.57712</v>
      </c>
      <c r="J35" s="128">
        <v>1674106.0351799999</v>
      </c>
      <c r="K35" s="128">
        <v>1288882.7778</v>
      </c>
      <c r="L35" s="128">
        <v>1531412.5026</v>
      </c>
      <c r="M35" s="128">
        <v>1435037.69074</v>
      </c>
      <c r="N35" s="128">
        <v>1436095.2827000001</v>
      </c>
      <c r="O35" s="129">
        <v>17031642.48192</v>
      </c>
    </row>
    <row r="36" spans="1:15" ht="15" x14ac:dyDescent="0.25">
      <c r="A36" s="37">
        <v>2018</v>
      </c>
      <c r="B36" s="40" t="s">
        <v>145</v>
      </c>
      <c r="C36" s="128">
        <v>2285586.5770899998</v>
      </c>
      <c r="D36" s="128">
        <v>2795909.4327799999</v>
      </c>
      <c r="E36" s="128">
        <v>3144368.85775</v>
      </c>
      <c r="F36" s="128">
        <v>2902186.49853</v>
      </c>
      <c r="G36" s="128">
        <v>2764335.5283599999</v>
      </c>
      <c r="H36" s="128">
        <v>2540099.78321</v>
      </c>
      <c r="I36" s="128">
        <v>2764090.0611100001</v>
      </c>
      <c r="J36" s="128">
        <v>1610937.92151</v>
      </c>
      <c r="K36" s="128">
        <v>2607237.6485600001</v>
      </c>
      <c r="L36" s="128">
        <v>0</v>
      </c>
      <c r="M36" s="128">
        <v>0</v>
      </c>
      <c r="N36" s="128">
        <v>0</v>
      </c>
      <c r="O36" s="129">
        <v>23414752.308899999</v>
      </c>
    </row>
    <row r="37" spans="1:15" ht="15" x14ac:dyDescent="0.25">
      <c r="A37" s="39">
        <v>2017</v>
      </c>
      <c r="B37" s="40" t="s">
        <v>145</v>
      </c>
      <c r="C37" s="128">
        <v>2064101.66255</v>
      </c>
      <c r="D37" s="128">
        <v>2227157.1272700001</v>
      </c>
      <c r="E37" s="128">
        <v>2708818.3197599999</v>
      </c>
      <c r="F37" s="128">
        <v>2293507.1869800002</v>
      </c>
      <c r="G37" s="128">
        <v>2563698.7144599999</v>
      </c>
      <c r="H37" s="128">
        <v>2495008.5561299999</v>
      </c>
      <c r="I37" s="128">
        <v>2430974.2752200002</v>
      </c>
      <c r="J37" s="128">
        <v>1833654.21964</v>
      </c>
      <c r="K37" s="128">
        <v>2149834.1192000001</v>
      </c>
      <c r="L37" s="128">
        <v>2630083.6725499998</v>
      </c>
      <c r="M37" s="128">
        <v>2643950.9165099999</v>
      </c>
      <c r="N37" s="128">
        <v>2487354.2474199999</v>
      </c>
      <c r="O37" s="129">
        <v>28528143.017689999</v>
      </c>
    </row>
    <row r="38" spans="1:15" ht="15" x14ac:dyDescent="0.25">
      <c r="A38" s="37">
        <v>2018</v>
      </c>
      <c r="B38" s="40" t="s">
        <v>146</v>
      </c>
      <c r="C38" s="128">
        <v>42657.506809999999</v>
      </c>
      <c r="D38" s="128">
        <v>56242.339760000003</v>
      </c>
      <c r="E38" s="128">
        <v>79322.266470000002</v>
      </c>
      <c r="F38" s="128">
        <v>42637.633880000001</v>
      </c>
      <c r="G38" s="128">
        <v>133538.68554000001</v>
      </c>
      <c r="H38" s="128">
        <v>139721.95924</v>
      </c>
      <c r="I38" s="128">
        <v>148742.76595999999</v>
      </c>
      <c r="J38" s="128">
        <v>95718.724440000005</v>
      </c>
      <c r="K38" s="128">
        <v>53297.782509999997</v>
      </c>
      <c r="L38" s="128">
        <v>0</v>
      </c>
      <c r="M38" s="128">
        <v>0</v>
      </c>
      <c r="N38" s="128">
        <v>0</v>
      </c>
      <c r="O38" s="129">
        <v>791879.66460999998</v>
      </c>
    </row>
    <row r="39" spans="1:15" ht="15" x14ac:dyDescent="0.25">
      <c r="A39" s="39">
        <v>2017</v>
      </c>
      <c r="B39" s="40" t="s">
        <v>146</v>
      </c>
      <c r="C39" s="128">
        <v>65125.639880000002</v>
      </c>
      <c r="D39" s="128">
        <v>84700.491330000004</v>
      </c>
      <c r="E39" s="128">
        <v>148505.58248000001</v>
      </c>
      <c r="F39" s="128">
        <v>72460.498909999995</v>
      </c>
      <c r="G39" s="128">
        <v>114131.60739</v>
      </c>
      <c r="H39" s="128">
        <v>158069.96716999999</v>
      </c>
      <c r="I39" s="128">
        <v>90677.540630000003</v>
      </c>
      <c r="J39" s="128">
        <v>166168.74025</v>
      </c>
      <c r="K39" s="128">
        <v>103600.68257999999</v>
      </c>
      <c r="L39" s="128">
        <v>87976.727379999997</v>
      </c>
      <c r="M39" s="128">
        <v>125763.03137</v>
      </c>
      <c r="N39" s="128">
        <v>120779.26479</v>
      </c>
      <c r="O39" s="129">
        <v>1337959.77416</v>
      </c>
    </row>
    <row r="40" spans="1:15" ht="15" x14ac:dyDescent="0.25">
      <c r="A40" s="37">
        <v>2018</v>
      </c>
      <c r="B40" s="40" t="s">
        <v>147</v>
      </c>
      <c r="C40" s="128">
        <v>767164.57539000001</v>
      </c>
      <c r="D40" s="128">
        <v>879695.58698000002</v>
      </c>
      <c r="E40" s="128">
        <v>1028581.88711</v>
      </c>
      <c r="F40" s="128">
        <v>948811.30611</v>
      </c>
      <c r="G40" s="128">
        <v>986141.95840999996</v>
      </c>
      <c r="H40" s="128">
        <v>861949.35323999997</v>
      </c>
      <c r="I40" s="128">
        <v>872210.25896000001</v>
      </c>
      <c r="J40" s="128">
        <v>802199.99497999996</v>
      </c>
      <c r="K40" s="128">
        <v>1003261.1715000001</v>
      </c>
      <c r="L40" s="128">
        <v>0</v>
      </c>
      <c r="M40" s="128">
        <v>0</v>
      </c>
      <c r="N40" s="128">
        <v>0</v>
      </c>
      <c r="O40" s="129">
        <v>8150016.0926799998</v>
      </c>
    </row>
    <row r="41" spans="1:15" ht="15" x14ac:dyDescent="0.25">
      <c r="A41" s="39">
        <v>2017</v>
      </c>
      <c r="B41" s="40" t="s">
        <v>147</v>
      </c>
      <c r="C41" s="128">
        <v>603320.69744999998</v>
      </c>
      <c r="D41" s="128">
        <v>695421.10091000004</v>
      </c>
      <c r="E41" s="128">
        <v>907664.79897999996</v>
      </c>
      <c r="F41" s="128">
        <v>787465.65009999997</v>
      </c>
      <c r="G41" s="128">
        <v>878995.33582000004</v>
      </c>
      <c r="H41" s="128">
        <v>873053.68208000006</v>
      </c>
      <c r="I41" s="128">
        <v>806951.52475999994</v>
      </c>
      <c r="J41" s="128">
        <v>958583.64651999995</v>
      </c>
      <c r="K41" s="128">
        <v>864472.82805999997</v>
      </c>
      <c r="L41" s="128">
        <v>1013748.13949</v>
      </c>
      <c r="M41" s="128">
        <v>1009851.4548600001</v>
      </c>
      <c r="N41" s="128">
        <v>1091172.7918199999</v>
      </c>
      <c r="O41" s="129">
        <v>10490701.65085</v>
      </c>
    </row>
    <row r="42" spans="1:15" ht="15" x14ac:dyDescent="0.25">
      <c r="A42" s="37">
        <v>2018</v>
      </c>
      <c r="B42" s="40" t="s">
        <v>148</v>
      </c>
      <c r="C42" s="128">
        <v>511902.31041999999</v>
      </c>
      <c r="D42" s="128">
        <v>547516.17868999997</v>
      </c>
      <c r="E42" s="128">
        <v>635882.02157999994</v>
      </c>
      <c r="F42" s="128">
        <v>602740.05070000002</v>
      </c>
      <c r="G42" s="128">
        <v>623187.99453999999</v>
      </c>
      <c r="H42" s="128">
        <v>551548.78851999994</v>
      </c>
      <c r="I42" s="128">
        <v>611950.25821999996</v>
      </c>
      <c r="J42" s="128">
        <v>551485.92218999995</v>
      </c>
      <c r="K42" s="128">
        <v>626070.13312999997</v>
      </c>
      <c r="L42" s="128">
        <v>0</v>
      </c>
      <c r="M42" s="128">
        <v>0</v>
      </c>
      <c r="N42" s="128">
        <v>0</v>
      </c>
      <c r="O42" s="129">
        <v>5262283.6579900002</v>
      </c>
    </row>
    <row r="43" spans="1:15" ht="15" x14ac:dyDescent="0.25">
      <c r="A43" s="39">
        <v>2017</v>
      </c>
      <c r="B43" s="40" t="s">
        <v>148</v>
      </c>
      <c r="C43" s="128">
        <v>388710.50743</v>
      </c>
      <c r="D43" s="128">
        <v>432320.64464999997</v>
      </c>
      <c r="E43" s="128">
        <v>516941.45613000001</v>
      </c>
      <c r="F43" s="128">
        <v>484507.63029</v>
      </c>
      <c r="G43" s="128">
        <v>508709.39766999998</v>
      </c>
      <c r="H43" s="128">
        <v>506013.32293000002</v>
      </c>
      <c r="I43" s="128">
        <v>472926.82644999999</v>
      </c>
      <c r="J43" s="128">
        <v>564435.62714999996</v>
      </c>
      <c r="K43" s="128">
        <v>479896.01659000001</v>
      </c>
      <c r="L43" s="128">
        <v>542054.69666000002</v>
      </c>
      <c r="M43" s="128">
        <v>580696.17102000001</v>
      </c>
      <c r="N43" s="128">
        <v>603671.44877999998</v>
      </c>
      <c r="O43" s="129">
        <v>6080883.7457499998</v>
      </c>
    </row>
    <row r="44" spans="1:15" ht="15" x14ac:dyDescent="0.25">
      <c r="A44" s="37">
        <v>2018</v>
      </c>
      <c r="B44" s="40" t="s">
        <v>149</v>
      </c>
      <c r="C44" s="128">
        <v>597426.46039000002</v>
      </c>
      <c r="D44" s="128">
        <v>635706.29151999997</v>
      </c>
      <c r="E44" s="128">
        <v>752678.28590999998</v>
      </c>
      <c r="F44" s="128">
        <v>698030.69545</v>
      </c>
      <c r="G44" s="128">
        <v>716167.17151999997</v>
      </c>
      <c r="H44" s="128">
        <v>657275.11609999998</v>
      </c>
      <c r="I44" s="128">
        <v>687145.92047999997</v>
      </c>
      <c r="J44" s="128">
        <v>601096.86016000004</v>
      </c>
      <c r="K44" s="128">
        <v>666656.78637999995</v>
      </c>
      <c r="L44" s="128">
        <v>0</v>
      </c>
      <c r="M44" s="128">
        <v>0</v>
      </c>
      <c r="N44" s="128">
        <v>0</v>
      </c>
      <c r="O44" s="129">
        <v>6012183.5879100002</v>
      </c>
    </row>
    <row r="45" spans="1:15" ht="15" x14ac:dyDescent="0.25">
      <c r="A45" s="39">
        <v>2017</v>
      </c>
      <c r="B45" s="40" t="s">
        <v>149</v>
      </c>
      <c r="C45" s="128">
        <v>464679.32507000002</v>
      </c>
      <c r="D45" s="128">
        <v>500561.75339999999</v>
      </c>
      <c r="E45" s="128">
        <v>611686.63208000001</v>
      </c>
      <c r="F45" s="128">
        <v>546671.35161000001</v>
      </c>
      <c r="G45" s="128">
        <v>570053.03044999996</v>
      </c>
      <c r="H45" s="128">
        <v>560120.81056999997</v>
      </c>
      <c r="I45" s="128">
        <v>532006.61095</v>
      </c>
      <c r="J45" s="128">
        <v>607604.14335000003</v>
      </c>
      <c r="K45" s="128">
        <v>521158.19201</v>
      </c>
      <c r="L45" s="128">
        <v>624817.60432000004</v>
      </c>
      <c r="M45" s="128">
        <v>644808.48560000001</v>
      </c>
      <c r="N45" s="128">
        <v>625216.98112000001</v>
      </c>
      <c r="O45" s="129">
        <v>6809384.9205299998</v>
      </c>
    </row>
    <row r="46" spans="1:15" ht="15" x14ac:dyDescent="0.25">
      <c r="A46" s="37">
        <v>2018</v>
      </c>
      <c r="B46" s="40" t="s">
        <v>150</v>
      </c>
      <c r="C46" s="128">
        <v>1117504.07648</v>
      </c>
      <c r="D46" s="128">
        <v>1147472.13916</v>
      </c>
      <c r="E46" s="128">
        <v>1287315.3300900001</v>
      </c>
      <c r="F46" s="128">
        <v>1122433.2077899999</v>
      </c>
      <c r="G46" s="128">
        <v>1204182.39016</v>
      </c>
      <c r="H46" s="128">
        <v>1197459.1781200001</v>
      </c>
      <c r="I46" s="128">
        <v>1264029.1232499999</v>
      </c>
      <c r="J46" s="128">
        <v>1190246.6982799999</v>
      </c>
      <c r="K46" s="128">
        <v>1442187.9283199999</v>
      </c>
      <c r="L46" s="128">
        <v>0</v>
      </c>
      <c r="M46" s="128">
        <v>0</v>
      </c>
      <c r="N46" s="128">
        <v>0</v>
      </c>
      <c r="O46" s="129">
        <v>10972830.07165</v>
      </c>
    </row>
    <row r="47" spans="1:15" ht="15" x14ac:dyDescent="0.25">
      <c r="A47" s="39">
        <v>2017</v>
      </c>
      <c r="B47" s="40" t="s">
        <v>150</v>
      </c>
      <c r="C47" s="128">
        <v>850631.40171999997</v>
      </c>
      <c r="D47" s="128">
        <v>928852.77034000005</v>
      </c>
      <c r="E47" s="128">
        <v>1169206.17637</v>
      </c>
      <c r="F47" s="128">
        <v>995610.36797999998</v>
      </c>
      <c r="G47" s="128">
        <v>965129.35251</v>
      </c>
      <c r="H47" s="128">
        <v>897059.66601000004</v>
      </c>
      <c r="I47" s="128">
        <v>789419.71071000001</v>
      </c>
      <c r="J47" s="128">
        <v>846235.76344999997</v>
      </c>
      <c r="K47" s="128">
        <v>740039.80018000002</v>
      </c>
      <c r="L47" s="128">
        <v>1016087.50205</v>
      </c>
      <c r="M47" s="128">
        <v>1073414.37613</v>
      </c>
      <c r="N47" s="128">
        <v>1159659.7968299999</v>
      </c>
      <c r="O47" s="129">
        <v>11431346.684280001</v>
      </c>
    </row>
    <row r="48" spans="1:15" ht="15" x14ac:dyDescent="0.25">
      <c r="A48" s="37">
        <v>2018</v>
      </c>
      <c r="B48" s="40" t="s">
        <v>151</v>
      </c>
      <c r="C48" s="128">
        <v>208561.59722</v>
      </c>
      <c r="D48" s="128">
        <v>239377.08450999999</v>
      </c>
      <c r="E48" s="128">
        <v>267416.54732999997</v>
      </c>
      <c r="F48" s="128">
        <v>258371.41125999999</v>
      </c>
      <c r="G48" s="128">
        <v>273641.45325000002</v>
      </c>
      <c r="H48" s="128">
        <v>254336.74085999999</v>
      </c>
      <c r="I48" s="128">
        <v>256453.06010999999</v>
      </c>
      <c r="J48" s="128">
        <v>220837.16935000001</v>
      </c>
      <c r="K48" s="128">
        <v>244191.05598</v>
      </c>
      <c r="L48" s="128">
        <v>0</v>
      </c>
      <c r="M48" s="128">
        <v>0</v>
      </c>
      <c r="N48" s="128">
        <v>0</v>
      </c>
      <c r="O48" s="129">
        <v>2223186.1198700001</v>
      </c>
    </row>
    <row r="49" spans="1:15" ht="15" x14ac:dyDescent="0.25">
      <c r="A49" s="39">
        <v>2017</v>
      </c>
      <c r="B49" s="40" t="s">
        <v>151</v>
      </c>
      <c r="C49" s="128">
        <v>180942.39872</v>
      </c>
      <c r="D49" s="128">
        <v>202271.86444</v>
      </c>
      <c r="E49" s="128">
        <v>256830.35075000001</v>
      </c>
      <c r="F49" s="128">
        <v>222371.25599000001</v>
      </c>
      <c r="G49" s="128">
        <v>239963.52903000001</v>
      </c>
      <c r="H49" s="128">
        <v>231400.9319</v>
      </c>
      <c r="I49" s="128">
        <v>217437.45954000001</v>
      </c>
      <c r="J49" s="128">
        <v>244923.63052000001</v>
      </c>
      <c r="K49" s="128">
        <v>205829.61438000001</v>
      </c>
      <c r="L49" s="128">
        <v>230035.07008</v>
      </c>
      <c r="M49" s="128">
        <v>237808.23217999999</v>
      </c>
      <c r="N49" s="128">
        <v>235849.47455000001</v>
      </c>
      <c r="O49" s="129">
        <v>2705663.8120800001</v>
      </c>
    </row>
    <row r="50" spans="1:15" ht="15" x14ac:dyDescent="0.25">
      <c r="A50" s="37">
        <v>2018</v>
      </c>
      <c r="B50" s="40" t="s">
        <v>152</v>
      </c>
      <c r="C50" s="128">
        <v>141964.32303</v>
      </c>
      <c r="D50" s="128">
        <v>195500.45146000001</v>
      </c>
      <c r="E50" s="128">
        <v>522780.52081000002</v>
      </c>
      <c r="F50" s="128">
        <v>355027.91907</v>
      </c>
      <c r="G50" s="128">
        <v>251619.36738000001</v>
      </c>
      <c r="H50" s="128">
        <v>198946.47810000001</v>
      </c>
      <c r="I50" s="128">
        <v>260071.40135999999</v>
      </c>
      <c r="J50" s="128">
        <v>896823.95129</v>
      </c>
      <c r="K50" s="128">
        <v>590986.01014999999</v>
      </c>
      <c r="L50" s="128">
        <v>0</v>
      </c>
      <c r="M50" s="128">
        <v>0</v>
      </c>
      <c r="N50" s="128">
        <v>0</v>
      </c>
      <c r="O50" s="129">
        <v>3413720.4226500001</v>
      </c>
    </row>
    <row r="51" spans="1:15" ht="15" x14ac:dyDescent="0.25">
      <c r="A51" s="39">
        <v>2017</v>
      </c>
      <c r="B51" s="40" t="s">
        <v>152</v>
      </c>
      <c r="C51" s="128">
        <v>198486.61814999999</v>
      </c>
      <c r="D51" s="128">
        <v>251788.18276</v>
      </c>
      <c r="E51" s="128">
        <v>338911.83844000002</v>
      </c>
      <c r="F51" s="128">
        <v>345082.39354999998</v>
      </c>
      <c r="G51" s="128">
        <v>302669.66272000002</v>
      </c>
      <c r="H51" s="128">
        <v>252020.96518</v>
      </c>
      <c r="I51" s="128">
        <v>265027.53391</v>
      </c>
      <c r="J51" s="128">
        <v>323546.42946000001</v>
      </c>
      <c r="K51" s="128">
        <v>232554.26246</v>
      </c>
      <c r="L51" s="128">
        <v>222782.36194</v>
      </c>
      <c r="M51" s="128">
        <v>266584.51513999997</v>
      </c>
      <c r="N51" s="128">
        <v>281485.85862999997</v>
      </c>
      <c r="O51" s="129">
        <v>3280940.6223399998</v>
      </c>
    </row>
    <row r="52" spans="1:15" ht="15" x14ac:dyDescent="0.25">
      <c r="A52" s="37">
        <v>2018</v>
      </c>
      <c r="B52" s="40" t="s">
        <v>153</v>
      </c>
      <c r="C52" s="128">
        <v>106506.34802</v>
      </c>
      <c r="D52" s="128">
        <v>149655.0753</v>
      </c>
      <c r="E52" s="128">
        <v>147969.12981000001</v>
      </c>
      <c r="F52" s="128">
        <v>189961.07772999999</v>
      </c>
      <c r="G52" s="128">
        <v>190016.05770999999</v>
      </c>
      <c r="H52" s="128">
        <v>123058.16417</v>
      </c>
      <c r="I52" s="128">
        <v>197344.31179000001</v>
      </c>
      <c r="J52" s="128">
        <v>119775.07057</v>
      </c>
      <c r="K52" s="128">
        <v>123294.89200000001</v>
      </c>
      <c r="L52" s="128">
        <v>0</v>
      </c>
      <c r="M52" s="128">
        <v>0</v>
      </c>
      <c r="N52" s="128">
        <v>0</v>
      </c>
      <c r="O52" s="129">
        <v>1347580.1270999999</v>
      </c>
    </row>
    <row r="53" spans="1:15" ht="15" x14ac:dyDescent="0.25">
      <c r="A53" s="39">
        <v>2017</v>
      </c>
      <c r="B53" s="40" t="s">
        <v>153</v>
      </c>
      <c r="C53" s="128">
        <v>99964.754350000003</v>
      </c>
      <c r="D53" s="128">
        <v>122114.31127000001</v>
      </c>
      <c r="E53" s="128">
        <v>147396.47138</v>
      </c>
      <c r="F53" s="128">
        <v>137727.17058999999</v>
      </c>
      <c r="G53" s="128">
        <v>131955.44761999999</v>
      </c>
      <c r="H53" s="128">
        <v>156546.92847000001</v>
      </c>
      <c r="I53" s="128">
        <v>111487.75456</v>
      </c>
      <c r="J53" s="128">
        <v>159009.36577</v>
      </c>
      <c r="K53" s="128">
        <v>151239.85154</v>
      </c>
      <c r="L53" s="128">
        <v>145058.47693999999</v>
      </c>
      <c r="M53" s="128">
        <v>173029.13488999999</v>
      </c>
      <c r="N53" s="128">
        <v>202981.92694999999</v>
      </c>
      <c r="O53" s="129">
        <v>1738511.59433</v>
      </c>
    </row>
    <row r="54" spans="1:15" ht="15" x14ac:dyDescent="0.25">
      <c r="A54" s="37">
        <v>2018</v>
      </c>
      <c r="B54" s="40" t="s">
        <v>154</v>
      </c>
      <c r="C54" s="128">
        <v>331310.27610999998</v>
      </c>
      <c r="D54" s="128">
        <v>350929.49722000002</v>
      </c>
      <c r="E54" s="128">
        <v>417550.45259</v>
      </c>
      <c r="F54" s="128">
        <v>365939.12841</v>
      </c>
      <c r="G54" s="128">
        <v>406430.08026999998</v>
      </c>
      <c r="H54" s="128">
        <v>357905.03031</v>
      </c>
      <c r="I54" s="128">
        <v>401745.75261999998</v>
      </c>
      <c r="J54" s="128">
        <v>343509.36443000002</v>
      </c>
      <c r="K54" s="128">
        <v>375328.32078000001</v>
      </c>
      <c r="L54" s="128">
        <v>0</v>
      </c>
      <c r="M54" s="128">
        <v>0</v>
      </c>
      <c r="N54" s="128">
        <v>0</v>
      </c>
      <c r="O54" s="129">
        <v>3350647.9027399998</v>
      </c>
    </row>
    <row r="55" spans="1:15" ht="15" x14ac:dyDescent="0.25">
      <c r="A55" s="39">
        <v>2017</v>
      </c>
      <c r="B55" s="40" t="s">
        <v>154</v>
      </c>
      <c r="C55" s="128">
        <v>257694.12286999999</v>
      </c>
      <c r="D55" s="128">
        <v>269330.11041999998</v>
      </c>
      <c r="E55" s="128">
        <v>329519.41336000001</v>
      </c>
      <c r="F55" s="128">
        <v>309774.31763000001</v>
      </c>
      <c r="G55" s="128">
        <v>327785.27223</v>
      </c>
      <c r="H55" s="128">
        <v>324231.31637000002</v>
      </c>
      <c r="I55" s="128">
        <v>304112.92569</v>
      </c>
      <c r="J55" s="128">
        <v>360308.32639</v>
      </c>
      <c r="K55" s="128">
        <v>310390.63776999997</v>
      </c>
      <c r="L55" s="128">
        <v>382331.90101999999</v>
      </c>
      <c r="M55" s="128">
        <v>384804.53149999998</v>
      </c>
      <c r="N55" s="128">
        <v>356649.66707000002</v>
      </c>
      <c r="O55" s="129">
        <v>3916932.54232</v>
      </c>
    </row>
    <row r="56" spans="1:15" ht="15" x14ac:dyDescent="0.25">
      <c r="A56" s="37">
        <v>2018</v>
      </c>
      <c r="B56" s="40" t="s">
        <v>155</v>
      </c>
      <c r="C56" s="128">
        <v>6831.2707700000001</v>
      </c>
      <c r="D56" s="128">
        <v>9089.9323100000001</v>
      </c>
      <c r="E56" s="128">
        <v>13505.2906</v>
      </c>
      <c r="F56" s="128">
        <v>10659.699060000001</v>
      </c>
      <c r="G56" s="128">
        <v>11542.52396</v>
      </c>
      <c r="H56" s="128">
        <v>10059.53182</v>
      </c>
      <c r="I56" s="128">
        <v>7878.9513800000004</v>
      </c>
      <c r="J56" s="128">
        <v>7907.8496999999998</v>
      </c>
      <c r="K56" s="128">
        <v>9157.5179499999995</v>
      </c>
      <c r="L56" s="128">
        <v>0</v>
      </c>
      <c r="M56" s="128">
        <v>0</v>
      </c>
      <c r="N56" s="128">
        <v>0</v>
      </c>
      <c r="O56" s="129">
        <v>86632.567550000007</v>
      </c>
    </row>
    <row r="57" spans="1:15" ht="15" x14ac:dyDescent="0.25">
      <c r="A57" s="39">
        <v>2017</v>
      </c>
      <c r="B57" s="40" t="s">
        <v>155</v>
      </c>
      <c r="C57" s="128">
        <v>5824.4746999999998</v>
      </c>
      <c r="D57" s="128">
        <v>7372.3520099999996</v>
      </c>
      <c r="E57" s="128">
        <v>14210.87349</v>
      </c>
      <c r="F57" s="128">
        <v>10024.064060000001</v>
      </c>
      <c r="G57" s="128">
        <v>10759.562809999999</v>
      </c>
      <c r="H57" s="128">
        <v>8156.1843900000003</v>
      </c>
      <c r="I57" s="128">
        <v>7385.9921800000002</v>
      </c>
      <c r="J57" s="128">
        <v>7598.6843099999996</v>
      </c>
      <c r="K57" s="128">
        <v>5984.3935600000004</v>
      </c>
      <c r="L57" s="128">
        <v>9753.0607600000003</v>
      </c>
      <c r="M57" s="128">
        <v>10263.51993</v>
      </c>
      <c r="N57" s="128">
        <v>14852.35835</v>
      </c>
      <c r="O57" s="129">
        <v>112185.52055</v>
      </c>
    </row>
    <row r="58" spans="1:15" ht="15" x14ac:dyDescent="0.25">
      <c r="A58" s="37">
        <v>2018</v>
      </c>
      <c r="B58" s="38" t="s">
        <v>31</v>
      </c>
      <c r="C58" s="131">
        <f>C60</f>
        <v>391324.55086000002</v>
      </c>
      <c r="D58" s="131">
        <f t="shared" ref="D58:O58" si="4">D60</f>
        <v>334207.78537</v>
      </c>
      <c r="E58" s="131">
        <f t="shared" si="4"/>
        <v>376898.40953</v>
      </c>
      <c r="F58" s="131">
        <f t="shared" si="4"/>
        <v>369344.33247000002</v>
      </c>
      <c r="G58" s="131">
        <f t="shared" si="4"/>
        <v>430283.59836</v>
      </c>
      <c r="H58" s="131">
        <f t="shared" si="4"/>
        <v>379377.32506</v>
      </c>
      <c r="I58" s="131">
        <f t="shared" si="4"/>
        <v>403290.88724000001</v>
      </c>
      <c r="J58" s="131">
        <f t="shared" si="4"/>
        <v>325035.55700999999</v>
      </c>
      <c r="K58" s="131">
        <f t="shared" si="4"/>
        <v>364469.84187</v>
      </c>
      <c r="L58" s="131">
        <f t="shared" si="4"/>
        <v>0</v>
      </c>
      <c r="M58" s="131">
        <f t="shared" si="4"/>
        <v>0</v>
      </c>
      <c r="N58" s="131">
        <f t="shared" si="4"/>
        <v>0</v>
      </c>
      <c r="O58" s="131">
        <f t="shared" si="4"/>
        <v>3374232.2877699998</v>
      </c>
    </row>
    <row r="59" spans="1:15" ht="15" x14ac:dyDescent="0.25">
      <c r="A59" s="39">
        <v>2017</v>
      </c>
      <c r="B59" s="38" t="s">
        <v>31</v>
      </c>
      <c r="C59" s="131">
        <f>C61</f>
        <v>328015.23112999997</v>
      </c>
      <c r="D59" s="131">
        <f t="shared" ref="D59:O59" si="5">D61</f>
        <v>308981.73379999999</v>
      </c>
      <c r="E59" s="131">
        <f t="shared" si="5"/>
        <v>382542.65993999998</v>
      </c>
      <c r="F59" s="131">
        <f t="shared" si="5"/>
        <v>448004.33481999999</v>
      </c>
      <c r="G59" s="131">
        <f t="shared" si="5"/>
        <v>445702.48784999998</v>
      </c>
      <c r="H59" s="131">
        <f t="shared" si="5"/>
        <v>366947.6202</v>
      </c>
      <c r="I59" s="131">
        <f t="shared" si="5"/>
        <v>385927.32467</v>
      </c>
      <c r="J59" s="131">
        <f t="shared" si="5"/>
        <v>445269.32912000001</v>
      </c>
      <c r="K59" s="131">
        <f t="shared" si="5"/>
        <v>379084.85233999998</v>
      </c>
      <c r="L59" s="131">
        <f t="shared" si="5"/>
        <v>404376.02325999999</v>
      </c>
      <c r="M59" s="131">
        <f t="shared" si="5"/>
        <v>382927.93002999999</v>
      </c>
      <c r="N59" s="131">
        <f t="shared" si="5"/>
        <v>411302.76665000001</v>
      </c>
      <c r="O59" s="131">
        <f t="shared" si="5"/>
        <v>4689082.2938099997</v>
      </c>
    </row>
    <row r="60" spans="1:15" ht="15" x14ac:dyDescent="0.25">
      <c r="A60" s="37">
        <v>2018</v>
      </c>
      <c r="B60" s="40" t="s">
        <v>156</v>
      </c>
      <c r="C60" s="128">
        <v>391324.55086000002</v>
      </c>
      <c r="D60" s="128">
        <v>334207.78537</v>
      </c>
      <c r="E60" s="128">
        <v>376898.40953</v>
      </c>
      <c r="F60" s="128">
        <v>369344.33247000002</v>
      </c>
      <c r="G60" s="128">
        <v>430283.59836</v>
      </c>
      <c r="H60" s="128">
        <v>379377.32506</v>
      </c>
      <c r="I60" s="128">
        <v>403290.88724000001</v>
      </c>
      <c r="J60" s="128">
        <v>325035.55700999999</v>
      </c>
      <c r="K60" s="128">
        <v>364469.84187</v>
      </c>
      <c r="L60" s="128">
        <v>0</v>
      </c>
      <c r="M60" s="128">
        <v>0</v>
      </c>
      <c r="N60" s="128">
        <v>0</v>
      </c>
      <c r="O60" s="129">
        <v>3374232.2877699998</v>
      </c>
    </row>
    <row r="61" spans="1:15" ht="15.75" thickBot="1" x14ac:dyDescent="0.3">
      <c r="A61" s="39">
        <v>2017</v>
      </c>
      <c r="B61" s="40" t="s">
        <v>156</v>
      </c>
      <c r="C61" s="128">
        <v>328015.23112999997</v>
      </c>
      <c r="D61" s="128">
        <v>308981.73379999999</v>
      </c>
      <c r="E61" s="128">
        <v>382542.65993999998</v>
      </c>
      <c r="F61" s="128">
        <v>448004.33481999999</v>
      </c>
      <c r="G61" s="128">
        <v>445702.48784999998</v>
      </c>
      <c r="H61" s="128">
        <v>366947.6202</v>
      </c>
      <c r="I61" s="128">
        <v>385927.32467</v>
      </c>
      <c r="J61" s="128">
        <v>445269.32912000001</v>
      </c>
      <c r="K61" s="128">
        <v>379084.85233999998</v>
      </c>
      <c r="L61" s="128">
        <v>404376.02325999999</v>
      </c>
      <c r="M61" s="128">
        <v>382927.93002999999</v>
      </c>
      <c r="N61" s="128">
        <v>411302.76665000001</v>
      </c>
      <c r="O61" s="129">
        <v>4689082.2938099997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2">
        <v>2607319.6609999998</v>
      </c>
      <c r="D62" s="132">
        <v>2383772.9539999999</v>
      </c>
      <c r="E62" s="132">
        <v>2918943.5210000002</v>
      </c>
      <c r="F62" s="132">
        <v>2742857.9219999998</v>
      </c>
      <c r="G62" s="132">
        <v>3000325.2429999998</v>
      </c>
      <c r="H62" s="132">
        <v>2770693.8810000001</v>
      </c>
      <c r="I62" s="132">
        <v>3103851.8620000002</v>
      </c>
      <c r="J62" s="132">
        <v>2975888.9739999999</v>
      </c>
      <c r="K62" s="132">
        <v>3218206.861</v>
      </c>
      <c r="L62" s="132">
        <v>3501128.02</v>
      </c>
      <c r="M62" s="132">
        <v>3593604.8960000002</v>
      </c>
      <c r="N62" s="132">
        <v>3242495.2340000002</v>
      </c>
      <c r="O62" s="133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2">
        <v>3533705.5819999999</v>
      </c>
      <c r="D63" s="132">
        <v>2923460.39</v>
      </c>
      <c r="E63" s="132">
        <v>3908255.9909999999</v>
      </c>
      <c r="F63" s="132">
        <v>3662183.449</v>
      </c>
      <c r="G63" s="132">
        <v>3860471.3</v>
      </c>
      <c r="H63" s="132">
        <v>3796113.5219999999</v>
      </c>
      <c r="I63" s="132">
        <v>4236114.2640000004</v>
      </c>
      <c r="J63" s="132">
        <v>3828726.17</v>
      </c>
      <c r="K63" s="132">
        <v>4114677.523</v>
      </c>
      <c r="L63" s="132">
        <v>4824388.2589999996</v>
      </c>
      <c r="M63" s="132">
        <v>3969697.4580000001</v>
      </c>
      <c r="N63" s="132">
        <v>4595042.3940000003</v>
      </c>
      <c r="O63" s="133">
        <f t="shared" ref="O63:O78" si="6"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2">
        <v>4619660.84</v>
      </c>
      <c r="D64" s="132">
        <v>3664503.0430000001</v>
      </c>
      <c r="E64" s="132">
        <v>5218042.1770000001</v>
      </c>
      <c r="F64" s="132">
        <v>5072462.9939999999</v>
      </c>
      <c r="G64" s="132">
        <v>5170061.6050000004</v>
      </c>
      <c r="H64" s="132">
        <v>5284383.2860000003</v>
      </c>
      <c r="I64" s="132">
        <v>5632138.7980000004</v>
      </c>
      <c r="J64" s="132">
        <v>4707491.284</v>
      </c>
      <c r="K64" s="132">
        <v>5656283.5209999997</v>
      </c>
      <c r="L64" s="132">
        <v>5867342.1210000003</v>
      </c>
      <c r="M64" s="132">
        <v>5733908.9759999998</v>
      </c>
      <c r="N64" s="132">
        <v>6540874.1749999998</v>
      </c>
      <c r="O64" s="133">
        <f t="shared" si="6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2">
        <v>4997279.7240000004</v>
      </c>
      <c r="D65" s="132">
        <v>5651741.2520000003</v>
      </c>
      <c r="E65" s="132">
        <v>6591859.2180000003</v>
      </c>
      <c r="F65" s="132">
        <v>6128131.8779999996</v>
      </c>
      <c r="G65" s="132">
        <v>5977226.2170000002</v>
      </c>
      <c r="H65" s="132">
        <v>6038534.3669999996</v>
      </c>
      <c r="I65" s="132">
        <v>5763466.3530000001</v>
      </c>
      <c r="J65" s="132">
        <v>5552867.2120000003</v>
      </c>
      <c r="K65" s="132">
        <v>6814268.9409999996</v>
      </c>
      <c r="L65" s="132">
        <v>6772178.5690000001</v>
      </c>
      <c r="M65" s="132">
        <v>5942575.7819999997</v>
      </c>
      <c r="N65" s="132">
        <v>7246278.6299999999</v>
      </c>
      <c r="O65" s="133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2">
        <v>5133048.8810000001</v>
      </c>
      <c r="D66" s="132">
        <v>6058251.2790000001</v>
      </c>
      <c r="E66" s="132">
        <v>7411101.659</v>
      </c>
      <c r="F66" s="132">
        <v>6456090.2609999999</v>
      </c>
      <c r="G66" s="132">
        <v>7041543.2470000004</v>
      </c>
      <c r="H66" s="132">
        <v>7815434.6220000004</v>
      </c>
      <c r="I66" s="132">
        <v>7067411.4790000003</v>
      </c>
      <c r="J66" s="132">
        <v>6811202.4100000001</v>
      </c>
      <c r="K66" s="132">
        <v>7606551.0949999997</v>
      </c>
      <c r="L66" s="132">
        <v>6888812.5489999996</v>
      </c>
      <c r="M66" s="132">
        <v>8641474.5559999999</v>
      </c>
      <c r="N66" s="132">
        <v>8603753.4800000004</v>
      </c>
      <c r="O66" s="133">
        <f t="shared" si="6"/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2">
        <v>6564559.7929999996</v>
      </c>
      <c r="D67" s="132">
        <v>7656951.608</v>
      </c>
      <c r="E67" s="132">
        <v>8957851.6209999993</v>
      </c>
      <c r="F67" s="132">
        <v>8313312.0049999999</v>
      </c>
      <c r="G67" s="132">
        <v>9147620.0419999994</v>
      </c>
      <c r="H67" s="132">
        <v>8980247.4370000008</v>
      </c>
      <c r="I67" s="132">
        <v>8937741.591</v>
      </c>
      <c r="J67" s="132">
        <v>8736689.0920000002</v>
      </c>
      <c r="K67" s="132">
        <v>9038743.8959999997</v>
      </c>
      <c r="L67" s="132">
        <v>9895216.6219999995</v>
      </c>
      <c r="M67" s="132">
        <v>11318798.220000001</v>
      </c>
      <c r="N67" s="132">
        <v>9724017.977</v>
      </c>
      <c r="O67" s="133">
        <f t="shared" si="6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2">
        <v>10632207.040999999</v>
      </c>
      <c r="D68" s="132">
        <v>11077899.119999999</v>
      </c>
      <c r="E68" s="132">
        <v>11428587.233999999</v>
      </c>
      <c r="F68" s="132">
        <v>11363963.503</v>
      </c>
      <c r="G68" s="132">
        <v>12477968.699999999</v>
      </c>
      <c r="H68" s="132">
        <v>11770634.384</v>
      </c>
      <c r="I68" s="132">
        <v>12595426.863</v>
      </c>
      <c r="J68" s="132">
        <v>11046830.085999999</v>
      </c>
      <c r="K68" s="132">
        <v>12793148.034</v>
      </c>
      <c r="L68" s="132">
        <v>9722708.7899999991</v>
      </c>
      <c r="M68" s="132">
        <v>9395872.8969999999</v>
      </c>
      <c r="N68" s="132">
        <v>7721948.9740000004</v>
      </c>
      <c r="O68" s="133">
        <f t="shared" si="6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2">
        <v>7884493.5240000002</v>
      </c>
      <c r="D69" s="132">
        <v>8435115.8340000007</v>
      </c>
      <c r="E69" s="132">
        <v>8155485.0810000002</v>
      </c>
      <c r="F69" s="132">
        <v>7561696.2829999998</v>
      </c>
      <c r="G69" s="132">
        <v>7346407.5279999999</v>
      </c>
      <c r="H69" s="132">
        <v>8329692.7829999998</v>
      </c>
      <c r="I69" s="132">
        <v>9055733.6710000001</v>
      </c>
      <c r="J69" s="132">
        <v>7839908.8420000002</v>
      </c>
      <c r="K69" s="132">
        <v>8480708.3870000001</v>
      </c>
      <c r="L69" s="132">
        <v>10095768.029999999</v>
      </c>
      <c r="M69" s="132">
        <v>8903010.773</v>
      </c>
      <c r="N69" s="132">
        <v>10054591.867000001</v>
      </c>
      <c r="O69" s="133">
        <f t="shared" si="6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 t="shared" si="6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 t="shared" si="6"/>
        <v>134906868.83000001</v>
      </c>
    </row>
    <row r="72" spans="1:15" ht="13.5" thickBot="1" x14ac:dyDescent="0.25">
      <c r="A72" s="41">
        <v>2012</v>
      </c>
      <c r="B72" s="42" t="s">
        <v>40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 t="shared" si="6"/>
        <v>152461736.55599999</v>
      </c>
    </row>
    <row r="73" spans="1:15" ht="13.5" thickBot="1" x14ac:dyDescent="0.25">
      <c r="A73" s="41">
        <v>2013</v>
      </c>
      <c r="B73" s="42" t="s">
        <v>40</v>
      </c>
      <c r="C73" s="132">
        <v>11481521.079</v>
      </c>
      <c r="D73" s="132">
        <v>12385690.909</v>
      </c>
      <c r="E73" s="132">
        <v>13122058.141000001</v>
      </c>
      <c r="F73" s="132">
        <v>12468202.903000001</v>
      </c>
      <c r="G73" s="132">
        <v>13277209.017000001</v>
      </c>
      <c r="H73" s="132">
        <v>12399973.961999999</v>
      </c>
      <c r="I73" s="132">
        <v>13059519.685000001</v>
      </c>
      <c r="J73" s="132">
        <v>11118300.903000001</v>
      </c>
      <c r="K73" s="132">
        <v>13060371.039000001</v>
      </c>
      <c r="L73" s="132">
        <v>12053704.638</v>
      </c>
      <c r="M73" s="132">
        <v>14201227.351</v>
      </c>
      <c r="N73" s="132">
        <v>13174857.460000001</v>
      </c>
      <c r="O73" s="133">
        <f t="shared" si="6"/>
        <v>151802637.08700001</v>
      </c>
    </row>
    <row r="74" spans="1:15" ht="13.5" thickBot="1" x14ac:dyDescent="0.25">
      <c r="A74" s="41">
        <v>2014</v>
      </c>
      <c r="B74" s="42" t="s">
        <v>40</v>
      </c>
      <c r="C74" s="132">
        <v>12399761.948000001</v>
      </c>
      <c r="D74" s="132">
        <v>13053292.493000001</v>
      </c>
      <c r="E74" s="132">
        <v>14680110.779999999</v>
      </c>
      <c r="F74" s="132">
        <v>13371185.664000001</v>
      </c>
      <c r="G74" s="132">
        <v>13681906.159</v>
      </c>
      <c r="H74" s="132">
        <v>12880924.245999999</v>
      </c>
      <c r="I74" s="132">
        <v>13344776.958000001</v>
      </c>
      <c r="J74" s="132">
        <v>11386828.925000001</v>
      </c>
      <c r="K74" s="132">
        <v>13583120.905999999</v>
      </c>
      <c r="L74" s="132">
        <v>12891630.102</v>
      </c>
      <c r="M74" s="132">
        <v>13067348.107000001</v>
      </c>
      <c r="N74" s="132">
        <v>13269271.402000001</v>
      </c>
      <c r="O74" s="133">
        <f t="shared" si="6"/>
        <v>157610157.69</v>
      </c>
    </row>
    <row r="75" spans="1:15" ht="13.5" thickBot="1" x14ac:dyDescent="0.25">
      <c r="A75" s="41">
        <v>2015</v>
      </c>
      <c r="B75" s="42" t="s">
        <v>40</v>
      </c>
      <c r="C75" s="132">
        <v>12301766.75</v>
      </c>
      <c r="D75" s="132">
        <v>12231860.140000001</v>
      </c>
      <c r="E75" s="132">
        <v>12519910.437999999</v>
      </c>
      <c r="F75" s="132">
        <v>13349346.866</v>
      </c>
      <c r="G75" s="132">
        <v>11080385.127</v>
      </c>
      <c r="H75" s="132">
        <v>11949647.085999999</v>
      </c>
      <c r="I75" s="132">
        <v>11129358.973999999</v>
      </c>
      <c r="J75" s="132">
        <v>11022045.344000001</v>
      </c>
      <c r="K75" s="132">
        <v>11581703.842</v>
      </c>
      <c r="L75" s="132">
        <v>13240039.088</v>
      </c>
      <c r="M75" s="132">
        <v>11681989.013</v>
      </c>
      <c r="N75" s="132">
        <v>11750818.76</v>
      </c>
      <c r="O75" s="133">
        <f t="shared" si="6"/>
        <v>143838871.428</v>
      </c>
    </row>
    <row r="76" spans="1:15" ht="13.5" thickBot="1" x14ac:dyDescent="0.25">
      <c r="A76" s="41">
        <v>2016</v>
      </c>
      <c r="B76" s="42" t="s">
        <v>40</v>
      </c>
      <c r="C76" s="132">
        <v>9546115.4000000004</v>
      </c>
      <c r="D76" s="132">
        <v>12366388.057</v>
      </c>
      <c r="E76" s="132">
        <v>12757672.093</v>
      </c>
      <c r="F76" s="132">
        <v>11950497.685000001</v>
      </c>
      <c r="G76" s="132">
        <v>12098611.067</v>
      </c>
      <c r="H76" s="132">
        <v>12864154.060000001</v>
      </c>
      <c r="I76" s="132">
        <v>9850124.8719999995</v>
      </c>
      <c r="J76" s="132">
        <v>11830762.82</v>
      </c>
      <c r="K76" s="132">
        <v>10901638.452</v>
      </c>
      <c r="L76" s="132">
        <v>12796159.91</v>
      </c>
      <c r="M76" s="132">
        <v>12786936.247</v>
      </c>
      <c r="N76" s="132">
        <v>12780523.145</v>
      </c>
      <c r="O76" s="133">
        <f t="shared" si="6"/>
        <v>142529583.80799997</v>
      </c>
    </row>
    <row r="77" spans="1:15" ht="13.5" thickBot="1" x14ac:dyDescent="0.25">
      <c r="A77" s="41">
        <v>2017</v>
      </c>
      <c r="B77" s="42" t="s">
        <v>40</v>
      </c>
      <c r="C77" s="132">
        <v>11247585.677000133</v>
      </c>
      <c r="D77" s="132">
        <v>12089908.933999483</v>
      </c>
      <c r="E77" s="132">
        <v>14470814.05899963</v>
      </c>
      <c r="F77" s="132">
        <v>12859938.790999187</v>
      </c>
      <c r="G77" s="132">
        <v>13582079.73099998</v>
      </c>
      <c r="H77" s="132">
        <v>13125306.943999315</v>
      </c>
      <c r="I77" s="132">
        <v>12612074.05599888</v>
      </c>
      <c r="J77" s="132">
        <v>13248462.990000026</v>
      </c>
      <c r="K77" s="132">
        <v>11810080.804999635</v>
      </c>
      <c r="L77" s="132">
        <v>13912699.49399944</v>
      </c>
      <c r="M77" s="132">
        <v>14188323.115998682</v>
      </c>
      <c r="N77" s="132">
        <v>13845665.816998869</v>
      </c>
      <c r="O77" s="133">
        <f t="shared" si="6"/>
        <v>156992940.41399324</v>
      </c>
    </row>
    <row r="78" spans="1:15" ht="13.5" thickBot="1" x14ac:dyDescent="0.25">
      <c r="A78" s="41">
        <v>2018</v>
      </c>
      <c r="B78" s="42" t="s">
        <v>40</v>
      </c>
      <c r="C78" s="132">
        <v>12434865.749</v>
      </c>
      <c r="D78" s="132">
        <v>13149346.517000001</v>
      </c>
      <c r="E78" s="132">
        <v>15555981.466</v>
      </c>
      <c r="F78" s="132">
        <v>13849740.845000001</v>
      </c>
      <c r="G78" s="132">
        <v>14262872.255999999</v>
      </c>
      <c r="H78" s="132">
        <v>12932663.546</v>
      </c>
      <c r="I78" s="132">
        <v>14065422.583000001</v>
      </c>
      <c r="J78" s="132">
        <v>12383294.607999999</v>
      </c>
      <c r="K78" s="132">
        <v>14476054</v>
      </c>
      <c r="L78" s="132"/>
      <c r="M78" s="132"/>
      <c r="N78" s="132"/>
      <c r="O78" s="133">
        <f t="shared" si="6"/>
        <v>123110241.57000001</v>
      </c>
    </row>
    <row r="79" spans="1:15" x14ac:dyDescent="0.2">
      <c r="B79" s="44" t="s">
        <v>62</v>
      </c>
    </row>
    <row r="81" spans="3:3" x14ac:dyDescent="0.2">
      <c r="C81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tabSelected="1" topLeftCell="A85" workbookViewId="0">
      <selection activeCell="A93" sqref="A93"/>
    </sheetView>
  </sheetViews>
  <sheetFormatPr defaultColWidth="9.140625" defaultRowHeight="12.75" x14ac:dyDescent="0.2"/>
  <cols>
    <col min="1" max="1" width="29.140625" customWidth="1"/>
    <col min="2" max="2" width="20" style="64" customWidth="1"/>
    <col min="3" max="3" width="17.5703125" style="64" customWidth="1"/>
    <col min="4" max="4" width="9.28515625" bestFit="1" customWidth="1"/>
  </cols>
  <sheetData>
    <row r="2" spans="1:4" ht="24.6" customHeight="1" x14ac:dyDescent="0.3">
      <c r="A2" s="156" t="s">
        <v>63</v>
      </c>
      <c r="B2" s="156"/>
      <c r="C2" s="156"/>
      <c r="D2" s="156"/>
    </row>
    <row r="3" spans="1:4" ht="15.75" x14ac:dyDescent="0.25">
      <c r="A3" s="155" t="s">
        <v>64</v>
      </c>
      <c r="B3" s="155"/>
      <c r="C3" s="155"/>
      <c r="D3" s="155"/>
    </row>
    <row r="5" spans="1:4" x14ac:dyDescent="0.2">
      <c r="A5" s="58" t="s">
        <v>65</v>
      </c>
      <c r="B5" s="59" t="s">
        <v>157</v>
      </c>
      <c r="C5" s="59" t="s">
        <v>158</v>
      </c>
      <c r="D5" s="60" t="s">
        <v>66</v>
      </c>
    </row>
    <row r="6" spans="1:4" x14ac:dyDescent="0.2">
      <c r="A6" s="61" t="s">
        <v>159</v>
      </c>
      <c r="B6" s="134">
        <v>7519.9635600000001</v>
      </c>
      <c r="C6" s="134">
        <v>47516.097150000001</v>
      </c>
      <c r="D6" s="145">
        <v>531.86605587753672</v>
      </c>
    </row>
    <row r="7" spans="1:4" x14ac:dyDescent="0.2">
      <c r="A7" s="61" t="s">
        <v>160</v>
      </c>
      <c r="B7" s="134">
        <v>61970.281660000001</v>
      </c>
      <c r="C7" s="134">
        <v>263133.89997000003</v>
      </c>
      <c r="D7" s="145">
        <v>324.6130450296875</v>
      </c>
    </row>
    <row r="8" spans="1:4" x14ac:dyDescent="0.2">
      <c r="A8" s="61" t="s">
        <v>161</v>
      </c>
      <c r="B8" s="134">
        <v>3126.7135699999999</v>
      </c>
      <c r="C8" s="134">
        <v>12760.691570000001</v>
      </c>
      <c r="D8" s="145">
        <v>308.11834164905611</v>
      </c>
    </row>
    <row r="9" spans="1:4" x14ac:dyDescent="0.2">
      <c r="A9" s="61" t="s">
        <v>162</v>
      </c>
      <c r="B9" s="134">
        <v>6607.5581300000003</v>
      </c>
      <c r="C9" s="134">
        <v>25727.11175</v>
      </c>
      <c r="D9" s="145">
        <v>289.35884094900877</v>
      </c>
    </row>
    <row r="10" spans="1:4" x14ac:dyDescent="0.2">
      <c r="A10" s="61" t="s">
        <v>163</v>
      </c>
      <c r="B10" s="134">
        <v>3268.3531600000001</v>
      </c>
      <c r="C10" s="134">
        <v>12139.100710000001</v>
      </c>
      <c r="D10" s="145">
        <v>271.41337290490355</v>
      </c>
    </row>
    <row r="11" spans="1:4" x14ac:dyDescent="0.2">
      <c r="A11" s="61" t="s">
        <v>164</v>
      </c>
      <c r="B11" s="134">
        <v>15542.56487</v>
      </c>
      <c r="C11" s="134">
        <v>50770.314760000001</v>
      </c>
      <c r="D11" s="145">
        <v>226.65338819332203</v>
      </c>
    </row>
    <row r="12" spans="1:4" x14ac:dyDescent="0.2">
      <c r="A12" s="61" t="s">
        <v>165</v>
      </c>
      <c r="B12" s="134">
        <v>4177.3909000000003</v>
      </c>
      <c r="C12" s="134">
        <v>10774.577730000001</v>
      </c>
      <c r="D12" s="145">
        <v>157.92601142497821</v>
      </c>
    </row>
    <row r="13" spans="1:4" x14ac:dyDescent="0.2">
      <c r="A13" s="61" t="s">
        <v>166</v>
      </c>
      <c r="B13" s="134">
        <v>7542.7587400000002</v>
      </c>
      <c r="C13" s="134">
        <v>19391.488089999999</v>
      </c>
      <c r="D13" s="145">
        <v>157.08747632567125</v>
      </c>
    </row>
    <row r="14" spans="1:4" x14ac:dyDescent="0.2">
      <c r="A14" s="61" t="s">
        <v>167</v>
      </c>
      <c r="B14" s="134">
        <v>8476.0343400000002</v>
      </c>
      <c r="C14" s="134">
        <v>21075.802339999998</v>
      </c>
      <c r="D14" s="145">
        <v>148.6516865621854</v>
      </c>
    </row>
    <row r="15" spans="1:4" x14ac:dyDescent="0.2">
      <c r="A15" s="61" t="s">
        <v>168</v>
      </c>
      <c r="B15" s="134">
        <v>14410.924999999999</v>
      </c>
      <c r="C15" s="134">
        <v>35133.305809999998</v>
      </c>
      <c r="D15" s="145">
        <v>143.79632681455212</v>
      </c>
    </row>
    <row r="16" spans="1:4" x14ac:dyDescent="0.2">
      <c r="A16" s="63" t="s">
        <v>67</v>
      </c>
      <c r="D16" s="110"/>
    </row>
    <row r="17" spans="1:4" x14ac:dyDescent="0.2">
      <c r="A17" s="65"/>
    </row>
    <row r="18" spans="1:4" ht="19.5" x14ac:dyDescent="0.3">
      <c r="A18" s="156" t="s">
        <v>68</v>
      </c>
      <c r="B18" s="156"/>
      <c r="C18" s="156"/>
      <c r="D18" s="156"/>
    </row>
    <row r="19" spans="1:4" ht="15.75" x14ac:dyDescent="0.25">
      <c r="A19" s="155" t="s">
        <v>69</v>
      </c>
      <c r="B19" s="155"/>
      <c r="C19" s="155"/>
      <c r="D19" s="155"/>
    </row>
    <row r="20" spans="1:4" x14ac:dyDescent="0.2">
      <c r="A20" s="31"/>
    </row>
    <row r="21" spans="1:4" x14ac:dyDescent="0.2">
      <c r="A21" s="58" t="s">
        <v>65</v>
      </c>
      <c r="B21" s="59" t="s">
        <v>157</v>
      </c>
      <c r="C21" s="59" t="s">
        <v>158</v>
      </c>
      <c r="D21" s="60" t="s">
        <v>66</v>
      </c>
    </row>
    <row r="22" spans="1:4" x14ac:dyDescent="0.2">
      <c r="A22" s="61" t="s">
        <v>169</v>
      </c>
      <c r="B22" s="134">
        <v>1211787.4379100001</v>
      </c>
      <c r="C22" s="134">
        <v>1382291.90539</v>
      </c>
      <c r="D22" s="145">
        <f>(C22-B22)/B22*100</f>
        <v>14.070493070473908</v>
      </c>
    </row>
    <row r="23" spans="1:4" x14ac:dyDescent="0.2">
      <c r="A23" s="61" t="s">
        <v>170</v>
      </c>
      <c r="B23" s="134">
        <v>762904.70481000002</v>
      </c>
      <c r="C23" s="134">
        <v>1062994.43557</v>
      </c>
      <c r="D23" s="145">
        <f t="shared" ref="D23:D31" si="0">(C23-B23)/B23*100</f>
        <v>39.335152721955843</v>
      </c>
    </row>
    <row r="24" spans="1:4" x14ac:dyDescent="0.2">
      <c r="A24" s="61" t="s">
        <v>171</v>
      </c>
      <c r="B24" s="134">
        <v>632441.89416000003</v>
      </c>
      <c r="C24" s="134">
        <v>817269.24939000001</v>
      </c>
      <c r="D24" s="145">
        <f t="shared" si="0"/>
        <v>29.22440099821106</v>
      </c>
    </row>
    <row r="25" spans="1:4" x14ac:dyDescent="0.2">
      <c r="A25" s="61" t="s">
        <v>172</v>
      </c>
      <c r="B25" s="134">
        <v>514232.43771999999</v>
      </c>
      <c r="C25" s="134">
        <v>703908.71843000001</v>
      </c>
      <c r="D25" s="145">
        <f t="shared" si="0"/>
        <v>36.885320099794818</v>
      </c>
    </row>
    <row r="26" spans="1:4" x14ac:dyDescent="0.2">
      <c r="A26" s="61" t="s">
        <v>173</v>
      </c>
      <c r="B26" s="134">
        <v>666263.43608000001</v>
      </c>
      <c r="C26" s="134">
        <v>669547.07797999994</v>
      </c>
      <c r="D26" s="145">
        <f t="shared" si="0"/>
        <v>0.49284437989264868</v>
      </c>
    </row>
    <row r="27" spans="1:4" x14ac:dyDescent="0.2">
      <c r="A27" s="61" t="s">
        <v>174</v>
      </c>
      <c r="B27" s="134">
        <v>568196.85915999999</v>
      </c>
      <c r="C27" s="134">
        <v>667601.84117999999</v>
      </c>
      <c r="D27" s="145">
        <f t="shared" si="0"/>
        <v>17.494813710684081</v>
      </c>
    </row>
    <row r="28" spans="1:4" x14ac:dyDescent="0.2">
      <c r="A28" s="61" t="s">
        <v>175</v>
      </c>
      <c r="B28" s="134">
        <v>521349.36267</v>
      </c>
      <c r="C28" s="134">
        <v>569090.71359000006</v>
      </c>
      <c r="D28" s="145">
        <f t="shared" si="0"/>
        <v>9.1572665737042502</v>
      </c>
    </row>
    <row r="29" spans="1:4" x14ac:dyDescent="0.2">
      <c r="A29" s="61" t="s">
        <v>176</v>
      </c>
      <c r="B29" s="134">
        <v>271799.83442999999</v>
      </c>
      <c r="C29" s="134">
        <v>355698.11868000001</v>
      </c>
      <c r="D29" s="145">
        <f t="shared" si="0"/>
        <v>30.867673052835286</v>
      </c>
    </row>
    <row r="30" spans="1:4" x14ac:dyDescent="0.2">
      <c r="A30" s="61" t="s">
        <v>177</v>
      </c>
      <c r="B30" s="134">
        <v>271435.15743000002</v>
      </c>
      <c r="C30" s="134">
        <v>343949.99816999998</v>
      </c>
      <c r="D30" s="145">
        <f t="shared" si="0"/>
        <v>26.715345729928409</v>
      </c>
    </row>
    <row r="31" spans="1:4" x14ac:dyDescent="0.2">
      <c r="A31" s="61" t="s">
        <v>178</v>
      </c>
      <c r="B31" s="134">
        <v>232640.21713</v>
      </c>
      <c r="C31" s="134">
        <v>324741.03814000002</v>
      </c>
      <c r="D31" s="145">
        <f t="shared" si="0"/>
        <v>39.589380609344005</v>
      </c>
    </row>
    <row r="33" spans="1:4" ht="19.5" x14ac:dyDescent="0.3">
      <c r="A33" s="156" t="s">
        <v>70</v>
      </c>
      <c r="B33" s="156"/>
      <c r="C33" s="156"/>
      <c r="D33" s="156"/>
    </row>
    <row r="34" spans="1:4" ht="15.75" x14ac:dyDescent="0.25">
      <c r="A34" s="155" t="s">
        <v>74</v>
      </c>
      <c r="B34" s="155"/>
      <c r="C34" s="155"/>
      <c r="D34" s="155"/>
    </row>
    <row r="36" spans="1:4" x14ac:dyDescent="0.2">
      <c r="A36" s="58" t="s">
        <v>72</v>
      </c>
      <c r="B36" s="59" t="s">
        <v>157</v>
      </c>
      <c r="C36" s="59" t="s">
        <v>158</v>
      </c>
      <c r="D36" s="60" t="s">
        <v>66</v>
      </c>
    </row>
    <row r="37" spans="1:4" x14ac:dyDescent="0.2">
      <c r="A37" s="61" t="s">
        <v>152</v>
      </c>
      <c r="B37" s="134">
        <v>232554.26246</v>
      </c>
      <c r="C37" s="134">
        <v>590986.01014999999</v>
      </c>
      <c r="D37" s="145">
        <v>154.12822104331511</v>
      </c>
    </row>
    <row r="38" spans="1:4" x14ac:dyDescent="0.2">
      <c r="A38" s="61" t="s">
        <v>150</v>
      </c>
      <c r="B38" s="134">
        <v>740039.80018000002</v>
      </c>
      <c r="C38" s="134">
        <v>1442187.9283199999</v>
      </c>
      <c r="D38" s="145">
        <v>94.879779164474186</v>
      </c>
    </row>
    <row r="39" spans="1:4" x14ac:dyDescent="0.2">
      <c r="A39" s="61" t="s">
        <v>133</v>
      </c>
      <c r="B39" s="134">
        <v>93820.252040000007</v>
      </c>
      <c r="C39" s="134">
        <v>154430.92519000001</v>
      </c>
      <c r="D39" s="145">
        <v>64.60297412562781</v>
      </c>
    </row>
    <row r="40" spans="1:4" x14ac:dyDescent="0.2">
      <c r="A40" s="61" t="s">
        <v>135</v>
      </c>
      <c r="B40" s="134">
        <v>16366.567499999999</v>
      </c>
      <c r="C40" s="134">
        <v>26299.92642</v>
      </c>
      <c r="D40" s="145">
        <v>60.692988435113229</v>
      </c>
    </row>
    <row r="41" spans="1:4" x14ac:dyDescent="0.2">
      <c r="A41" s="61" t="s">
        <v>155</v>
      </c>
      <c r="B41" s="134">
        <v>5984.3935600000004</v>
      </c>
      <c r="C41" s="134">
        <v>9157.5179499999995</v>
      </c>
      <c r="D41" s="145">
        <v>53.023324054242174</v>
      </c>
    </row>
    <row r="42" spans="1:4" x14ac:dyDescent="0.2">
      <c r="A42" s="61" t="s">
        <v>137</v>
      </c>
      <c r="B42" s="134">
        <v>3969.2169800000001</v>
      </c>
      <c r="C42" s="134">
        <v>5353.63112</v>
      </c>
      <c r="D42" s="145">
        <v>34.878771983888868</v>
      </c>
    </row>
    <row r="43" spans="1:4" x14ac:dyDescent="0.2">
      <c r="A43" s="63" t="s">
        <v>139</v>
      </c>
      <c r="B43" s="134">
        <v>309451.01160999999</v>
      </c>
      <c r="C43" s="134">
        <v>411678.09896999999</v>
      </c>
      <c r="D43" s="145">
        <v>33.034982444599805</v>
      </c>
    </row>
    <row r="44" spans="1:4" x14ac:dyDescent="0.2">
      <c r="A44" s="61" t="s">
        <v>148</v>
      </c>
      <c r="B44" s="134">
        <v>479896.01659000001</v>
      </c>
      <c r="C44" s="134">
        <v>626070.13312999997</v>
      </c>
      <c r="D44" s="145">
        <v>30.459539459958492</v>
      </c>
    </row>
    <row r="45" spans="1:4" x14ac:dyDescent="0.2">
      <c r="A45" s="61" t="s">
        <v>149</v>
      </c>
      <c r="B45" s="134">
        <v>521158.19201</v>
      </c>
      <c r="C45" s="134">
        <v>666656.78637999995</v>
      </c>
      <c r="D45" s="145">
        <v>27.918316664819528</v>
      </c>
    </row>
    <row r="46" spans="1:4" x14ac:dyDescent="0.2">
      <c r="A46" s="61" t="s">
        <v>141</v>
      </c>
      <c r="B46" s="134">
        <v>110873.10408999999</v>
      </c>
      <c r="C46" s="134">
        <v>139129.09335000001</v>
      </c>
      <c r="D46" s="145">
        <v>25.484980773212154</v>
      </c>
    </row>
    <row r="48" spans="1:4" ht="19.5" x14ac:dyDescent="0.3">
      <c r="A48" s="156" t="s">
        <v>73</v>
      </c>
      <c r="B48" s="156"/>
      <c r="C48" s="156"/>
      <c r="D48" s="156"/>
    </row>
    <row r="49" spans="1:4" ht="15.75" x14ac:dyDescent="0.25">
      <c r="A49" s="155" t="s">
        <v>71</v>
      </c>
      <c r="B49" s="155"/>
      <c r="C49" s="155"/>
      <c r="D49" s="155"/>
    </row>
    <row r="51" spans="1:4" x14ac:dyDescent="0.2">
      <c r="A51" s="58" t="s">
        <v>72</v>
      </c>
      <c r="B51" s="59" t="s">
        <v>157</v>
      </c>
      <c r="C51" s="59" t="s">
        <v>158</v>
      </c>
      <c r="D51" s="60" t="s">
        <v>66</v>
      </c>
    </row>
    <row r="52" spans="1:4" x14ac:dyDescent="0.2">
      <c r="A52" s="61" t="s">
        <v>145</v>
      </c>
      <c r="B52" s="134">
        <v>2149834.1192000001</v>
      </c>
      <c r="C52" s="134">
        <v>2607237.6485600001</v>
      </c>
      <c r="D52" s="145">
        <v>21.276224303771389</v>
      </c>
    </row>
    <row r="53" spans="1:4" x14ac:dyDescent="0.2">
      <c r="A53" s="61" t="s">
        <v>143</v>
      </c>
      <c r="B53" s="134">
        <v>1276162.1475200001</v>
      </c>
      <c r="C53" s="134">
        <v>1528404.8470300001</v>
      </c>
      <c r="D53" s="145">
        <v>19.765724912009809</v>
      </c>
    </row>
    <row r="54" spans="1:4" x14ac:dyDescent="0.2">
      <c r="A54" s="61" t="s">
        <v>144</v>
      </c>
      <c r="B54" s="134">
        <v>1288882.7778</v>
      </c>
      <c r="C54" s="134">
        <v>1466116.3088100001</v>
      </c>
      <c r="D54" s="145">
        <v>13.750942604145951</v>
      </c>
    </row>
    <row r="55" spans="1:4" x14ac:dyDescent="0.2">
      <c r="A55" s="61" t="s">
        <v>150</v>
      </c>
      <c r="B55" s="134">
        <v>740039.80018000002</v>
      </c>
      <c r="C55" s="134">
        <v>1442187.9283199999</v>
      </c>
      <c r="D55" s="145">
        <v>94.879779164474186</v>
      </c>
    </row>
    <row r="56" spans="1:4" x14ac:dyDescent="0.2">
      <c r="A56" s="61" t="s">
        <v>147</v>
      </c>
      <c r="B56" s="134">
        <v>864472.82805999997</v>
      </c>
      <c r="C56" s="134">
        <v>1003261.1715000001</v>
      </c>
      <c r="D56" s="145">
        <v>16.054679677030542</v>
      </c>
    </row>
    <row r="57" spans="1:4" x14ac:dyDescent="0.2">
      <c r="A57" s="61" t="s">
        <v>140</v>
      </c>
      <c r="B57" s="134">
        <v>663202.04679000005</v>
      </c>
      <c r="C57" s="134">
        <v>718561.31192999997</v>
      </c>
      <c r="D57" s="145">
        <v>8.3472699470617382</v>
      </c>
    </row>
    <row r="58" spans="1:4" x14ac:dyDescent="0.2">
      <c r="A58" s="61" t="s">
        <v>149</v>
      </c>
      <c r="B58" s="134">
        <v>521158.19201</v>
      </c>
      <c r="C58" s="134">
        <v>666656.78637999995</v>
      </c>
      <c r="D58" s="145">
        <v>27.918316664819528</v>
      </c>
    </row>
    <row r="59" spans="1:4" x14ac:dyDescent="0.2">
      <c r="A59" s="61" t="s">
        <v>148</v>
      </c>
      <c r="B59" s="134">
        <v>479896.01659000001</v>
      </c>
      <c r="C59" s="134">
        <v>626070.13312999997</v>
      </c>
      <c r="D59" s="145">
        <v>30.459539459958492</v>
      </c>
    </row>
    <row r="60" spans="1:4" x14ac:dyDescent="0.2">
      <c r="A60" s="61" t="s">
        <v>152</v>
      </c>
      <c r="B60" s="134">
        <v>232554.26246</v>
      </c>
      <c r="C60" s="134">
        <v>590986.01014999999</v>
      </c>
      <c r="D60" s="145">
        <v>154.12822104331511</v>
      </c>
    </row>
    <row r="61" spans="1:4" x14ac:dyDescent="0.2">
      <c r="A61" s="61" t="s">
        <v>130</v>
      </c>
      <c r="B61" s="134">
        <v>472912.23749999999</v>
      </c>
      <c r="C61" s="134">
        <v>560373.84117000003</v>
      </c>
      <c r="D61" s="145">
        <v>18.494256805947003</v>
      </c>
    </row>
    <row r="63" spans="1:4" ht="19.5" x14ac:dyDescent="0.3">
      <c r="A63" s="156" t="s">
        <v>75</v>
      </c>
      <c r="B63" s="156"/>
      <c r="C63" s="156"/>
      <c r="D63" s="156"/>
    </row>
    <row r="64" spans="1:4" ht="15.75" x14ac:dyDescent="0.25">
      <c r="A64" s="155" t="s">
        <v>76</v>
      </c>
      <c r="B64" s="155"/>
      <c r="C64" s="155"/>
      <c r="D64" s="155"/>
    </row>
    <row r="66" spans="1:4" x14ac:dyDescent="0.2">
      <c r="A66" s="58" t="s">
        <v>77</v>
      </c>
      <c r="B66" s="59" t="s">
        <v>157</v>
      </c>
      <c r="C66" s="59" t="s">
        <v>158</v>
      </c>
      <c r="D66" s="60" t="s">
        <v>66</v>
      </c>
    </row>
    <row r="67" spans="1:4" x14ac:dyDescent="0.2">
      <c r="A67" s="61" t="s">
        <v>179</v>
      </c>
      <c r="B67" s="62">
        <v>4763110.1512799999</v>
      </c>
      <c r="C67" s="62">
        <v>6247837.2320600003</v>
      </c>
      <c r="D67" s="135">
        <f>(C67-B67)/B67</f>
        <v>0.31171378230272645</v>
      </c>
    </row>
    <row r="68" spans="1:4" x14ac:dyDescent="0.2">
      <c r="A68" s="61" t="s">
        <v>180</v>
      </c>
      <c r="B68" s="62">
        <v>957025.42570000002</v>
      </c>
      <c r="C68" s="62">
        <v>1318400.3294500001</v>
      </c>
      <c r="D68" s="135">
        <f t="shared" ref="D68:D76" si="1">(C68-B68)/B68</f>
        <v>0.3776021974397164</v>
      </c>
    </row>
    <row r="69" spans="1:4" x14ac:dyDescent="0.2">
      <c r="A69" s="61" t="s">
        <v>181</v>
      </c>
      <c r="B69" s="62">
        <v>1062038.3116299999</v>
      </c>
      <c r="C69" s="62">
        <v>1114253.91542</v>
      </c>
      <c r="D69" s="135">
        <f t="shared" si="1"/>
        <v>4.9165461564056372E-2</v>
      </c>
    </row>
    <row r="70" spans="1:4" x14ac:dyDescent="0.2">
      <c r="A70" s="61" t="s">
        <v>182</v>
      </c>
      <c r="B70" s="62">
        <v>706972.11719000002</v>
      </c>
      <c r="C70" s="62">
        <v>832359.21881999995</v>
      </c>
      <c r="D70" s="135">
        <f t="shared" si="1"/>
        <v>0.17735791636079748</v>
      </c>
    </row>
    <row r="71" spans="1:4" x14ac:dyDescent="0.2">
      <c r="A71" s="61" t="s">
        <v>183</v>
      </c>
      <c r="B71" s="62">
        <v>554411.11991000001</v>
      </c>
      <c r="C71" s="62">
        <v>646420.06163000001</v>
      </c>
      <c r="D71" s="135">
        <f t="shared" si="1"/>
        <v>0.16595796587726491</v>
      </c>
    </row>
    <row r="72" spans="1:4" x14ac:dyDescent="0.2">
      <c r="A72" s="61" t="s">
        <v>184</v>
      </c>
      <c r="B72" s="62">
        <v>523039.17755999998</v>
      </c>
      <c r="C72" s="62">
        <v>607279.49023</v>
      </c>
      <c r="D72" s="135">
        <f t="shared" si="1"/>
        <v>0.16105927870065997</v>
      </c>
    </row>
    <row r="73" spans="1:4" x14ac:dyDescent="0.2">
      <c r="A73" s="61" t="s">
        <v>185</v>
      </c>
      <c r="B73" s="62">
        <v>377250.50162</v>
      </c>
      <c r="C73" s="62">
        <v>461656.31823999999</v>
      </c>
      <c r="D73" s="135">
        <f t="shared" si="1"/>
        <v>0.22373944171721999</v>
      </c>
    </row>
    <row r="74" spans="1:4" x14ac:dyDescent="0.2">
      <c r="A74" s="61" t="s">
        <v>186</v>
      </c>
      <c r="B74" s="62">
        <v>365172.06146</v>
      </c>
      <c r="C74" s="62">
        <v>406803.75442000001</v>
      </c>
      <c r="D74" s="135">
        <f t="shared" si="1"/>
        <v>0.11400569034101816</v>
      </c>
    </row>
    <row r="75" spans="1:4" x14ac:dyDescent="0.2">
      <c r="A75" s="61" t="s">
        <v>187</v>
      </c>
      <c r="B75" s="62">
        <v>243262.68802999999</v>
      </c>
      <c r="C75" s="62">
        <v>287083.19670999999</v>
      </c>
      <c r="D75" s="135">
        <f t="shared" si="1"/>
        <v>0.18013658006852207</v>
      </c>
    </row>
    <row r="76" spans="1:4" x14ac:dyDescent="0.2">
      <c r="A76" s="61" t="s">
        <v>188</v>
      </c>
      <c r="B76" s="62">
        <v>138068.44133</v>
      </c>
      <c r="C76" s="62">
        <v>234281.53976000001</v>
      </c>
      <c r="D76" s="135">
        <f t="shared" si="1"/>
        <v>0.69685076113837818</v>
      </c>
    </row>
    <row r="78" spans="1:4" ht="19.5" x14ac:dyDescent="0.3">
      <c r="A78" s="156" t="s">
        <v>78</v>
      </c>
      <c r="B78" s="156"/>
      <c r="C78" s="156"/>
      <c r="D78" s="156"/>
    </row>
    <row r="79" spans="1:4" ht="15.75" x14ac:dyDescent="0.25">
      <c r="A79" s="155" t="s">
        <v>79</v>
      </c>
      <c r="B79" s="155"/>
      <c r="C79" s="155"/>
      <c r="D79" s="155"/>
    </row>
    <row r="81" spans="1:4" x14ac:dyDescent="0.2">
      <c r="A81" s="58" t="s">
        <v>77</v>
      </c>
      <c r="B81" s="59" t="s">
        <v>157</v>
      </c>
      <c r="C81" s="59" t="s">
        <v>158</v>
      </c>
      <c r="D81" s="60" t="s">
        <v>66</v>
      </c>
    </row>
    <row r="82" spans="1:4" x14ac:dyDescent="0.2">
      <c r="A82" s="61" t="s">
        <v>189</v>
      </c>
      <c r="B82" s="62">
        <v>4825.7723299999998</v>
      </c>
      <c r="C82" s="62">
        <v>38255.311600000001</v>
      </c>
      <c r="D82" s="145">
        <v>692.72930805668568</v>
      </c>
    </row>
    <row r="83" spans="1:4" x14ac:dyDescent="0.2">
      <c r="A83" s="61" t="s">
        <v>190</v>
      </c>
      <c r="B83" s="62">
        <v>102.91242</v>
      </c>
      <c r="C83" s="62">
        <v>748.47262999999998</v>
      </c>
      <c r="D83" s="145">
        <v>627.29086537854221</v>
      </c>
    </row>
    <row r="84" spans="1:4" x14ac:dyDescent="0.2">
      <c r="A84" s="61" t="s">
        <v>191</v>
      </c>
      <c r="B84" s="62">
        <v>22.982320000000001</v>
      </c>
      <c r="C84" s="62">
        <v>89.661100000000005</v>
      </c>
      <c r="D84" s="145">
        <v>290.1307613852735</v>
      </c>
    </row>
    <row r="85" spans="1:4" x14ac:dyDescent="0.2">
      <c r="A85" s="61" t="s">
        <v>192</v>
      </c>
      <c r="B85" s="62">
        <v>10626.88975</v>
      </c>
      <c r="C85" s="62">
        <v>23247.382529999999</v>
      </c>
      <c r="D85" s="145">
        <v>118.7599860062536</v>
      </c>
    </row>
    <row r="86" spans="1:4" x14ac:dyDescent="0.2">
      <c r="A86" s="61" t="s">
        <v>193</v>
      </c>
      <c r="B86" s="62">
        <v>342.98622999999998</v>
      </c>
      <c r="C86" s="62">
        <v>747.11311000000001</v>
      </c>
      <c r="D86" s="145">
        <v>117.82597802833074</v>
      </c>
    </row>
    <row r="87" spans="1:4" x14ac:dyDescent="0.2">
      <c r="A87" s="61" t="s">
        <v>194</v>
      </c>
      <c r="B87" s="62">
        <v>8575.6785400000008</v>
      </c>
      <c r="C87" s="62">
        <v>18158.494579999999</v>
      </c>
      <c r="D87" s="145">
        <v>111.744114419662</v>
      </c>
    </row>
    <row r="88" spans="1:4" x14ac:dyDescent="0.2">
      <c r="A88" s="61" t="s">
        <v>195</v>
      </c>
      <c r="B88" s="62">
        <v>2955.8780499999998</v>
      </c>
      <c r="C88" s="62">
        <v>6029.6162100000001</v>
      </c>
      <c r="D88" s="145">
        <v>103.98731300839694</v>
      </c>
    </row>
    <row r="89" spans="1:4" x14ac:dyDescent="0.2">
      <c r="A89" s="61" t="s">
        <v>196</v>
      </c>
      <c r="B89" s="62">
        <v>35067.439720000002</v>
      </c>
      <c r="C89" s="62">
        <v>69414.413799999995</v>
      </c>
      <c r="D89" s="145">
        <v>97.945485482394375</v>
      </c>
    </row>
    <row r="90" spans="1:4" x14ac:dyDescent="0.2">
      <c r="A90" s="61" t="s">
        <v>197</v>
      </c>
      <c r="B90" s="62">
        <v>93636.963749999995</v>
      </c>
      <c r="C90" s="62">
        <v>166541.99698</v>
      </c>
      <c r="D90" s="145">
        <v>77.859245227822754</v>
      </c>
    </row>
    <row r="91" spans="1:4" x14ac:dyDescent="0.2">
      <c r="A91" s="61" t="s">
        <v>188</v>
      </c>
      <c r="B91" s="62">
        <v>138068.44133</v>
      </c>
      <c r="C91" s="62">
        <v>234281.53976000001</v>
      </c>
      <c r="D91" s="145">
        <v>69.685076113837809</v>
      </c>
    </row>
    <row r="92" spans="1:4" x14ac:dyDescent="0.2">
      <c r="A92" s="66" t="s">
        <v>229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2" sqref="B2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4" t="s">
        <v>227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7" t="s">
        <v>115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8" x14ac:dyDescent="0.2">
      <c r="A6" s="69"/>
      <c r="B6" s="150" t="str">
        <f>SEKTOR_USD!B6</f>
        <v>1 - 30 EYLÜL</v>
      </c>
      <c r="C6" s="150"/>
      <c r="D6" s="150"/>
      <c r="E6" s="150"/>
      <c r="F6" s="150" t="str">
        <f>SEKTOR_USD!F6</f>
        <v>1 OCAK  -  30 EYLÜL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70" t="s">
        <v>1</v>
      </c>
      <c r="B7" s="5">
        <f>SEKTOR_USD!B7</f>
        <v>2017</v>
      </c>
      <c r="C7" s="6">
        <f>SEKTOR_USD!C7</f>
        <v>2018</v>
      </c>
      <c r="D7" s="7" t="s">
        <v>121</v>
      </c>
      <c r="E7" s="7" t="s">
        <v>122</v>
      </c>
      <c r="F7" s="5"/>
      <c r="G7" s="6"/>
      <c r="H7" s="7" t="s">
        <v>121</v>
      </c>
      <c r="I7" s="7" t="s">
        <v>122</v>
      </c>
      <c r="J7" s="5"/>
      <c r="K7" s="5"/>
      <c r="L7" s="7" t="s">
        <v>121</v>
      </c>
      <c r="M7" s="7" t="s">
        <v>122</v>
      </c>
    </row>
    <row r="8" spans="1:13" ht="16.5" x14ac:dyDescent="0.25">
      <c r="A8" s="71" t="s">
        <v>2</v>
      </c>
      <c r="B8" s="72">
        <f>SEKTOR_USD!B8*$B$53</f>
        <v>5702382.2427355079</v>
      </c>
      <c r="C8" s="72">
        <f>SEKTOR_USD!C8*$C$53</f>
        <v>12136717.775540492</v>
      </c>
      <c r="D8" s="73">
        <f t="shared" ref="D8:D43" si="0">(C8-B8)/B8*100</f>
        <v>112.83592118016887</v>
      </c>
      <c r="E8" s="73">
        <f>C8/C$44*100</f>
        <v>13.620233133013206</v>
      </c>
      <c r="F8" s="72">
        <f>SEKTOR_USD!F8*$B$54</f>
        <v>53341678.943401515</v>
      </c>
      <c r="G8" s="72">
        <f>SEKTOR_USD!G8*$C$54</f>
        <v>74401043.027412936</v>
      </c>
      <c r="H8" s="73">
        <f t="shared" ref="H8:H43" si="1">(G8-F8)/F8*100</f>
        <v>39.480129799357414</v>
      </c>
      <c r="I8" s="73">
        <f>G8/G$44*100</f>
        <v>13.455314816935349</v>
      </c>
      <c r="J8" s="72">
        <f>SEKTOR_USD!J8*$B$55</f>
        <v>73228581.257179931</v>
      </c>
      <c r="K8" s="72">
        <f>SEKTOR_USD!K8*$C$55</f>
        <v>99256100.827275902</v>
      </c>
      <c r="L8" s="73">
        <f t="shared" ref="L8:L43" si="2">(K8-J8)/J8*100</f>
        <v>35.542842867168098</v>
      </c>
      <c r="M8" s="73">
        <f>K8/K$44*100</f>
        <v>14.026018380950342</v>
      </c>
    </row>
    <row r="9" spans="1:13" s="23" customFormat="1" ht="15.75" x14ac:dyDescent="0.25">
      <c r="A9" s="74" t="s">
        <v>3</v>
      </c>
      <c r="B9" s="75">
        <f>SEKTOR_USD!B9*$B$53</f>
        <v>3988638.3707108768</v>
      </c>
      <c r="C9" s="75">
        <f>SEKTOR_USD!C9*$C$53</f>
        <v>8202127.7893408099</v>
      </c>
      <c r="D9" s="76">
        <f t="shared" si="0"/>
        <v>105.63728839320628</v>
      </c>
      <c r="E9" s="76">
        <f t="shared" ref="E9:E44" si="3">C9/C$44*100</f>
        <v>9.2047038370399115</v>
      </c>
      <c r="F9" s="75">
        <f>SEKTOR_USD!F9*$B$54</f>
        <v>36048238.420332193</v>
      </c>
      <c r="G9" s="75">
        <f>SEKTOR_USD!G9*$C$54</f>
        <v>49157795.52148886</v>
      </c>
      <c r="H9" s="76">
        <f t="shared" si="1"/>
        <v>36.36670660101526</v>
      </c>
      <c r="I9" s="76">
        <f t="shared" ref="I9:I44" si="4">G9/G$44*100</f>
        <v>8.8901121212032344</v>
      </c>
      <c r="J9" s="75">
        <f>SEKTOR_USD!J9*$B$55</f>
        <v>50587751.618190616</v>
      </c>
      <c r="K9" s="75">
        <f>SEKTOR_USD!K9*$C$55</f>
        <v>66769782.658985473</v>
      </c>
      <c r="L9" s="76">
        <f t="shared" si="2"/>
        <v>31.988041617125429</v>
      </c>
      <c r="M9" s="76">
        <f t="shared" ref="M9:M44" si="5">K9/K$44*100</f>
        <v>9.4353313404553205</v>
      </c>
    </row>
    <row r="10" spans="1:13" ht="14.25" x14ac:dyDescent="0.2">
      <c r="A10" s="14" t="str">
        <f>SEKTOR_USD!A10</f>
        <v xml:space="preserve"> Hububat, Bakliyat, Yağlı Tohumlar ve Mamulleri </v>
      </c>
      <c r="B10" s="77">
        <f>SEKTOR_USD!B10*$B$53</f>
        <v>1639694.5514026498</v>
      </c>
      <c r="C10" s="77">
        <f>SEKTOR_USD!C10*$C$53</f>
        <v>3549342.3462313632</v>
      </c>
      <c r="D10" s="78">
        <f t="shared" si="0"/>
        <v>116.46362996053969</v>
      </c>
      <c r="E10" s="78">
        <f t="shared" si="3"/>
        <v>3.9831914293973409</v>
      </c>
      <c r="F10" s="77">
        <f>SEKTOR_USD!F10*$B$54</f>
        <v>16763681.315973559</v>
      </c>
      <c r="G10" s="77">
        <f>SEKTOR_USD!G10*$C$54</f>
        <v>22251262.293226454</v>
      </c>
      <c r="H10" s="78">
        <f t="shared" si="1"/>
        <v>32.73493974157072</v>
      </c>
      <c r="I10" s="78">
        <f t="shared" si="4"/>
        <v>4.0241067469881049</v>
      </c>
      <c r="J10" s="77">
        <f>SEKTOR_USD!J10*$B$55</f>
        <v>22685962.291546647</v>
      </c>
      <c r="K10" s="77">
        <f>SEKTOR_USD!K10*$C$55</f>
        <v>28794333.987625066</v>
      </c>
      <c r="L10" s="78">
        <f t="shared" si="2"/>
        <v>26.9257773489051</v>
      </c>
      <c r="M10" s="78">
        <f t="shared" si="5"/>
        <v>4.0689675940470504</v>
      </c>
    </row>
    <row r="11" spans="1:13" ht="14.25" x14ac:dyDescent="0.2">
      <c r="A11" s="14" t="str">
        <f>SEKTOR_USD!A11</f>
        <v xml:space="preserve"> Yaş Meyve ve Sebze  </v>
      </c>
      <c r="B11" s="77">
        <f>SEKTOR_USD!B11*$B$53</f>
        <v>495453.5195781287</v>
      </c>
      <c r="C11" s="77">
        <f>SEKTOR_USD!C11*$C$53</f>
        <v>966467.86626824306</v>
      </c>
      <c r="D11" s="78">
        <f t="shared" si="0"/>
        <v>95.06731268983134</v>
      </c>
      <c r="E11" s="78">
        <f t="shared" si="3"/>
        <v>1.0846027647333243</v>
      </c>
      <c r="F11" s="77">
        <f>SEKTOR_USD!F11*$B$54</f>
        <v>4739854.1522461465</v>
      </c>
      <c r="G11" s="77">
        <f>SEKTOR_USD!G11*$C$54</f>
        <v>7119467.2306871042</v>
      </c>
      <c r="H11" s="78">
        <f t="shared" si="1"/>
        <v>50.204352328294618</v>
      </c>
      <c r="I11" s="78">
        <f t="shared" si="4"/>
        <v>1.2875447577052714</v>
      </c>
      <c r="J11" s="77">
        <f>SEKTOR_USD!J11*$B$55</f>
        <v>7446722.1295556678</v>
      </c>
      <c r="K11" s="77">
        <f>SEKTOR_USD!K11*$C$55</f>
        <v>10829753.071058428</v>
      </c>
      <c r="L11" s="78">
        <f t="shared" si="2"/>
        <v>45.429799617145363</v>
      </c>
      <c r="M11" s="78">
        <f t="shared" si="5"/>
        <v>1.5303675478865555</v>
      </c>
    </row>
    <row r="12" spans="1:13" ht="14.25" x14ac:dyDescent="0.2">
      <c r="A12" s="14" t="str">
        <f>SEKTOR_USD!A12</f>
        <v xml:space="preserve"> Meyve Sebze Mamulleri </v>
      </c>
      <c r="B12" s="77">
        <f>SEKTOR_USD!B12*$B$53</f>
        <v>420989.34405110643</v>
      </c>
      <c r="C12" s="77">
        <f>SEKTOR_USD!C12*$C$53</f>
        <v>911904.40681860712</v>
      </c>
      <c r="D12" s="78">
        <f t="shared" si="0"/>
        <v>116.60985478718094</v>
      </c>
      <c r="E12" s="78">
        <f t="shared" si="3"/>
        <v>1.0233698142773551</v>
      </c>
      <c r="F12" s="77">
        <f>SEKTOR_USD!F12*$B$54</f>
        <v>3668621.8997260262</v>
      </c>
      <c r="G12" s="77">
        <f>SEKTOR_USD!G12*$C$54</f>
        <v>5285725.5334690223</v>
      </c>
      <c r="H12" s="78">
        <f t="shared" si="1"/>
        <v>44.079321280390374</v>
      </c>
      <c r="I12" s="78">
        <f t="shared" si="4"/>
        <v>0.95591537691930983</v>
      </c>
      <c r="J12" s="77">
        <f>SEKTOR_USD!J12*$B$55</f>
        <v>4881956.1343443226</v>
      </c>
      <c r="K12" s="77">
        <f>SEKTOR_USD!K12*$C$55</f>
        <v>6796503.6556948256</v>
      </c>
      <c r="L12" s="78">
        <f t="shared" si="2"/>
        <v>39.216811226175402</v>
      </c>
      <c r="M12" s="78">
        <f t="shared" si="5"/>
        <v>0.96042343398981678</v>
      </c>
    </row>
    <row r="13" spans="1:13" ht="14.25" x14ac:dyDescent="0.2">
      <c r="A13" s="14" t="str">
        <f>SEKTOR_USD!A13</f>
        <v xml:space="preserve"> Kuru Meyve ve Mamulleri  </v>
      </c>
      <c r="B13" s="77">
        <f>SEKTOR_USD!B13*$B$53</f>
        <v>325296.20484014513</v>
      </c>
      <c r="C13" s="77">
        <f>SEKTOR_USD!C13*$C$53</f>
        <v>978147.4117352129</v>
      </c>
      <c r="D13" s="78">
        <f t="shared" si="0"/>
        <v>200.69438166851273</v>
      </c>
      <c r="E13" s="78">
        <f t="shared" si="3"/>
        <v>1.097709943716126</v>
      </c>
      <c r="F13" s="77">
        <f>SEKTOR_USD!F13*$B$54</f>
        <v>2911674.485835223</v>
      </c>
      <c r="G13" s="77">
        <f>SEKTOR_USD!G13*$C$54</f>
        <v>4279056.7942595696</v>
      </c>
      <c r="H13" s="78">
        <f t="shared" si="1"/>
        <v>46.962059635320422</v>
      </c>
      <c r="I13" s="78">
        <f t="shared" si="4"/>
        <v>0.7738608753790569</v>
      </c>
      <c r="J13" s="77">
        <f>SEKTOR_USD!J13*$B$55</f>
        <v>4344009.9191369014</v>
      </c>
      <c r="K13" s="77">
        <f>SEKTOR_USD!K13*$C$55</f>
        <v>6162832.5262892144</v>
      </c>
      <c r="L13" s="78">
        <f t="shared" si="2"/>
        <v>41.869669752358426</v>
      </c>
      <c r="M13" s="78">
        <f t="shared" si="5"/>
        <v>0.87087848073815477</v>
      </c>
    </row>
    <row r="14" spans="1:13" ht="14.25" x14ac:dyDescent="0.2">
      <c r="A14" s="14" t="str">
        <f>SEKTOR_USD!A14</f>
        <v xml:space="preserve"> Fındık ve Mamulleri </v>
      </c>
      <c r="B14" s="77">
        <f>SEKTOR_USD!B14*$B$53</f>
        <v>625870.466755306</v>
      </c>
      <c r="C14" s="77">
        <f>SEKTOR_USD!C14*$C$53</f>
        <v>838280.06642870849</v>
      </c>
      <c r="D14" s="78">
        <f t="shared" si="0"/>
        <v>33.938268532560009</v>
      </c>
      <c r="E14" s="78">
        <f t="shared" si="3"/>
        <v>0.94074610176130102</v>
      </c>
      <c r="F14" s="77">
        <f>SEKTOR_USD!F14*$B$54</f>
        <v>4478774.2209829241</v>
      </c>
      <c r="G14" s="77">
        <f>SEKTOR_USD!G14*$C$54</f>
        <v>5150978.1541125383</v>
      </c>
      <c r="H14" s="78">
        <f t="shared" si="1"/>
        <v>15.008658618698812</v>
      </c>
      <c r="I14" s="78">
        <f t="shared" si="4"/>
        <v>0.93154651949172662</v>
      </c>
      <c r="J14" s="77">
        <f>SEKTOR_USD!J14*$B$55</f>
        <v>6797271.5762945944</v>
      </c>
      <c r="K14" s="77">
        <f>SEKTOR_USD!K14*$C$55</f>
        <v>7645396.4868875202</v>
      </c>
      <c r="L14" s="78">
        <f t="shared" si="2"/>
        <v>12.477431585207681</v>
      </c>
      <c r="M14" s="78">
        <f t="shared" si="5"/>
        <v>1.0803816668291804</v>
      </c>
    </row>
    <row r="15" spans="1:13" ht="14.25" x14ac:dyDescent="0.2">
      <c r="A15" s="14" t="str">
        <f>SEKTOR_USD!A15</f>
        <v xml:space="preserve"> Zeytin ve Zeytinyağı </v>
      </c>
      <c r="B15" s="77">
        <f>SEKTOR_USD!B15*$B$53</f>
        <v>56746.621099889999</v>
      </c>
      <c r="C15" s="77">
        <f>SEKTOR_USD!C15*$C$53</f>
        <v>166580.65685288887</v>
      </c>
      <c r="D15" s="78">
        <f t="shared" si="0"/>
        <v>193.55167519077497</v>
      </c>
      <c r="E15" s="78">
        <f t="shared" si="3"/>
        <v>0.18694241917360394</v>
      </c>
      <c r="F15" s="77">
        <f>SEKTOR_USD!F15*$B$54</f>
        <v>802241.73198002856</v>
      </c>
      <c r="G15" s="77">
        <f>SEKTOR_USD!G15*$C$54</f>
        <v>1399733.9827740069</v>
      </c>
      <c r="H15" s="78">
        <f t="shared" si="1"/>
        <v>74.4778321765057</v>
      </c>
      <c r="I15" s="78">
        <f t="shared" si="4"/>
        <v>0.25313974954958246</v>
      </c>
      <c r="J15" s="77">
        <f>SEKTOR_USD!J15*$B$55</f>
        <v>1001582.5285105902</v>
      </c>
      <c r="K15" s="77">
        <f>SEKTOR_USD!K15*$C$55</f>
        <v>1778013.811074788</v>
      </c>
      <c r="L15" s="78">
        <f t="shared" si="2"/>
        <v>77.52044993424505</v>
      </c>
      <c r="M15" s="78">
        <f t="shared" si="5"/>
        <v>0.25125361753950115</v>
      </c>
    </row>
    <row r="16" spans="1:13" ht="14.25" x14ac:dyDescent="0.2">
      <c r="A16" s="14" t="str">
        <f>SEKTOR_USD!A16</f>
        <v xml:space="preserve"> Tütün </v>
      </c>
      <c r="B16" s="77">
        <f>SEKTOR_USD!B16*$B$53</f>
        <v>410825.48273251898</v>
      </c>
      <c r="C16" s="77">
        <f>SEKTOR_USD!C16*$C$53</f>
        <v>757495.76186654822</v>
      </c>
      <c r="D16" s="78">
        <f t="shared" si="0"/>
        <v>84.383830532669251</v>
      </c>
      <c r="E16" s="78">
        <f t="shared" si="3"/>
        <v>0.85008723649194173</v>
      </c>
      <c r="F16" s="77">
        <f>SEKTOR_USD!F16*$B$54</f>
        <v>2456312.1630756906</v>
      </c>
      <c r="G16" s="77">
        <f>SEKTOR_USD!G16*$C$54</f>
        <v>3305104.8635774874</v>
      </c>
      <c r="H16" s="78">
        <f t="shared" si="1"/>
        <v>34.555571285327765</v>
      </c>
      <c r="I16" s="78">
        <f t="shared" si="4"/>
        <v>0.59772315861262726</v>
      </c>
      <c r="J16" s="77">
        <f>SEKTOR_USD!J16*$B$55</f>
        <v>3153635.4210270285</v>
      </c>
      <c r="K16" s="77">
        <f>SEKTOR_USD!K16*$C$55</f>
        <v>4317263.2463885136</v>
      </c>
      <c r="L16" s="78">
        <f t="shared" si="2"/>
        <v>36.897981853036534</v>
      </c>
      <c r="M16" s="78">
        <f t="shared" si="5"/>
        <v>0.61007850544745756</v>
      </c>
    </row>
    <row r="17" spans="1:13" ht="14.25" x14ac:dyDescent="0.2">
      <c r="A17" s="14" t="str">
        <f>SEKTOR_USD!A17</f>
        <v xml:space="preserve"> Süs Bitkileri ve Mam.</v>
      </c>
      <c r="B17" s="77">
        <f>SEKTOR_USD!B17*$B$53</f>
        <v>13762.18025113144</v>
      </c>
      <c r="C17" s="77">
        <f>SEKTOR_USD!C17*$C$53</f>
        <v>33909.273139238961</v>
      </c>
      <c r="D17" s="78">
        <f t="shared" si="0"/>
        <v>146.39463021457777</v>
      </c>
      <c r="E17" s="78">
        <f t="shared" si="3"/>
        <v>3.8054127488919821E-2</v>
      </c>
      <c r="F17" s="77">
        <f>SEKTOR_USD!F17*$B$54</f>
        <v>227078.4505125999</v>
      </c>
      <c r="G17" s="77">
        <f>SEKTOR_USD!G17*$C$54</f>
        <v>366466.66938266426</v>
      </c>
      <c r="H17" s="78">
        <f t="shared" si="1"/>
        <v>61.383287826481862</v>
      </c>
      <c r="I17" s="78">
        <f t="shared" si="4"/>
        <v>6.6274936557552275E-2</v>
      </c>
      <c r="J17" s="77">
        <f>SEKTOR_USD!J17*$B$55</f>
        <v>276611.61777486402</v>
      </c>
      <c r="K17" s="77">
        <f>SEKTOR_USD!K17*$C$55</f>
        <v>445685.87396711652</v>
      </c>
      <c r="L17" s="78">
        <f t="shared" si="2"/>
        <v>61.123338763689652</v>
      </c>
      <c r="M17" s="78">
        <f t="shared" si="5"/>
        <v>6.2980493977603885E-2</v>
      </c>
    </row>
    <row r="18" spans="1:13" s="23" customFormat="1" ht="15.75" x14ac:dyDescent="0.25">
      <c r="A18" s="74" t="s">
        <v>12</v>
      </c>
      <c r="B18" s="75">
        <f>SEKTOR_USD!B18*$B$53</f>
        <v>640806.65994211449</v>
      </c>
      <c r="C18" s="75">
        <f>SEKTOR_USD!C18*$C$53</f>
        <v>1327069.073661281</v>
      </c>
      <c r="D18" s="76">
        <f t="shared" si="0"/>
        <v>107.09352081034211</v>
      </c>
      <c r="E18" s="76">
        <f t="shared" si="3"/>
        <v>1.4892815752299702</v>
      </c>
      <c r="F18" s="75">
        <f>SEKTOR_USD!F18*$B$54</f>
        <v>5847399.9929405348</v>
      </c>
      <c r="G18" s="75">
        <f>SEKTOR_USD!G18*$C$54</f>
        <v>8470133.5931247454</v>
      </c>
      <c r="H18" s="76">
        <f t="shared" si="1"/>
        <v>44.852987709932471</v>
      </c>
      <c r="I18" s="76">
        <f t="shared" si="4"/>
        <v>1.5318107031779353</v>
      </c>
      <c r="J18" s="75">
        <f>SEKTOR_USD!J18*$B$55</f>
        <v>7669554.5492836619</v>
      </c>
      <c r="K18" s="75">
        <f>SEKTOR_USD!K18*$C$55</f>
        <v>10891597.84545837</v>
      </c>
      <c r="L18" s="76">
        <f t="shared" si="2"/>
        <v>42.010827036566909</v>
      </c>
      <c r="M18" s="76">
        <f t="shared" si="5"/>
        <v>1.5391069194241178</v>
      </c>
    </row>
    <row r="19" spans="1:13" ht="14.25" x14ac:dyDescent="0.2">
      <c r="A19" s="14" t="str">
        <f>SEKTOR_USD!A19</f>
        <v xml:space="preserve"> Su Ürünleri ve Hayvansal Mamuller</v>
      </c>
      <c r="B19" s="77">
        <f>SEKTOR_USD!B19*$B$53</f>
        <v>640806.65994211449</v>
      </c>
      <c r="C19" s="77">
        <f>SEKTOR_USD!C19*$C$53</f>
        <v>1327069.073661281</v>
      </c>
      <c r="D19" s="78">
        <f t="shared" si="0"/>
        <v>107.09352081034211</v>
      </c>
      <c r="E19" s="78">
        <f t="shared" si="3"/>
        <v>1.4892815752299702</v>
      </c>
      <c r="F19" s="77">
        <f>SEKTOR_USD!F19*$B$54</f>
        <v>5847399.9929405348</v>
      </c>
      <c r="G19" s="77">
        <f>SEKTOR_USD!G19*$C$54</f>
        <v>8470133.5931247454</v>
      </c>
      <c r="H19" s="78">
        <f t="shared" si="1"/>
        <v>44.852987709932471</v>
      </c>
      <c r="I19" s="78">
        <f t="shared" si="4"/>
        <v>1.5318107031779353</v>
      </c>
      <c r="J19" s="77">
        <f>SEKTOR_USD!J19*$B$55</f>
        <v>7669554.5492836619</v>
      </c>
      <c r="K19" s="77">
        <f>SEKTOR_USD!K19*$C$55</f>
        <v>10891597.84545837</v>
      </c>
      <c r="L19" s="78">
        <f t="shared" si="2"/>
        <v>42.010827036566909</v>
      </c>
      <c r="M19" s="78">
        <f t="shared" si="5"/>
        <v>1.5391069194241178</v>
      </c>
    </row>
    <row r="20" spans="1:13" s="23" customFormat="1" ht="15.75" x14ac:dyDescent="0.25">
      <c r="A20" s="74" t="s">
        <v>113</v>
      </c>
      <c r="B20" s="75">
        <f>SEKTOR_USD!B20*$B$53</f>
        <v>1072937.2120825171</v>
      </c>
      <c r="C20" s="75">
        <f>SEKTOR_USD!C20*$C$53</f>
        <v>2607520.9125384004</v>
      </c>
      <c r="D20" s="76">
        <f t="shared" si="0"/>
        <v>143.02642159994932</v>
      </c>
      <c r="E20" s="76">
        <f t="shared" si="3"/>
        <v>2.9262477207433242</v>
      </c>
      <c r="F20" s="75">
        <f>SEKTOR_USD!F20*$B$54</f>
        <v>11446040.53012879</v>
      </c>
      <c r="G20" s="75">
        <f>SEKTOR_USD!G20*$C$54</f>
        <v>16773113.912799327</v>
      </c>
      <c r="H20" s="76">
        <f t="shared" si="1"/>
        <v>46.540752399472737</v>
      </c>
      <c r="I20" s="76">
        <f t="shared" si="4"/>
        <v>3.0333919925541775</v>
      </c>
      <c r="J20" s="75">
        <f>SEKTOR_USD!J20*$B$55</f>
        <v>14971275.089705659</v>
      </c>
      <c r="K20" s="75">
        <f>SEKTOR_USD!K20*$C$55</f>
        <v>21594720.322832055</v>
      </c>
      <c r="L20" s="76">
        <f t="shared" si="2"/>
        <v>44.241022848352564</v>
      </c>
      <c r="M20" s="76">
        <f t="shared" si="5"/>
        <v>3.0515801210709026</v>
      </c>
    </row>
    <row r="21" spans="1:13" ht="14.25" x14ac:dyDescent="0.2">
      <c r="A21" s="14" t="str">
        <f>SEKTOR_USD!A21</f>
        <v xml:space="preserve"> Mobilya,Kağıt ve Orman Ürünleri</v>
      </c>
      <c r="B21" s="77">
        <f>SEKTOR_USD!B21*$B$53</f>
        <v>1072937.2120825171</v>
      </c>
      <c r="C21" s="77">
        <f>SEKTOR_USD!C21*$C$53</f>
        <v>2607520.9125384004</v>
      </c>
      <c r="D21" s="78">
        <f t="shared" si="0"/>
        <v>143.02642159994932</v>
      </c>
      <c r="E21" s="78">
        <f t="shared" si="3"/>
        <v>2.9262477207433242</v>
      </c>
      <c r="F21" s="77">
        <f>SEKTOR_USD!F21*$B$54</f>
        <v>11446040.53012879</v>
      </c>
      <c r="G21" s="77">
        <f>SEKTOR_USD!G21*$C$54</f>
        <v>16773113.912799327</v>
      </c>
      <c r="H21" s="78">
        <f t="shared" si="1"/>
        <v>46.540752399472737</v>
      </c>
      <c r="I21" s="78">
        <f t="shared" si="4"/>
        <v>3.0333919925541775</v>
      </c>
      <c r="J21" s="77">
        <f>SEKTOR_USD!J21*$B$55</f>
        <v>14971275.089705659</v>
      </c>
      <c r="K21" s="77">
        <f>SEKTOR_USD!K21*$C$55</f>
        <v>21594720.322832055</v>
      </c>
      <c r="L21" s="78">
        <f t="shared" si="2"/>
        <v>44.241022848352564</v>
      </c>
      <c r="M21" s="78">
        <f t="shared" si="5"/>
        <v>3.0515801210709026</v>
      </c>
    </row>
    <row r="22" spans="1:13" ht="16.5" x14ac:dyDescent="0.25">
      <c r="A22" s="71" t="s">
        <v>14</v>
      </c>
      <c r="B22" s="72">
        <f>SEKTOR_USD!B22*$B$53</f>
        <v>32152741.761083886</v>
      </c>
      <c r="C22" s="72">
        <f>SEKTOR_USD!C22*$C$53</f>
        <v>74662776.085558236</v>
      </c>
      <c r="D22" s="79">
        <f t="shared" si="0"/>
        <v>132.212781853417</v>
      </c>
      <c r="E22" s="79">
        <f t="shared" si="3"/>
        <v>83.789080000913103</v>
      </c>
      <c r="F22" s="72">
        <f>SEKTOR_USD!F22*$B$54</f>
        <v>317276980.7580784</v>
      </c>
      <c r="G22" s="72">
        <f>SEKTOR_USD!G22*$C$54</f>
        <v>462975281.27884942</v>
      </c>
      <c r="H22" s="79">
        <f t="shared" si="1"/>
        <v>45.921484808841214</v>
      </c>
      <c r="I22" s="79">
        <f t="shared" si="4"/>
        <v>83.728371385477388</v>
      </c>
      <c r="J22" s="72">
        <f>SEKTOR_USD!J22*$B$55</f>
        <v>412072609.2182492</v>
      </c>
      <c r="K22" s="72">
        <f>SEKTOR_USD!K22*$C$55</f>
        <v>588226187.67252588</v>
      </c>
      <c r="L22" s="79">
        <f t="shared" si="2"/>
        <v>42.748189157357722</v>
      </c>
      <c r="M22" s="79">
        <f t="shared" si="5"/>
        <v>83.123064997370292</v>
      </c>
    </row>
    <row r="23" spans="1:13" s="23" customFormat="1" ht="15.75" x14ac:dyDescent="0.25">
      <c r="A23" s="74" t="s">
        <v>15</v>
      </c>
      <c r="B23" s="75">
        <f>SEKTOR_USD!B23*$B$53</f>
        <v>3270575.3736555409</v>
      </c>
      <c r="C23" s="75">
        <f>SEKTOR_USD!C23*$C$53</f>
        <v>6661002.2065999899</v>
      </c>
      <c r="D23" s="76">
        <f t="shared" si="0"/>
        <v>103.66453744666187</v>
      </c>
      <c r="E23" s="76">
        <f t="shared" si="3"/>
        <v>7.4752008435301178</v>
      </c>
      <c r="F23" s="75">
        <f>SEKTOR_USD!F23*$B$54</f>
        <v>31015129.683352824</v>
      </c>
      <c r="G23" s="75">
        <f>SEKTOR_USD!G23*$C$54</f>
        <v>42715152.525065877</v>
      </c>
      <c r="H23" s="76">
        <f t="shared" si="1"/>
        <v>37.723598002535411</v>
      </c>
      <c r="I23" s="76">
        <f t="shared" si="4"/>
        <v>7.7249699908966072</v>
      </c>
      <c r="J23" s="75">
        <f>SEKTOR_USD!J23*$B$55</f>
        <v>40521906.505997203</v>
      </c>
      <c r="K23" s="75">
        <f>SEKTOR_USD!K23*$C$55</f>
        <v>54759324.859071024</v>
      </c>
      <c r="L23" s="76">
        <f t="shared" si="2"/>
        <v>35.135114758153584</v>
      </c>
      <c r="M23" s="76">
        <f t="shared" si="5"/>
        <v>7.7381167565540423</v>
      </c>
    </row>
    <row r="24" spans="1:13" ht="14.25" x14ac:dyDescent="0.2">
      <c r="A24" s="14" t="str">
        <f>SEKTOR_USD!A24</f>
        <v xml:space="preserve"> Tekstil ve Hammaddeleri</v>
      </c>
      <c r="B24" s="77">
        <f>SEKTOR_USD!B24*$B$53</f>
        <v>2299472.7062875982</v>
      </c>
      <c r="C24" s="77">
        <f>SEKTOR_USD!C24*$C$53</f>
        <v>4551283.2780911243</v>
      </c>
      <c r="D24" s="78">
        <f t="shared" si="0"/>
        <v>97.927258090354954</v>
      </c>
      <c r="E24" s="78">
        <f t="shared" si="3"/>
        <v>5.1076032621369141</v>
      </c>
      <c r="F24" s="77">
        <f>SEKTOR_USD!F24*$B$54</f>
        <v>21359166.826008268</v>
      </c>
      <c r="G24" s="77">
        <f>SEKTOR_USD!G24*$C$54</f>
        <v>29239423.281810783</v>
      </c>
      <c r="H24" s="78">
        <f t="shared" si="1"/>
        <v>36.894025502001412</v>
      </c>
      <c r="I24" s="78">
        <f t="shared" si="4"/>
        <v>5.2879049716740667</v>
      </c>
      <c r="J24" s="77">
        <f>SEKTOR_USD!J24*$B$55</f>
        <v>28042586.159175195</v>
      </c>
      <c r="K24" s="77">
        <f>SEKTOR_USD!K24*$C$55</f>
        <v>37461234.800729848</v>
      </c>
      <c r="L24" s="78">
        <f t="shared" si="2"/>
        <v>33.586947323947101</v>
      </c>
      <c r="M24" s="78">
        <f t="shared" si="5"/>
        <v>5.2936994654110272</v>
      </c>
    </row>
    <row r="25" spans="1:13" ht="14.25" x14ac:dyDescent="0.2">
      <c r="A25" s="14" t="str">
        <f>SEKTOR_USD!A25</f>
        <v xml:space="preserve"> Deri ve Deri Mamulleri </v>
      </c>
      <c r="B25" s="77">
        <f>SEKTOR_USD!B25*$B$53</f>
        <v>384422.33094776247</v>
      </c>
      <c r="C25" s="77">
        <f>SEKTOR_USD!C25*$C$53</f>
        <v>881227.39917497814</v>
      </c>
      <c r="D25" s="78">
        <f t="shared" si="0"/>
        <v>129.23418548615075</v>
      </c>
      <c r="E25" s="78">
        <f t="shared" si="3"/>
        <v>0.98894304390526011</v>
      </c>
      <c r="F25" s="77">
        <f>SEKTOR_USD!F25*$B$54</f>
        <v>4117962.5329422574</v>
      </c>
      <c r="G25" s="77">
        <f>SEKTOR_USD!G25*$C$54</f>
        <v>5927320.544945932</v>
      </c>
      <c r="H25" s="78">
        <f t="shared" si="1"/>
        <v>43.938185389727188</v>
      </c>
      <c r="I25" s="78">
        <f t="shared" si="4"/>
        <v>1.0719468532685905</v>
      </c>
      <c r="J25" s="77">
        <f>SEKTOR_USD!J25*$B$55</f>
        <v>5222290.2530341158</v>
      </c>
      <c r="K25" s="77">
        <f>SEKTOR_USD!K25*$C$55</f>
        <v>7331110.8283210155</v>
      </c>
      <c r="L25" s="78">
        <f t="shared" si="2"/>
        <v>40.381144538293121</v>
      </c>
      <c r="M25" s="78">
        <f t="shared" si="5"/>
        <v>1.0359695210045734</v>
      </c>
    </row>
    <row r="26" spans="1:13" ht="14.25" x14ac:dyDescent="0.2">
      <c r="A26" s="14" t="str">
        <f>SEKTOR_USD!A26</f>
        <v xml:space="preserve"> Halı </v>
      </c>
      <c r="B26" s="77">
        <f>SEKTOR_USD!B26*$B$53</f>
        <v>586680.33642018004</v>
      </c>
      <c r="C26" s="77">
        <f>SEKTOR_USD!C26*$C$53</f>
        <v>1228491.5293338876</v>
      </c>
      <c r="D26" s="78">
        <f t="shared" si="0"/>
        <v>109.39708612528696</v>
      </c>
      <c r="E26" s="78">
        <f t="shared" si="3"/>
        <v>1.3786545374879438</v>
      </c>
      <c r="F26" s="77">
        <f>SEKTOR_USD!F26*$B$54</f>
        <v>5538000.3244023016</v>
      </c>
      <c r="G26" s="77">
        <f>SEKTOR_USD!G26*$C$54</f>
        <v>7548408.6983091552</v>
      </c>
      <c r="H26" s="78">
        <f t="shared" si="1"/>
        <v>36.302063130049213</v>
      </c>
      <c r="I26" s="78">
        <f t="shared" si="4"/>
        <v>1.3651181659539495</v>
      </c>
      <c r="J26" s="77">
        <f>SEKTOR_USD!J26*$B$55</f>
        <v>7257030.0937878927</v>
      </c>
      <c r="K26" s="77">
        <f>SEKTOR_USD!K26*$C$55</f>
        <v>9966979.2300201599</v>
      </c>
      <c r="L26" s="78">
        <f t="shared" si="2"/>
        <v>37.342399042164878</v>
      </c>
      <c r="M26" s="78">
        <f t="shared" si="5"/>
        <v>1.4084477701384415</v>
      </c>
    </row>
    <row r="27" spans="1:13" s="23" customFormat="1" ht="15.75" x14ac:dyDescent="0.25">
      <c r="A27" s="74" t="s">
        <v>19</v>
      </c>
      <c r="B27" s="75">
        <f>SEKTOR_USD!B27*$B$53</f>
        <v>4424745.1304214746</v>
      </c>
      <c r="C27" s="75">
        <f>SEKTOR_USD!C27*$C$53</f>
        <v>9680737.4777209181</v>
      </c>
      <c r="D27" s="76">
        <f t="shared" si="0"/>
        <v>118.78632988740732</v>
      </c>
      <c r="E27" s="76">
        <f t="shared" si="3"/>
        <v>10.864049390007771</v>
      </c>
      <c r="F27" s="75">
        <f>SEKTOR_USD!F27*$B$54</f>
        <v>42471798.563834257</v>
      </c>
      <c r="G27" s="75">
        <f>SEKTOR_USD!G27*$C$54</f>
        <v>58948747.157206848</v>
      </c>
      <c r="H27" s="76">
        <f t="shared" si="1"/>
        <v>38.795033764835907</v>
      </c>
      <c r="I27" s="76">
        <f t="shared" si="4"/>
        <v>10.660790746870271</v>
      </c>
      <c r="J27" s="75">
        <f>SEKTOR_USD!J27*$B$55</f>
        <v>54480265.907722235</v>
      </c>
      <c r="K27" s="75">
        <f>SEKTOR_USD!K27*$C$55</f>
        <v>74964373.321969524</v>
      </c>
      <c r="L27" s="76">
        <f t="shared" si="2"/>
        <v>37.599132590400586</v>
      </c>
      <c r="M27" s="76">
        <f t="shared" si="5"/>
        <v>10.593320404154195</v>
      </c>
    </row>
    <row r="28" spans="1:13" ht="14.25" x14ac:dyDescent="0.2">
      <c r="A28" s="14" t="str">
        <f>SEKTOR_USD!A28</f>
        <v xml:space="preserve"> Kimyevi Maddeler ve Mamulleri  </v>
      </c>
      <c r="B28" s="77">
        <f>SEKTOR_USD!B28*$B$53</f>
        <v>4424745.1304214746</v>
      </c>
      <c r="C28" s="77">
        <f>SEKTOR_USD!C28*$C$53</f>
        <v>9680737.4777209181</v>
      </c>
      <c r="D28" s="78">
        <f t="shared" si="0"/>
        <v>118.78632988740732</v>
      </c>
      <c r="E28" s="78">
        <f t="shared" si="3"/>
        <v>10.864049390007771</v>
      </c>
      <c r="F28" s="77">
        <f>SEKTOR_USD!F28*$B$54</f>
        <v>42471798.563834257</v>
      </c>
      <c r="G28" s="77">
        <f>SEKTOR_USD!G28*$C$54</f>
        <v>58948747.157206848</v>
      </c>
      <c r="H28" s="78">
        <f t="shared" si="1"/>
        <v>38.795033764835907</v>
      </c>
      <c r="I28" s="78">
        <f t="shared" si="4"/>
        <v>10.660790746870271</v>
      </c>
      <c r="J28" s="77">
        <f>SEKTOR_USD!J28*$B$55</f>
        <v>54480265.907722235</v>
      </c>
      <c r="K28" s="77">
        <f>SEKTOR_USD!K28*$C$55</f>
        <v>74964373.321969524</v>
      </c>
      <c r="L28" s="78">
        <f t="shared" si="2"/>
        <v>37.599132590400586</v>
      </c>
      <c r="M28" s="78">
        <f t="shared" si="5"/>
        <v>10.593320404154195</v>
      </c>
    </row>
    <row r="29" spans="1:13" s="23" customFormat="1" ht="15.75" x14ac:dyDescent="0.25">
      <c r="A29" s="74" t="s">
        <v>21</v>
      </c>
      <c r="B29" s="75">
        <f>SEKTOR_USD!B29*$B$53</f>
        <v>24457421.257006869</v>
      </c>
      <c r="C29" s="75">
        <f>SEKTOR_USD!C29*$C$53</f>
        <v>58321036.401237324</v>
      </c>
      <c r="D29" s="76">
        <f t="shared" si="0"/>
        <v>138.45946712198361</v>
      </c>
      <c r="E29" s="76">
        <f t="shared" si="3"/>
        <v>65.449829767375206</v>
      </c>
      <c r="F29" s="75">
        <f>SEKTOR_USD!F29*$B$54</f>
        <v>243790052.51089132</v>
      </c>
      <c r="G29" s="75">
        <f>SEKTOR_USD!G29*$C$54</f>
        <v>361311381.59657669</v>
      </c>
      <c r="H29" s="76">
        <f t="shared" si="1"/>
        <v>48.205957493050342</v>
      </c>
      <c r="I29" s="76">
        <f t="shared" si="4"/>
        <v>65.342610647710515</v>
      </c>
      <c r="J29" s="75">
        <f>SEKTOR_USD!J29*$B$55</f>
        <v>317070436.80452973</v>
      </c>
      <c r="K29" s="75">
        <f>SEKTOR_USD!K29*$C$55</f>
        <v>458502489.49148536</v>
      </c>
      <c r="L29" s="76">
        <f t="shared" si="2"/>
        <v>44.605878148818668</v>
      </c>
      <c r="M29" s="76">
        <f t="shared" si="5"/>
        <v>64.791627836662045</v>
      </c>
    </row>
    <row r="30" spans="1:13" ht="14.25" x14ac:dyDescent="0.2">
      <c r="A30" s="14" t="str">
        <f>SEKTOR_USD!A30</f>
        <v xml:space="preserve"> Hazırgiyim ve Konfeksiyon </v>
      </c>
      <c r="B30" s="77">
        <f>SEKTOR_USD!B30*$B$53</f>
        <v>4468850.4559059385</v>
      </c>
      <c r="C30" s="77">
        <f>SEKTOR_USD!C30*$C$53</f>
        <v>9286209.1643944103</v>
      </c>
      <c r="D30" s="78">
        <f t="shared" si="0"/>
        <v>107.79861076178892</v>
      </c>
      <c r="E30" s="78">
        <f t="shared" si="3"/>
        <v>10.421296439460379</v>
      </c>
      <c r="F30" s="77">
        <f>SEKTOR_USD!F30*$B$54</f>
        <v>45393083.305358633</v>
      </c>
      <c r="G30" s="77">
        <f>SEKTOR_USD!G30*$C$54</f>
        <v>61204229.077122822</v>
      </c>
      <c r="H30" s="78">
        <f t="shared" si="1"/>
        <v>34.831618873304627</v>
      </c>
      <c r="I30" s="78">
        <f t="shared" si="4"/>
        <v>11.06869120177644</v>
      </c>
      <c r="J30" s="77">
        <f>SEKTOR_USD!J30*$B$55</f>
        <v>58751030.924362727</v>
      </c>
      <c r="K30" s="77">
        <f>SEKTOR_USD!K30*$C$55</f>
        <v>77930910.467093244</v>
      </c>
      <c r="L30" s="78">
        <f t="shared" si="2"/>
        <v>32.646030615910526</v>
      </c>
      <c r="M30" s="78">
        <f t="shared" si="5"/>
        <v>11.012525915739667</v>
      </c>
    </row>
    <row r="31" spans="1:13" ht="14.25" x14ac:dyDescent="0.2">
      <c r="A31" s="14" t="str">
        <f>SEKTOR_USD!A31</f>
        <v xml:space="preserve"> Otomotiv Endüstrisi</v>
      </c>
      <c r="B31" s="77">
        <f>SEKTOR_USD!B31*$B$53</f>
        <v>7453965.0534455776</v>
      </c>
      <c r="C31" s="77">
        <f>SEKTOR_USD!C31*$C$53</f>
        <v>16513938.21917416</v>
      </c>
      <c r="D31" s="78">
        <f t="shared" si="0"/>
        <v>121.54568878131018</v>
      </c>
      <c r="E31" s="78">
        <f t="shared" si="3"/>
        <v>18.532497224465807</v>
      </c>
      <c r="F31" s="77">
        <f>SEKTOR_USD!F31*$B$54</f>
        <v>74642470.644629031</v>
      </c>
      <c r="G31" s="77">
        <f>SEKTOR_USD!G31*$C$54</f>
        <v>108063939.16585802</v>
      </c>
      <c r="H31" s="78">
        <f t="shared" si="1"/>
        <v>44.775404984044236</v>
      </c>
      <c r="I31" s="78">
        <f t="shared" si="4"/>
        <v>19.543198087949289</v>
      </c>
      <c r="J31" s="77">
        <f>SEKTOR_USD!J31*$B$55</f>
        <v>96997884.131293178</v>
      </c>
      <c r="K31" s="77">
        <f>SEKTOR_USD!K31*$C$55</f>
        <v>137544671.34920925</v>
      </c>
      <c r="L31" s="78">
        <f t="shared" si="2"/>
        <v>41.801723389175436</v>
      </c>
      <c r="M31" s="78">
        <f t="shared" si="5"/>
        <v>19.436629813848491</v>
      </c>
    </row>
    <row r="32" spans="1:13" ht="14.25" x14ac:dyDescent="0.2">
      <c r="A32" s="14" t="str">
        <f>SEKTOR_USD!A32</f>
        <v xml:space="preserve"> Gemi ve Yat</v>
      </c>
      <c r="B32" s="77">
        <f>SEKTOR_USD!B32*$B$53</f>
        <v>359207.18746048823</v>
      </c>
      <c r="C32" s="77">
        <f>SEKTOR_USD!C32*$C$53</f>
        <v>337581.9185777863</v>
      </c>
      <c r="D32" s="78">
        <f t="shared" si="0"/>
        <v>-6.0202773323071792</v>
      </c>
      <c r="E32" s="78">
        <f t="shared" si="3"/>
        <v>0.37884578990422874</v>
      </c>
      <c r="F32" s="77">
        <f>SEKTOR_USD!F32*$B$54</f>
        <v>3606692.5104524815</v>
      </c>
      <c r="G32" s="77">
        <f>SEKTOR_USD!G32*$C$54</f>
        <v>3654688.9232122418</v>
      </c>
      <c r="H32" s="78">
        <f t="shared" si="1"/>
        <v>1.3307597645394771</v>
      </c>
      <c r="I32" s="78">
        <f t="shared" si="4"/>
        <v>0.66094490102334624</v>
      </c>
      <c r="J32" s="77">
        <f>SEKTOR_USD!J32*$B$55</f>
        <v>5298102.8291281713</v>
      </c>
      <c r="K32" s="77">
        <f>SEKTOR_USD!K32*$C$55</f>
        <v>4969509.7493722802</v>
      </c>
      <c r="L32" s="78">
        <f t="shared" si="2"/>
        <v>-6.2020895092736943</v>
      </c>
      <c r="M32" s="78">
        <f t="shared" si="5"/>
        <v>0.70224837071025736</v>
      </c>
    </row>
    <row r="33" spans="1:13" ht="14.25" x14ac:dyDescent="0.2">
      <c r="A33" s="14" t="str">
        <f>SEKTOR_USD!A33</f>
        <v xml:space="preserve"> Elektrik Elektronik ve Hizmet</v>
      </c>
      <c r="B33" s="77">
        <f>SEKTOR_USD!B33*$B$53</f>
        <v>2997324.3946888177</v>
      </c>
      <c r="C33" s="77">
        <f>SEKTOR_USD!C33*$C$53</f>
        <v>6354538.8787239352</v>
      </c>
      <c r="D33" s="78">
        <f t="shared" si="0"/>
        <v>112.00704501601548</v>
      </c>
      <c r="E33" s="78">
        <f t="shared" si="3"/>
        <v>7.1312773833666849</v>
      </c>
      <c r="F33" s="77">
        <f>SEKTOR_USD!F33*$B$54</f>
        <v>26511489.41291403</v>
      </c>
      <c r="G33" s="77">
        <f>SEKTOR_USD!G33*$C$54</f>
        <v>37614014.94327876</v>
      </c>
      <c r="H33" s="78">
        <f t="shared" si="1"/>
        <v>41.878165943240333</v>
      </c>
      <c r="I33" s="78">
        <f t="shared" si="4"/>
        <v>6.8024370626666011</v>
      </c>
      <c r="J33" s="77">
        <f>SEKTOR_USD!J33*$B$55</f>
        <v>35585389.740090795</v>
      </c>
      <c r="K33" s="77">
        <f>SEKTOR_USD!K33*$C$55</f>
        <v>49698634.026468977</v>
      </c>
      <c r="L33" s="78">
        <f t="shared" si="2"/>
        <v>39.660221201618832</v>
      </c>
      <c r="M33" s="78">
        <f t="shared" si="5"/>
        <v>7.0229834594894722</v>
      </c>
    </row>
    <row r="34" spans="1:13" ht="14.25" x14ac:dyDescent="0.2">
      <c r="A34" s="14" t="str">
        <f>SEKTOR_USD!A34</f>
        <v xml:space="preserve"> Makine ve Aksamları</v>
      </c>
      <c r="B34" s="77">
        <f>SEKTOR_USD!B34*$B$53</f>
        <v>1663908.9058093126</v>
      </c>
      <c r="C34" s="77">
        <f>SEKTOR_USD!C34*$C$53</f>
        <v>3965454.9730398436</v>
      </c>
      <c r="D34" s="78">
        <f t="shared" si="0"/>
        <v>138.32163883461376</v>
      </c>
      <c r="E34" s="78">
        <f t="shared" si="3"/>
        <v>4.4501670229259318</v>
      </c>
      <c r="F34" s="77">
        <f>SEKTOR_USD!F34*$B$54</f>
        <v>15651351.028319923</v>
      </c>
      <c r="G34" s="77">
        <f>SEKTOR_USD!G34*$C$54</f>
        <v>24286530.713133793</v>
      </c>
      <c r="H34" s="78">
        <f t="shared" si="1"/>
        <v>55.172104115415799</v>
      </c>
      <c r="I34" s="78">
        <f t="shared" si="4"/>
        <v>4.3921819272880613</v>
      </c>
      <c r="J34" s="77">
        <f>SEKTOR_USD!J34*$B$55</f>
        <v>20193326.498828702</v>
      </c>
      <c r="K34" s="77">
        <f>SEKTOR_USD!K34*$C$55</f>
        <v>30833170.209534723</v>
      </c>
      <c r="L34" s="78">
        <f t="shared" si="2"/>
        <v>52.689900850774528</v>
      </c>
      <c r="M34" s="78">
        <f t="shared" si="5"/>
        <v>4.3570783911255688</v>
      </c>
    </row>
    <row r="35" spans="1:13" ht="14.25" x14ac:dyDescent="0.2">
      <c r="A35" s="14" t="str">
        <f>SEKTOR_USD!A35</f>
        <v xml:space="preserve"> Demir ve Demir Dışı Metaller </v>
      </c>
      <c r="B35" s="77">
        <f>SEKTOR_USD!B35*$B$53</f>
        <v>1806974.2757664484</v>
      </c>
      <c r="C35" s="77">
        <f>SEKTOR_USD!C35*$C$53</f>
        <v>4222526.086086913</v>
      </c>
      <c r="D35" s="78">
        <f t="shared" si="0"/>
        <v>133.67936902676058</v>
      </c>
      <c r="E35" s="78">
        <f t="shared" si="3"/>
        <v>4.7386608773781376</v>
      </c>
      <c r="F35" s="77">
        <f>SEKTOR_USD!F35*$B$54</f>
        <v>17664462.27134876</v>
      </c>
      <c r="G35" s="77">
        <f>SEKTOR_USD!G35*$C$54</f>
        <v>27747474.452288944</v>
      </c>
      <c r="H35" s="78">
        <f t="shared" si="1"/>
        <v>57.080776227728911</v>
      </c>
      <c r="I35" s="78">
        <f t="shared" si="4"/>
        <v>5.0180883081552761</v>
      </c>
      <c r="J35" s="77">
        <f>SEKTOR_USD!J35*$B$55</f>
        <v>22618531.010991462</v>
      </c>
      <c r="K35" s="77">
        <f>SEKTOR_USD!K35*$C$55</f>
        <v>34884669.596637391</v>
      </c>
      <c r="L35" s="78">
        <f t="shared" si="2"/>
        <v>54.230482871258111</v>
      </c>
      <c r="M35" s="78">
        <f t="shared" si="5"/>
        <v>4.929601434044609</v>
      </c>
    </row>
    <row r="36" spans="1:13" ht="14.25" x14ac:dyDescent="0.2">
      <c r="A36" s="14" t="str">
        <f>SEKTOR_USD!A36</f>
        <v xml:space="preserve"> Çelik</v>
      </c>
      <c r="B36" s="77">
        <f>SEKTOR_USD!B36*$B$53</f>
        <v>2565886.716298501</v>
      </c>
      <c r="C36" s="77">
        <f>SEKTOR_USD!C36*$C$53</f>
        <v>9134649.601991266</v>
      </c>
      <c r="D36" s="78">
        <f t="shared" si="0"/>
        <v>256.00362026772314</v>
      </c>
      <c r="E36" s="78">
        <f t="shared" si="3"/>
        <v>10.251211197993491</v>
      </c>
      <c r="F36" s="77">
        <f>SEKTOR_USD!F36*$B$54</f>
        <v>29409434.860839397</v>
      </c>
      <c r="G36" s="77">
        <f>SEKTOR_USD!G36*$C$54</f>
        <v>50641887.033302948</v>
      </c>
      <c r="H36" s="78">
        <f t="shared" si="1"/>
        <v>72.19605637759453</v>
      </c>
      <c r="I36" s="78">
        <f t="shared" si="4"/>
        <v>9.1585078008342666</v>
      </c>
      <c r="J36" s="77">
        <f>SEKTOR_USD!J36*$B$55</f>
        <v>37295578.687097415</v>
      </c>
      <c r="K36" s="77">
        <f>SEKTOR_USD!K36*$C$55</f>
        <v>62745391.471112184</v>
      </c>
      <c r="L36" s="78">
        <f t="shared" si="2"/>
        <v>68.23814961428458</v>
      </c>
      <c r="M36" s="78">
        <f t="shared" si="5"/>
        <v>8.8666389950702023</v>
      </c>
    </row>
    <row r="37" spans="1:13" ht="14.25" x14ac:dyDescent="0.2">
      <c r="A37" s="14" t="str">
        <f>SEKTOR_USD!A37</f>
        <v xml:space="preserve"> Çimento Cam Seramik ve Toprak Ürünleri</v>
      </c>
      <c r="B37" s="77">
        <f>SEKTOR_USD!B37*$B$53</f>
        <v>713658.20220753865</v>
      </c>
      <c r="C37" s="77">
        <f>SEKTOR_USD!C37*$C$53</f>
        <v>1546677.5782237705</v>
      </c>
      <c r="D37" s="78">
        <f t="shared" si="0"/>
        <v>116.72525775496962</v>
      </c>
      <c r="E37" s="78">
        <f t="shared" si="3"/>
        <v>1.7357336296858787</v>
      </c>
      <c r="F37" s="77">
        <f>SEKTOR_USD!F37*$B$54</f>
        <v>7195735.2086705221</v>
      </c>
      <c r="G37" s="77">
        <f>SEKTOR_USD!G37*$C$54</f>
        <v>10260465.130809585</v>
      </c>
      <c r="H37" s="78">
        <f t="shared" si="1"/>
        <v>42.590921334156477</v>
      </c>
      <c r="I37" s="78">
        <f t="shared" si="4"/>
        <v>1.8555894230187542</v>
      </c>
      <c r="J37" s="77">
        <f>SEKTOR_USD!J37*$B$55</f>
        <v>9227149.2523502652</v>
      </c>
      <c r="K37" s="77">
        <f>SEKTOR_USD!K37*$C$55</f>
        <v>12912970.660656784</v>
      </c>
      <c r="L37" s="78">
        <f t="shared" si="2"/>
        <v>39.945397083153239</v>
      </c>
      <c r="M37" s="78">
        <f t="shared" si="5"/>
        <v>1.8247499380841365</v>
      </c>
    </row>
    <row r="38" spans="1:13" ht="14.25" x14ac:dyDescent="0.2">
      <c r="A38" s="14" t="str">
        <f>SEKTOR_USD!A38</f>
        <v xml:space="preserve"> Mücevher</v>
      </c>
      <c r="B38" s="77">
        <f>SEKTOR_USD!B38*$B$53</f>
        <v>806318.6503206609</v>
      </c>
      <c r="C38" s="77">
        <f>SEKTOR_USD!C38*$C$53</f>
        <v>3743236.2429269124</v>
      </c>
      <c r="D38" s="78">
        <f t="shared" si="0"/>
        <v>364.23783468710332</v>
      </c>
      <c r="E38" s="78">
        <f t="shared" si="3"/>
        <v>4.2007856855136039</v>
      </c>
      <c r="F38" s="77">
        <f>SEKTOR_USD!F38*$B$54</f>
        <v>9022072.4798073377</v>
      </c>
      <c r="G38" s="77">
        <f>SEKTOR_USD!G38*$C$54</f>
        <v>15755027.907866316</v>
      </c>
      <c r="H38" s="78">
        <f t="shared" si="1"/>
        <v>74.62759186570797</v>
      </c>
      <c r="I38" s="78">
        <f t="shared" si="4"/>
        <v>2.8492726959733159</v>
      </c>
      <c r="J38" s="77">
        <f>SEKTOR_USD!J38*$B$55</f>
        <v>11731435.236277251</v>
      </c>
      <c r="K38" s="77">
        <f>SEKTOR_USD!K38*$C$55</f>
        <v>18461737.683293812</v>
      </c>
      <c r="L38" s="78">
        <f t="shared" si="2"/>
        <v>57.369812912612517</v>
      </c>
      <c r="M38" s="78">
        <f t="shared" si="5"/>
        <v>2.6088539639570825</v>
      </c>
    </row>
    <row r="39" spans="1:13" ht="14.25" x14ac:dyDescent="0.2">
      <c r="A39" s="14" t="str">
        <f>SEKTOR_USD!A39</f>
        <v xml:space="preserve"> Savunma ve Havacılık Sanayii</v>
      </c>
      <c r="B39" s="77">
        <f>SEKTOR_USD!B39*$B$53</f>
        <v>524383.04797533108</v>
      </c>
      <c r="C39" s="77">
        <f>SEKTOR_USD!C39*$C$53</f>
        <v>780935.42042563611</v>
      </c>
      <c r="D39" s="78">
        <f t="shared" si="0"/>
        <v>48.924612159158549</v>
      </c>
      <c r="E39" s="78">
        <f t="shared" si="3"/>
        <v>0.87639201015788348</v>
      </c>
      <c r="F39" s="77">
        <f>SEKTOR_USD!F39*$B$54</f>
        <v>4375882.8221287718</v>
      </c>
      <c r="G39" s="77">
        <f>SEKTOR_USD!G39*$C$54</f>
        <v>6219361.8345773108</v>
      </c>
      <c r="H39" s="78">
        <f t="shared" si="1"/>
        <v>42.128162187664032</v>
      </c>
      <c r="I39" s="78">
        <f t="shared" si="4"/>
        <v>1.124762073749924</v>
      </c>
      <c r="J39" s="77">
        <f>SEKTOR_USD!J39*$B$55</f>
        <v>5943560.6541025396</v>
      </c>
      <c r="K39" s="77">
        <f>SEKTOR_USD!K39*$C$55</f>
        <v>8244214.7975187283</v>
      </c>
      <c r="L39" s="78">
        <f t="shared" si="2"/>
        <v>38.708348030875456</v>
      </c>
      <c r="M39" s="78">
        <f t="shared" si="5"/>
        <v>1.1650015195310193</v>
      </c>
    </row>
    <row r="40" spans="1:13" ht="14.25" x14ac:dyDescent="0.2">
      <c r="A40" s="14" t="str">
        <f>SEKTOR_USD!A40</f>
        <v xml:space="preserve"> İklimlendirme Sanayii</v>
      </c>
      <c r="B40" s="77">
        <f>SEKTOR_USD!B40*$B$53</f>
        <v>1076195.1102140015</v>
      </c>
      <c r="C40" s="77">
        <f>SEKTOR_USD!C40*$C$53</f>
        <v>2377285.6704069888</v>
      </c>
      <c r="D40" s="78">
        <f t="shared" si="0"/>
        <v>120.8972748384134</v>
      </c>
      <c r="E40" s="78">
        <f t="shared" si="3"/>
        <v>2.667869983758671</v>
      </c>
      <c r="F40" s="77">
        <f>SEKTOR_USD!F40*$B$54</f>
        <v>10039477.018814322</v>
      </c>
      <c r="G40" s="77">
        <f>SEKTOR_USD!G40*$C$54</f>
        <v>15463935.144437812</v>
      </c>
      <c r="H40" s="78">
        <f t="shared" si="1"/>
        <v>54.031281863167493</v>
      </c>
      <c r="I40" s="78">
        <f t="shared" si="4"/>
        <v>2.7966290150047701</v>
      </c>
      <c r="J40" s="77">
        <f>SEKTOR_USD!J40*$B$55</f>
        <v>13073149.511905216</v>
      </c>
      <c r="K40" s="77">
        <f>SEKTOR_USD!K40*$C$55</f>
        <v>19740562.228478625</v>
      </c>
      <c r="L40" s="78">
        <f t="shared" si="2"/>
        <v>51.000814382958396</v>
      </c>
      <c r="M40" s="78">
        <f t="shared" si="5"/>
        <v>2.789566448401601</v>
      </c>
    </row>
    <row r="41" spans="1:13" ht="14.25" x14ac:dyDescent="0.2">
      <c r="A41" s="14" t="str">
        <f>SEKTOR_USD!A41</f>
        <v xml:space="preserve"> Diğer Sanayi Ürünleri</v>
      </c>
      <c r="B41" s="77">
        <f>SEKTOR_USD!B41*$B$53</f>
        <v>20749.25691425168</v>
      </c>
      <c r="C41" s="77">
        <f>SEKTOR_USD!C41*$C$53</f>
        <v>58002.647265699845</v>
      </c>
      <c r="D41" s="78">
        <f t="shared" si="0"/>
        <v>179.54084093421474</v>
      </c>
      <c r="E41" s="78">
        <f t="shared" si="3"/>
        <v>6.5092522764506736E-2</v>
      </c>
      <c r="F41" s="77">
        <f>SEKTOR_USD!F41*$B$54</f>
        <v>277900.94760812458</v>
      </c>
      <c r="G41" s="77">
        <f>SEKTOR_USD!G41*$C$54</f>
        <v>399827.27068809624</v>
      </c>
      <c r="H41" s="78">
        <f t="shared" si="1"/>
        <v>43.874022067712829</v>
      </c>
      <c r="I41" s="78">
        <f t="shared" si="4"/>
        <v>7.2308150270449609E-2</v>
      </c>
      <c r="J41" s="77">
        <f>SEKTOR_USD!J41*$B$55</f>
        <v>355298.32810197124</v>
      </c>
      <c r="K41" s="77">
        <f>SEKTOR_USD!K41*$C$55</f>
        <v>536047.25210938649</v>
      </c>
      <c r="L41" s="78">
        <f t="shared" si="2"/>
        <v>50.872438655421981</v>
      </c>
      <c r="M41" s="78">
        <f t="shared" si="5"/>
        <v>7.5749586659947035E-2</v>
      </c>
    </row>
    <row r="42" spans="1:13" ht="16.5" x14ac:dyDescent="0.25">
      <c r="A42" s="71" t="s">
        <v>31</v>
      </c>
      <c r="B42" s="72">
        <f>SEKTOR_USD!B42*$B$53</f>
        <v>1314373.6144091135</v>
      </c>
      <c r="C42" s="72">
        <f>SEKTOR_USD!C42*$C$53</f>
        <v>2308509.3354330813</v>
      </c>
      <c r="D42" s="79">
        <f t="shared" si="0"/>
        <v>75.635702826466797</v>
      </c>
      <c r="E42" s="79">
        <f t="shared" si="3"/>
        <v>2.5906868660736988</v>
      </c>
      <c r="F42" s="72">
        <f>SEKTOR_USD!F42*$B$54</f>
        <v>12545904.780542146</v>
      </c>
      <c r="G42" s="72">
        <f>SEKTOR_USD!G42*$C$54</f>
        <v>15572781.973800912</v>
      </c>
      <c r="H42" s="79">
        <f t="shared" si="1"/>
        <v>24.126416119092891</v>
      </c>
      <c r="I42" s="79">
        <f t="shared" si="4"/>
        <v>2.8163137975872687</v>
      </c>
      <c r="J42" s="72">
        <f>SEKTOR_USD!J42*$B$55</f>
        <v>16109770.308441577</v>
      </c>
      <c r="K42" s="72">
        <f>SEKTOR_USD!K42*$C$55</f>
        <v>20174711.023898579</v>
      </c>
      <c r="L42" s="79">
        <f t="shared" si="2"/>
        <v>25.232766436942665</v>
      </c>
      <c r="M42" s="79">
        <f t="shared" si="5"/>
        <v>2.8509166216793562</v>
      </c>
    </row>
    <row r="43" spans="1:13" ht="14.25" x14ac:dyDescent="0.2">
      <c r="A43" s="14" t="str">
        <f>SEKTOR_USD!A43</f>
        <v xml:space="preserve"> Madencilik Ürünleri</v>
      </c>
      <c r="B43" s="77">
        <f>SEKTOR_USD!B43*$B$53</f>
        <v>1314373.6144091135</v>
      </c>
      <c r="C43" s="77">
        <f>SEKTOR_USD!C43*$C$53</f>
        <v>2308509.3354330813</v>
      </c>
      <c r="D43" s="78">
        <f t="shared" si="0"/>
        <v>75.635702826466797</v>
      </c>
      <c r="E43" s="78">
        <f t="shared" si="3"/>
        <v>2.5906868660736988</v>
      </c>
      <c r="F43" s="77">
        <f>SEKTOR_USD!F43*$B$54</f>
        <v>12545904.780542146</v>
      </c>
      <c r="G43" s="77">
        <f>SEKTOR_USD!G43*$C$54</f>
        <v>15572781.973800912</v>
      </c>
      <c r="H43" s="78">
        <f t="shared" si="1"/>
        <v>24.126416119092891</v>
      </c>
      <c r="I43" s="78">
        <f t="shared" si="4"/>
        <v>2.8163137975872687</v>
      </c>
      <c r="J43" s="77">
        <f>SEKTOR_USD!J43*$B$55</f>
        <v>16109770.308441577</v>
      </c>
      <c r="K43" s="77">
        <f>SEKTOR_USD!K43*$C$55</f>
        <v>20174711.023898579</v>
      </c>
      <c r="L43" s="78">
        <f t="shared" si="2"/>
        <v>25.232766436942665</v>
      </c>
      <c r="M43" s="78">
        <f t="shared" si="5"/>
        <v>2.8509166216793562</v>
      </c>
    </row>
    <row r="44" spans="1:13" ht="18" x14ac:dyDescent="0.25">
      <c r="A44" s="80" t="s">
        <v>33</v>
      </c>
      <c r="B44" s="138">
        <f>SEKTOR_USD!B44*$B$53</f>
        <v>39169497.61822851</v>
      </c>
      <c r="C44" s="138">
        <f>SEKTOR_USD!C44*$C$53</f>
        <v>89108003.196531802</v>
      </c>
      <c r="D44" s="139">
        <f>(C44-B44)/B44*100</f>
        <v>127.4933522636327</v>
      </c>
      <c r="E44" s="140">
        <f t="shared" si="3"/>
        <v>100</v>
      </c>
      <c r="F44" s="138">
        <f>SEKTOR_USD!F44*$B$54</f>
        <v>383164564.48202205</v>
      </c>
      <c r="G44" s="138">
        <f>SEKTOR_USD!G44*$C$54</f>
        <v>552949106.28006327</v>
      </c>
      <c r="H44" s="139">
        <f>(G44-F44)/F44*100</f>
        <v>44.311128307901619</v>
      </c>
      <c r="I44" s="139">
        <f t="shared" si="4"/>
        <v>100</v>
      </c>
      <c r="J44" s="138">
        <f>SEKTOR_USD!J44*$B$55</f>
        <v>501410960.78387076</v>
      </c>
      <c r="K44" s="138">
        <f>SEKTOR_USD!K44*$C$55</f>
        <v>707656999.52370048</v>
      </c>
      <c r="L44" s="139">
        <f>(K44-J44)/J44*100</f>
        <v>41.133133272036801</v>
      </c>
      <c r="M44" s="139">
        <f t="shared" si="5"/>
        <v>100</v>
      </c>
    </row>
    <row r="45" spans="1:13" ht="14.25" hidden="1" x14ac:dyDescent="0.2">
      <c r="A45" s="81" t="s">
        <v>34</v>
      </c>
      <c r="B45" s="77">
        <f>SEKTOR_USD!B45*2.1157</f>
        <v>1085389.0443602586</v>
      </c>
      <c r="C45" s="77">
        <f>SEKTOR_USD!C45*2.7012</f>
        <v>1100982.8624991833</v>
      </c>
      <c r="D45" s="78"/>
      <c r="E45" s="78"/>
      <c r="F45" s="77">
        <f>SEKTOR_USD!F45*2.1642</f>
        <v>18273668.115099486</v>
      </c>
      <c r="G45" s="77">
        <f>SEKTOR_USD!G45*2.5613</f>
        <v>8452296.95626029</v>
      </c>
      <c r="H45" s="78">
        <f>(G45-F45)/F45*100</f>
        <v>-53.746030063465042</v>
      </c>
      <c r="I45" s="78">
        <f t="shared" ref="I45:I46" si="6">G45/G$46*100</f>
        <v>2.6805265539452572</v>
      </c>
      <c r="J45" s="77">
        <f>SEKTOR_USD!J45*2.0809</f>
        <v>22587527.893140301</v>
      </c>
      <c r="K45" s="77">
        <f>SEKTOR_USD!K45*2.3856</f>
        <v>11112187.43912144</v>
      </c>
      <c r="L45" s="78">
        <f>(K45-J45)/J45*100</f>
        <v>-50.803879505131036</v>
      </c>
      <c r="M45" s="78">
        <f t="shared" ref="M45:M46" si="7">K45/K$46*100</f>
        <v>2.8220725159869033</v>
      </c>
    </row>
    <row r="46" spans="1:13" s="24" customFormat="1" ht="18" hidden="1" x14ac:dyDescent="0.25">
      <c r="A46" s="82" t="s">
        <v>35</v>
      </c>
      <c r="B46" s="83">
        <f>SEKTOR_USD!B46*2.1157</f>
        <v>24986587.959137727</v>
      </c>
      <c r="C46" s="83">
        <f>SEKTOR_USD!C46*2.7012</f>
        <v>39102717.064800002</v>
      </c>
      <c r="D46" s="84">
        <f>(C46-B46)/B46*100</f>
        <v>56.494824858629535</v>
      </c>
      <c r="E46" s="85">
        <f>C46/C$46*100</f>
        <v>100</v>
      </c>
      <c r="F46" s="83">
        <f>SEKTOR_USD!F46*2.1642</f>
        <v>248983098.55025733</v>
      </c>
      <c r="G46" s="83">
        <f>SEKTOR_USD!G46*2.5613</f>
        <v>315322261.73324102</v>
      </c>
      <c r="H46" s="84">
        <f>(G46-F46)/F46*100</f>
        <v>26.644042735934185</v>
      </c>
      <c r="I46" s="85">
        <f t="shared" si="6"/>
        <v>100</v>
      </c>
      <c r="J46" s="83">
        <f>SEKTOR_USD!J46*2.0809</f>
        <v>319230601.16527241</v>
      </c>
      <c r="K46" s="83">
        <f>SEKTOR_USD!K46*2.3856</f>
        <v>393759812.20083606</v>
      </c>
      <c r="L46" s="84">
        <f>(K46-J46)/J46*100</f>
        <v>23.346512133709357</v>
      </c>
      <c r="M46" s="85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9" t="s">
        <v>119</v>
      </c>
    </row>
    <row r="52" spans="1:3" x14ac:dyDescent="0.2">
      <c r="A52" s="136"/>
      <c r="B52" s="137">
        <v>2017</v>
      </c>
      <c r="C52" s="137">
        <v>2018</v>
      </c>
    </row>
    <row r="53" spans="1:3" ht="15" x14ac:dyDescent="0.25">
      <c r="A53" s="146" t="s">
        <v>225</v>
      </c>
      <c r="B53" s="148">
        <v>3.467228</v>
      </c>
      <c r="C53" s="148">
        <v>6.3338830000000002</v>
      </c>
    </row>
    <row r="54" spans="1:3" x14ac:dyDescent="0.2">
      <c r="A54" s="137" t="s">
        <v>226</v>
      </c>
      <c r="B54" s="149">
        <v>3.5943253333333334</v>
      </c>
      <c r="C54" s="149">
        <v>4.6152074444444446</v>
      </c>
    </row>
    <row r="55" spans="1:3" x14ac:dyDescent="0.2">
      <c r="A55" s="137" t="s">
        <v>224</v>
      </c>
      <c r="B55" s="149">
        <v>3.5173114166666668</v>
      </c>
      <c r="C55" s="149">
        <v>4.4118568333333332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19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">
      <c r="A6" s="69"/>
      <c r="B6" s="160" t="s">
        <v>221</v>
      </c>
      <c r="C6" s="160"/>
      <c r="D6" s="160" t="s">
        <v>222</v>
      </c>
      <c r="E6" s="160"/>
      <c r="F6" s="160" t="s">
        <v>123</v>
      </c>
      <c r="G6" s="160"/>
    </row>
    <row r="7" spans="1:7" ht="30" x14ac:dyDescent="0.25">
      <c r="A7" s="70" t="s">
        <v>1</v>
      </c>
      <c r="B7" s="86" t="s">
        <v>38</v>
      </c>
      <c r="C7" s="86" t="s">
        <v>39</v>
      </c>
      <c r="D7" s="86" t="s">
        <v>38</v>
      </c>
      <c r="E7" s="86" t="s">
        <v>39</v>
      </c>
      <c r="F7" s="86" t="s">
        <v>38</v>
      </c>
      <c r="G7" s="86" t="s">
        <v>39</v>
      </c>
    </row>
    <row r="8" spans="1:7" ht="16.5" x14ac:dyDescent="0.25">
      <c r="A8" s="71" t="s">
        <v>2</v>
      </c>
      <c r="B8" s="141">
        <f>SEKTOR_USD!D8</f>
        <v>16.508414399456793</v>
      </c>
      <c r="C8" s="141">
        <f>SEKTOR_TL!D8</f>
        <v>112.83592118016887</v>
      </c>
      <c r="D8" s="141">
        <f>SEKTOR_USD!H8</f>
        <v>8.6271787496651342</v>
      </c>
      <c r="E8" s="141">
        <f>SEKTOR_TL!H8</f>
        <v>39.480129799357414</v>
      </c>
      <c r="F8" s="141">
        <f>SEKTOR_USD!L8</f>
        <v>8.0602582255475443</v>
      </c>
      <c r="G8" s="141">
        <f>SEKTOR_TL!L8</f>
        <v>35.542842867168098</v>
      </c>
    </row>
    <row r="9" spans="1:7" s="23" customFormat="1" ht="15.75" x14ac:dyDescent="0.25">
      <c r="A9" s="74" t="s">
        <v>3</v>
      </c>
      <c r="B9" s="142">
        <f>SEKTOR_USD!D9</f>
        <v>12.567814113554018</v>
      </c>
      <c r="C9" s="142">
        <f>SEKTOR_TL!D9</f>
        <v>105.63728839320628</v>
      </c>
      <c r="D9" s="142">
        <f>SEKTOR_USD!H9</f>
        <v>6.2024435649748613</v>
      </c>
      <c r="E9" s="142">
        <f>SEKTOR_TL!H9</f>
        <v>36.36670660101526</v>
      </c>
      <c r="F9" s="142">
        <f>SEKTOR_USD!L9</f>
        <v>5.226226321726843</v>
      </c>
      <c r="G9" s="142">
        <f>SEKTOR_TL!L9</f>
        <v>31.988041617125429</v>
      </c>
    </row>
    <row r="10" spans="1:7" ht="14.25" x14ac:dyDescent="0.2">
      <c r="A10" s="14" t="s">
        <v>4</v>
      </c>
      <c r="B10" s="143">
        <f>SEKTOR_USD!D10</f>
        <v>18.49425680594701</v>
      </c>
      <c r="C10" s="143">
        <f>SEKTOR_TL!D10</f>
        <v>116.46362996053969</v>
      </c>
      <c r="D10" s="143">
        <f>SEKTOR_USD!H10</f>
        <v>3.3740221375967034</v>
      </c>
      <c r="E10" s="143">
        <f>SEKTOR_TL!H10</f>
        <v>32.73493974157072</v>
      </c>
      <c r="F10" s="143">
        <f>SEKTOR_USD!L10</f>
        <v>1.1903836873360365</v>
      </c>
      <c r="G10" s="143">
        <f>SEKTOR_TL!L10</f>
        <v>26.9257773489051</v>
      </c>
    </row>
    <row r="11" spans="1:7" ht="14.25" x14ac:dyDescent="0.2">
      <c r="A11" s="14" t="s">
        <v>5</v>
      </c>
      <c r="B11" s="143">
        <f>SEKTOR_USD!D11</f>
        <v>6.781708541654222</v>
      </c>
      <c r="C11" s="143">
        <f>SEKTOR_TL!D11</f>
        <v>95.06731268983134</v>
      </c>
      <c r="D11" s="143">
        <f>SEKTOR_USD!H11</f>
        <v>16.979207381111213</v>
      </c>
      <c r="E11" s="143">
        <f>SEKTOR_TL!H11</f>
        <v>50.204352328294618</v>
      </c>
      <c r="F11" s="143">
        <f>SEKTOR_USD!L11</f>
        <v>15.942541619251942</v>
      </c>
      <c r="G11" s="143">
        <f>SEKTOR_TL!L11</f>
        <v>45.429799617145363</v>
      </c>
    </row>
    <row r="12" spans="1:7" ht="14.25" x14ac:dyDescent="0.2">
      <c r="A12" s="14" t="s">
        <v>6</v>
      </c>
      <c r="B12" s="143">
        <f>SEKTOR_USD!D12</f>
        <v>18.574301671509836</v>
      </c>
      <c r="C12" s="143">
        <f>SEKTOR_TL!D12</f>
        <v>116.60985478718094</v>
      </c>
      <c r="D12" s="143">
        <f>SEKTOR_USD!H12</f>
        <v>12.209030844531815</v>
      </c>
      <c r="E12" s="143">
        <f>SEKTOR_TL!H12</f>
        <v>44.079321280390374</v>
      </c>
      <c r="F12" s="143">
        <f>SEKTOR_USD!L12</f>
        <v>10.989294987568899</v>
      </c>
      <c r="G12" s="143">
        <f>SEKTOR_TL!L12</f>
        <v>39.216811226175402</v>
      </c>
    </row>
    <row r="13" spans="1:7" ht="14.25" x14ac:dyDescent="0.2">
      <c r="A13" s="14" t="s">
        <v>7</v>
      </c>
      <c r="B13" s="143">
        <f>SEKTOR_USD!D13</f>
        <v>64.60297412562781</v>
      </c>
      <c r="C13" s="143">
        <f>SEKTOR_TL!D13</f>
        <v>200.69438166851273</v>
      </c>
      <c r="D13" s="143">
        <f>SEKTOR_USD!H13</f>
        <v>14.454108584421801</v>
      </c>
      <c r="E13" s="143">
        <f>SEKTOR_TL!H13</f>
        <v>46.962059635320422</v>
      </c>
      <c r="F13" s="143">
        <f>SEKTOR_USD!L13</f>
        <v>13.104261527381844</v>
      </c>
      <c r="G13" s="143">
        <f>SEKTOR_TL!L13</f>
        <v>41.869669752358426</v>
      </c>
    </row>
    <row r="14" spans="1:7" ht="14.25" x14ac:dyDescent="0.2">
      <c r="A14" s="14" t="s">
        <v>8</v>
      </c>
      <c r="B14" s="143">
        <f>SEKTOR_USD!D14</f>
        <v>-26.680913599507445</v>
      </c>
      <c r="C14" s="143">
        <f>SEKTOR_TL!D14</f>
        <v>33.938268532560009</v>
      </c>
      <c r="D14" s="143">
        <f>SEKTOR_USD!H14</f>
        <v>-10.43121242069444</v>
      </c>
      <c r="E14" s="143">
        <f>SEKTOR_TL!H14</f>
        <v>15.008658618698812</v>
      </c>
      <c r="F14" s="143">
        <f>SEKTOR_USD!L14</f>
        <v>-10.328424249186334</v>
      </c>
      <c r="G14" s="143">
        <f>SEKTOR_TL!L14</f>
        <v>12.477431585207681</v>
      </c>
    </row>
    <row r="15" spans="1:7" ht="14.25" x14ac:dyDescent="0.2">
      <c r="A15" s="14" t="s">
        <v>9</v>
      </c>
      <c r="B15" s="143">
        <f>SEKTOR_USD!D15</f>
        <v>60.692988435113236</v>
      </c>
      <c r="C15" s="143">
        <f>SEKTOR_TL!D15</f>
        <v>193.55167519077497</v>
      </c>
      <c r="D15" s="143">
        <f>SEKTOR_USD!H15</f>
        <v>35.883402825587815</v>
      </c>
      <c r="E15" s="143">
        <f>SEKTOR_TL!H15</f>
        <v>74.4778321765057</v>
      </c>
      <c r="F15" s="143">
        <f>SEKTOR_USD!L15</f>
        <v>41.526511134262847</v>
      </c>
      <c r="G15" s="143">
        <f>SEKTOR_TL!L15</f>
        <v>77.52044993424505</v>
      </c>
    </row>
    <row r="16" spans="1:7" ht="14.25" x14ac:dyDescent="0.2">
      <c r="A16" s="14" t="s">
        <v>10</v>
      </c>
      <c r="B16" s="143">
        <f>SEKTOR_USD!D16</f>
        <v>0.93346845373142606</v>
      </c>
      <c r="C16" s="143">
        <f>SEKTOR_TL!D16</f>
        <v>84.383830532669251</v>
      </c>
      <c r="D16" s="143">
        <f>SEKTOR_USD!H16</f>
        <v>4.7919306843228107</v>
      </c>
      <c r="E16" s="143">
        <f>SEKTOR_TL!H16</f>
        <v>34.555571285327765</v>
      </c>
      <c r="F16" s="143">
        <f>SEKTOR_USD!L16</f>
        <v>9.1406300522470652</v>
      </c>
      <c r="G16" s="143">
        <f>SEKTOR_TL!L16</f>
        <v>36.897981853036534</v>
      </c>
    </row>
    <row r="17" spans="1:7" ht="14.25" x14ac:dyDescent="0.2">
      <c r="A17" s="11" t="s">
        <v>11</v>
      </c>
      <c r="B17" s="143">
        <f>SEKTOR_USD!D17</f>
        <v>34.878771983888868</v>
      </c>
      <c r="C17" s="143">
        <f>SEKTOR_TL!D17</f>
        <v>146.39463021457777</v>
      </c>
      <c r="D17" s="143">
        <f>SEKTOR_USD!H17</f>
        <v>25.685366647950065</v>
      </c>
      <c r="E17" s="143">
        <f>SEKTOR_TL!H17</f>
        <v>61.383287826481862</v>
      </c>
      <c r="F17" s="143">
        <f>SEKTOR_USD!L17</f>
        <v>28.454068283262103</v>
      </c>
      <c r="G17" s="143">
        <f>SEKTOR_TL!L17</f>
        <v>61.123338763689652</v>
      </c>
    </row>
    <row r="18" spans="1:7" s="23" customFormat="1" ht="15.75" x14ac:dyDescent="0.25">
      <c r="A18" s="74" t="s">
        <v>12</v>
      </c>
      <c r="B18" s="142">
        <f>SEKTOR_USD!D18</f>
        <v>13.364969635877527</v>
      </c>
      <c r="C18" s="142">
        <f>SEKTOR_TL!D18</f>
        <v>107.09352081034211</v>
      </c>
      <c r="D18" s="142">
        <f>SEKTOR_USD!H18</f>
        <v>12.811562557510436</v>
      </c>
      <c r="E18" s="142">
        <f>SEKTOR_TL!H18</f>
        <v>44.852987709932471</v>
      </c>
      <c r="F18" s="142">
        <f>SEKTOR_USD!L18</f>
        <v>13.216797846226308</v>
      </c>
      <c r="G18" s="142">
        <f>SEKTOR_TL!L18</f>
        <v>42.010827036566909</v>
      </c>
    </row>
    <row r="19" spans="1:7" ht="14.25" x14ac:dyDescent="0.2">
      <c r="A19" s="14" t="s">
        <v>13</v>
      </c>
      <c r="B19" s="143">
        <f>SEKTOR_USD!D19</f>
        <v>13.364969635877527</v>
      </c>
      <c r="C19" s="143">
        <f>SEKTOR_TL!D19</f>
        <v>107.09352081034211</v>
      </c>
      <c r="D19" s="143">
        <f>SEKTOR_USD!H19</f>
        <v>12.811562557510436</v>
      </c>
      <c r="E19" s="143">
        <f>SEKTOR_TL!H19</f>
        <v>44.852987709932471</v>
      </c>
      <c r="F19" s="143">
        <f>SEKTOR_USD!L19</f>
        <v>13.216797846226308</v>
      </c>
      <c r="G19" s="143">
        <f>SEKTOR_TL!L19</f>
        <v>42.010827036566909</v>
      </c>
    </row>
    <row r="20" spans="1:7" s="23" customFormat="1" ht="15.75" x14ac:dyDescent="0.25">
      <c r="A20" s="74" t="s">
        <v>113</v>
      </c>
      <c r="B20" s="142">
        <f>SEKTOR_USD!D20</f>
        <v>33.034982444599805</v>
      </c>
      <c r="C20" s="142">
        <f>SEKTOR_TL!D20</f>
        <v>143.02642159994932</v>
      </c>
      <c r="D20" s="142">
        <f>SEKTOR_USD!H20</f>
        <v>14.125994347054888</v>
      </c>
      <c r="E20" s="142">
        <f>SEKTOR_TL!H20</f>
        <v>46.540752399472737</v>
      </c>
      <c r="F20" s="142">
        <f>SEKTOR_USD!L20</f>
        <v>14.994800507357354</v>
      </c>
      <c r="G20" s="142">
        <f>SEKTOR_TL!L20</f>
        <v>44.241022848352564</v>
      </c>
    </row>
    <row r="21" spans="1:7" ht="14.25" x14ac:dyDescent="0.2">
      <c r="A21" s="14" t="s">
        <v>112</v>
      </c>
      <c r="B21" s="143">
        <f>SEKTOR_USD!D21</f>
        <v>33.034982444599805</v>
      </c>
      <c r="C21" s="143">
        <f>SEKTOR_TL!D21</f>
        <v>143.02642159994932</v>
      </c>
      <c r="D21" s="143">
        <f>SEKTOR_USD!H21</f>
        <v>14.125994347054888</v>
      </c>
      <c r="E21" s="143">
        <f>SEKTOR_TL!H21</f>
        <v>46.540752399472737</v>
      </c>
      <c r="F21" s="143">
        <f>SEKTOR_USD!L21</f>
        <v>14.994800507357354</v>
      </c>
      <c r="G21" s="143">
        <f>SEKTOR_TL!L21</f>
        <v>44.241022848352564</v>
      </c>
    </row>
    <row r="22" spans="1:7" ht="16.5" x14ac:dyDescent="0.25">
      <c r="A22" s="71" t="s">
        <v>14</v>
      </c>
      <c r="B22" s="141">
        <f>SEKTOR_USD!D22</f>
        <v>27.11549285012989</v>
      </c>
      <c r="C22" s="141">
        <f>SEKTOR_TL!D22</f>
        <v>132.212781853417</v>
      </c>
      <c r="D22" s="141">
        <f>SEKTOR_USD!H22</f>
        <v>13.643708509221408</v>
      </c>
      <c r="E22" s="141">
        <f>SEKTOR_TL!H22</f>
        <v>45.921484808841214</v>
      </c>
      <c r="F22" s="141">
        <f>SEKTOR_USD!L22</f>
        <v>13.804652870460071</v>
      </c>
      <c r="G22" s="141">
        <f>SEKTOR_TL!L22</f>
        <v>42.748189157357722</v>
      </c>
    </row>
    <row r="23" spans="1:7" s="23" customFormat="1" ht="15.75" x14ac:dyDescent="0.25">
      <c r="A23" s="74" t="s">
        <v>15</v>
      </c>
      <c r="B23" s="142">
        <f>SEKTOR_USD!D23</f>
        <v>11.487911418969125</v>
      </c>
      <c r="C23" s="142">
        <f>SEKTOR_TL!D23</f>
        <v>103.66453744666187</v>
      </c>
      <c r="D23" s="142">
        <f>SEKTOR_USD!H23</f>
        <v>7.2591911105130187</v>
      </c>
      <c r="E23" s="142">
        <f>SEKTOR_TL!H23</f>
        <v>37.723598002535411</v>
      </c>
      <c r="F23" s="142">
        <f>SEKTOR_USD!L23</f>
        <v>7.7352008207157565</v>
      </c>
      <c r="G23" s="142">
        <f>SEKTOR_TL!L23</f>
        <v>35.135114758153584</v>
      </c>
    </row>
    <row r="24" spans="1:7" ht="14.25" x14ac:dyDescent="0.2">
      <c r="A24" s="14" t="s">
        <v>16</v>
      </c>
      <c r="B24" s="143">
        <f>SEKTOR_USD!D24</f>
        <v>8.3472699470617258</v>
      </c>
      <c r="C24" s="143">
        <f>SEKTOR_TL!D24</f>
        <v>97.927258090354954</v>
      </c>
      <c r="D24" s="143">
        <f>SEKTOR_USD!H24</f>
        <v>6.6131197279372973</v>
      </c>
      <c r="E24" s="143">
        <f>SEKTOR_TL!H24</f>
        <v>36.894025502001412</v>
      </c>
      <c r="F24" s="143">
        <f>SEKTOR_USD!L24</f>
        <v>6.5009388768322003</v>
      </c>
      <c r="G24" s="143">
        <f>SEKTOR_TL!L24</f>
        <v>33.586947323947101</v>
      </c>
    </row>
    <row r="25" spans="1:7" ht="14.25" x14ac:dyDescent="0.2">
      <c r="A25" s="14" t="s">
        <v>17</v>
      </c>
      <c r="B25" s="143">
        <f>SEKTOR_USD!D25</f>
        <v>25.484980773212172</v>
      </c>
      <c r="C25" s="143">
        <f>SEKTOR_TL!D25</f>
        <v>129.23418548615075</v>
      </c>
      <c r="D25" s="143">
        <f>SEKTOR_USD!H25</f>
        <v>12.099114158584399</v>
      </c>
      <c r="E25" s="143">
        <f>SEKTOR_TL!H25</f>
        <v>43.938185389727188</v>
      </c>
      <c r="F25" s="143">
        <f>SEKTOR_USD!L25</f>
        <v>11.917548783244037</v>
      </c>
      <c r="G25" s="143">
        <f>SEKTOR_TL!L25</f>
        <v>40.381144538293121</v>
      </c>
    </row>
    <row r="26" spans="1:7" ht="14.25" x14ac:dyDescent="0.2">
      <c r="A26" s="14" t="s">
        <v>18</v>
      </c>
      <c r="B26" s="143">
        <f>SEKTOR_USD!D26</f>
        <v>14.625963272767489</v>
      </c>
      <c r="C26" s="143">
        <f>SEKTOR_TL!D26</f>
        <v>109.39708612528696</v>
      </c>
      <c r="D26" s="143">
        <f>SEKTOR_USD!H26</f>
        <v>6.152099204916353</v>
      </c>
      <c r="E26" s="143">
        <f>SEKTOR_TL!H26</f>
        <v>36.302063130049213</v>
      </c>
      <c r="F26" s="143">
        <f>SEKTOR_USD!L26</f>
        <v>9.4949374815529861</v>
      </c>
      <c r="G26" s="143">
        <f>SEKTOR_TL!L26</f>
        <v>37.342399042164878</v>
      </c>
    </row>
    <row r="27" spans="1:7" s="23" customFormat="1" ht="15.75" x14ac:dyDescent="0.25">
      <c r="A27" s="74" t="s">
        <v>19</v>
      </c>
      <c r="B27" s="142">
        <f>SEKTOR_USD!D27</f>
        <v>19.765724912009802</v>
      </c>
      <c r="C27" s="142">
        <f>SEKTOR_TL!D27</f>
        <v>118.78632988740732</v>
      </c>
      <c r="D27" s="142">
        <f>SEKTOR_USD!H27</f>
        <v>8.0936256944041087</v>
      </c>
      <c r="E27" s="142">
        <f>SEKTOR_TL!H27</f>
        <v>38.795033764835907</v>
      </c>
      <c r="F27" s="142">
        <f>SEKTOR_USD!L27</f>
        <v>9.6996158912031163</v>
      </c>
      <c r="G27" s="142">
        <f>SEKTOR_TL!L27</f>
        <v>37.599132590400586</v>
      </c>
    </row>
    <row r="28" spans="1:7" ht="14.25" x14ac:dyDescent="0.2">
      <c r="A28" s="14" t="s">
        <v>20</v>
      </c>
      <c r="B28" s="143">
        <f>SEKTOR_USD!D28</f>
        <v>19.765724912009802</v>
      </c>
      <c r="C28" s="143">
        <f>SEKTOR_TL!D28</f>
        <v>118.78632988740732</v>
      </c>
      <c r="D28" s="143">
        <f>SEKTOR_USD!H28</f>
        <v>8.0936256944041087</v>
      </c>
      <c r="E28" s="143">
        <f>SEKTOR_TL!H28</f>
        <v>38.795033764835907</v>
      </c>
      <c r="F28" s="143">
        <f>SEKTOR_USD!L28</f>
        <v>9.6996158912031163</v>
      </c>
      <c r="G28" s="143">
        <f>SEKTOR_TL!L28</f>
        <v>37.599132590400586</v>
      </c>
    </row>
    <row r="29" spans="1:7" s="23" customFormat="1" ht="15.75" x14ac:dyDescent="0.25">
      <c r="A29" s="74" t="s">
        <v>21</v>
      </c>
      <c r="B29" s="142">
        <f>SEKTOR_USD!D29</f>
        <v>30.534987979793893</v>
      </c>
      <c r="C29" s="142">
        <f>SEKTOR_TL!D29</f>
        <v>138.45946712198361</v>
      </c>
      <c r="D29" s="142">
        <f>SEKTOR_USD!H29</f>
        <v>15.422856714584318</v>
      </c>
      <c r="E29" s="142">
        <f>SEKTOR_TL!H29</f>
        <v>48.205957493050342</v>
      </c>
      <c r="F29" s="142">
        <f>SEKTOR_USD!L29</f>
        <v>15.285677968308681</v>
      </c>
      <c r="G29" s="142">
        <f>SEKTOR_TL!L29</f>
        <v>44.605878148818668</v>
      </c>
    </row>
    <row r="30" spans="1:7" ht="14.25" x14ac:dyDescent="0.2">
      <c r="A30" s="14" t="s">
        <v>22</v>
      </c>
      <c r="B30" s="143">
        <f>SEKTOR_USD!D30</f>
        <v>13.750942604145955</v>
      </c>
      <c r="C30" s="143">
        <f>SEKTOR_TL!D30</f>
        <v>107.79861076178892</v>
      </c>
      <c r="D30" s="143">
        <f>SEKTOR_USD!H30</f>
        <v>5.0069166520424409</v>
      </c>
      <c r="E30" s="143">
        <f>SEKTOR_TL!H30</f>
        <v>34.831618873304627</v>
      </c>
      <c r="F30" s="143">
        <f>SEKTOR_USD!L30</f>
        <v>5.7508018700497177</v>
      </c>
      <c r="G30" s="143">
        <f>SEKTOR_TL!L30</f>
        <v>32.646030615910526</v>
      </c>
    </row>
    <row r="31" spans="1:7" ht="14.25" x14ac:dyDescent="0.2">
      <c r="A31" s="14" t="s">
        <v>23</v>
      </c>
      <c r="B31" s="143">
        <f>SEKTOR_USD!D31</f>
        <v>21.276224303771389</v>
      </c>
      <c r="C31" s="143">
        <f>SEKTOR_TL!D31</f>
        <v>121.54568878131018</v>
      </c>
      <c r="D31" s="143">
        <f>SEKTOR_USD!H31</f>
        <v>12.751141100740423</v>
      </c>
      <c r="E31" s="143">
        <f>SEKTOR_TL!H31</f>
        <v>44.775404984044236</v>
      </c>
      <c r="F31" s="143">
        <f>SEKTOR_USD!L31</f>
        <v>13.050091927602708</v>
      </c>
      <c r="G31" s="143">
        <f>SEKTOR_TL!L31</f>
        <v>41.801723389175436</v>
      </c>
    </row>
    <row r="32" spans="1:7" ht="14.25" x14ac:dyDescent="0.2">
      <c r="A32" s="14" t="s">
        <v>24</v>
      </c>
      <c r="B32" s="143">
        <f>SEKTOR_USD!D32</f>
        <v>-48.554602940145998</v>
      </c>
      <c r="C32" s="143">
        <f>SEKTOR_TL!D32</f>
        <v>-6.0202773323071792</v>
      </c>
      <c r="D32" s="143">
        <f>SEKTOR_USD!H32</f>
        <v>-21.08356531058579</v>
      </c>
      <c r="E32" s="143">
        <f>SEKTOR_TL!H32</f>
        <v>1.3307597645394771</v>
      </c>
      <c r="F32" s="143">
        <f>SEKTOR_USD!L32</f>
        <v>-25.220496971737695</v>
      </c>
      <c r="G32" s="143">
        <f>SEKTOR_TL!L32</f>
        <v>-6.2020895092736943</v>
      </c>
    </row>
    <row r="33" spans="1:7" ht="14.25" x14ac:dyDescent="0.2">
      <c r="A33" s="14" t="s">
        <v>107</v>
      </c>
      <c r="B33" s="143">
        <f>SEKTOR_USD!D33</f>
        <v>16.054679677030553</v>
      </c>
      <c r="C33" s="143">
        <f>SEKTOR_TL!D33</f>
        <v>112.00704501601548</v>
      </c>
      <c r="D33" s="143">
        <f>SEKTOR_USD!H33</f>
        <v>10.494770221113054</v>
      </c>
      <c r="E33" s="143">
        <f>SEKTOR_TL!H33</f>
        <v>41.878165943240333</v>
      </c>
      <c r="F33" s="143">
        <f>SEKTOR_USD!L33</f>
        <v>11.342799425225991</v>
      </c>
      <c r="G33" s="143">
        <f>SEKTOR_TL!L33</f>
        <v>39.660221201618832</v>
      </c>
    </row>
    <row r="34" spans="1:7" ht="14.25" x14ac:dyDescent="0.2">
      <c r="A34" s="14" t="s">
        <v>25</v>
      </c>
      <c r="B34" s="143">
        <f>SEKTOR_USD!D34</f>
        <v>30.459539459958485</v>
      </c>
      <c r="C34" s="143">
        <f>SEKTOR_TL!D34</f>
        <v>138.32163883461376</v>
      </c>
      <c r="D34" s="143">
        <f>SEKTOR_USD!H34</f>
        <v>20.848094384154901</v>
      </c>
      <c r="E34" s="143">
        <f>SEKTOR_TL!H34</f>
        <v>55.172104115415799</v>
      </c>
      <c r="F34" s="143">
        <f>SEKTOR_USD!L34</f>
        <v>21.730589128469525</v>
      </c>
      <c r="G34" s="143">
        <f>SEKTOR_TL!L34</f>
        <v>52.689900850774528</v>
      </c>
    </row>
    <row r="35" spans="1:7" ht="14.25" x14ac:dyDescent="0.2">
      <c r="A35" s="14" t="s">
        <v>26</v>
      </c>
      <c r="B35" s="143">
        <f>SEKTOR_USD!D35</f>
        <v>27.918316664819521</v>
      </c>
      <c r="C35" s="143">
        <f>SEKTOR_TL!D35</f>
        <v>133.67936902676058</v>
      </c>
      <c r="D35" s="143">
        <f>SEKTOR_USD!H35</f>
        <v>22.334568959544146</v>
      </c>
      <c r="E35" s="143">
        <f>SEKTOR_TL!H35</f>
        <v>57.080776227728911</v>
      </c>
      <c r="F35" s="143">
        <f>SEKTOR_USD!L35</f>
        <v>22.958803672517703</v>
      </c>
      <c r="G35" s="143">
        <f>SEKTOR_TL!L35</f>
        <v>54.230482871258111</v>
      </c>
    </row>
    <row r="36" spans="1:7" ht="14.25" x14ac:dyDescent="0.2">
      <c r="A36" s="14" t="s">
        <v>27</v>
      </c>
      <c r="B36" s="143">
        <f>SEKTOR_USD!D36</f>
        <v>94.879779164474172</v>
      </c>
      <c r="C36" s="143">
        <f>SEKTOR_TL!D36</f>
        <v>256.00362026772314</v>
      </c>
      <c r="D36" s="143">
        <f>SEKTOR_USD!H36</f>
        <v>34.106354955532545</v>
      </c>
      <c r="E36" s="143">
        <f>SEKTOR_TL!H36</f>
        <v>72.19605637759453</v>
      </c>
      <c r="F36" s="143">
        <f>SEKTOR_USD!L36</f>
        <v>34.12628439942155</v>
      </c>
      <c r="G36" s="143">
        <f>SEKTOR_TL!L36</f>
        <v>68.23814961428458</v>
      </c>
    </row>
    <row r="37" spans="1:7" ht="14.25" x14ac:dyDescent="0.2">
      <c r="A37" s="14" t="s">
        <v>108</v>
      </c>
      <c r="B37" s="143">
        <f>SEKTOR_USD!D37</f>
        <v>18.637474357396204</v>
      </c>
      <c r="C37" s="143">
        <f>SEKTOR_TL!D37</f>
        <v>116.72525775496962</v>
      </c>
      <c r="D37" s="143">
        <f>SEKTOR_USD!H37</f>
        <v>11.049864393775573</v>
      </c>
      <c r="E37" s="143">
        <f>SEKTOR_TL!H37</f>
        <v>42.590921334156477</v>
      </c>
      <c r="F37" s="143">
        <f>SEKTOR_USD!L37</f>
        <v>11.57015321791946</v>
      </c>
      <c r="G37" s="143">
        <f>SEKTOR_TL!L37</f>
        <v>39.945397083153239</v>
      </c>
    </row>
    <row r="38" spans="1:7" ht="14.25" x14ac:dyDescent="0.2">
      <c r="A38" s="11" t="s">
        <v>28</v>
      </c>
      <c r="B38" s="143">
        <f>SEKTOR_USD!D38</f>
        <v>154.12822104331511</v>
      </c>
      <c r="C38" s="143">
        <f>SEKTOR_TL!D38</f>
        <v>364.23783468710332</v>
      </c>
      <c r="D38" s="143">
        <f>SEKTOR_USD!H38</f>
        <v>36.000035729155336</v>
      </c>
      <c r="E38" s="143">
        <f>SEKTOR_TL!H38</f>
        <v>74.62759186570797</v>
      </c>
      <c r="F38" s="143">
        <f>SEKTOR_USD!L38</f>
        <v>25.46160505802818</v>
      </c>
      <c r="G38" s="143">
        <f>SEKTOR_TL!L38</f>
        <v>57.369812912612517</v>
      </c>
    </row>
    <row r="39" spans="1:7" ht="14.25" x14ac:dyDescent="0.2">
      <c r="A39" s="11" t="s">
        <v>109</v>
      </c>
      <c r="B39" s="143">
        <f>SEKTOR_USD!D39</f>
        <v>-18.477246079952081</v>
      </c>
      <c r="C39" s="143">
        <f>SEKTOR_TL!D39</f>
        <v>48.924612159158549</v>
      </c>
      <c r="D39" s="143">
        <f>SEKTOR_USD!H39</f>
        <v>10.689467392450799</v>
      </c>
      <c r="E39" s="143">
        <f>SEKTOR_TL!H39</f>
        <v>42.128162187664032</v>
      </c>
      <c r="F39" s="143">
        <f>SEKTOR_USD!L39</f>
        <v>10.58392748147236</v>
      </c>
      <c r="G39" s="143">
        <f>SEKTOR_TL!L39</f>
        <v>38.708348030875456</v>
      </c>
    </row>
    <row r="40" spans="1:7" ht="14.25" x14ac:dyDescent="0.2">
      <c r="A40" s="11" t="s">
        <v>29</v>
      </c>
      <c r="B40" s="143">
        <f>SEKTOR_USD!D40</f>
        <v>20.921276323456308</v>
      </c>
      <c r="C40" s="143">
        <f>SEKTOR_TL!D40</f>
        <v>120.8972748384134</v>
      </c>
      <c r="D40" s="143">
        <f>SEKTOR_USD!H40</f>
        <v>19.959621575197552</v>
      </c>
      <c r="E40" s="143">
        <f>SEKTOR_TL!H40</f>
        <v>54.031281863167493</v>
      </c>
      <c r="F40" s="143">
        <f>SEKTOR_USD!L40</f>
        <v>20.383980808793336</v>
      </c>
      <c r="G40" s="143">
        <f>SEKTOR_TL!L40</f>
        <v>51.000814382958396</v>
      </c>
    </row>
    <row r="41" spans="1:7" ht="14.25" x14ac:dyDescent="0.2">
      <c r="A41" s="14" t="s">
        <v>30</v>
      </c>
      <c r="B41" s="143">
        <f>SEKTOR_USD!D41</f>
        <v>53.02332405424216</v>
      </c>
      <c r="C41" s="143">
        <f>SEKTOR_TL!D41</f>
        <v>179.54084093421474</v>
      </c>
      <c r="D41" s="143">
        <f>SEKTOR_USD!H41</f>
        <v>12.04914373871417</v>
      </c>
      <c r="E41" s="143">
        <f>SEKTOR_TL!H41</f>
        <v>43.874022067712829</v>
      </c>
      <c r="F41" s="143">
        <f>SEKTOR_USD!L41</f>
        <v>20.281634465939455</v>
      </c>
      <c r="G41" s="143">
        <f>SEKTOR_TL!L41</f>
        <v>50.872438655421981</v>
      </c>
    </row>
    <row r="42" spans="1:7" ht="16.5" x14ac:dyDescent="0.25">
      <c r="A42" s="71" t="s">
        <v>31</v>
      </c>
      <c r="B42" s="141">
        <f>SEKTOR_USD!D42</f>
        <v>-3.8553401381735566</v>
      </c>
      <c r="C42" s="141">
        <f>SEKTOR_TL!D42</f>
        <v>75.635702826466797</v>
      </c>
      <c r="D42" s="141">
        <f>SEKTOR_USD!H42</f>
        <v>-3.330299371529982</v>
      </c>
      <c r="E42" s="141">
        <f>SEKTOR_TL!H42</f>
        <v>24.126416119092891</v>
      </c>
      <c r="F42" s="141">
        <f>SEKTOR_USD!L42</f>
        <v>-0.15935335857067826</v>
      </c>
      <c r="G42" s="141">
        <f>SEKTOR_TL!L42</f>
        <v>25.232766436942665</v>
      </c>
    </row>
    <row r="43" spans="1:7" ht="14.25" x14ac:dyDescent="0.2">
      <c r="A43" s="14" t="s">
        <v>32</v>
      </c>
      <c r="B43" s="143">
        <f>SEKTOR_USD!D43</f>
        <v>-3.8553401381735566</v>
      </c>
      <c r="C43" s="143">
        <f>SEKTOR_TL!D43</f>
        <v>75.635702826466797</v>
      </c>
      <c r="D43" s="143">
        <f>SEKTOR_USD!H43</f>
        <v>-3.330299371529982</v>
      </c>
      <c r="E43" s="143">
        <f>SEKTOR_TL!H43</f>
        <v>24.126416119092891</v>
      </c>
      <c r="F43" s="143">
        <f>SEKTOR_USD!L43</f>
        <v>-0.15935335857067826</v>
      </c>
      <c r="G43" s="143">
        <f>SEKTOR_TL!L43</f>
        <v>25.232766436942665</v>
      </c>
    </row>
    <row r="44" spans="1:7" ht="18" x14ac:dyDescent="0.25">
      <c r="A44" s="87" t="s">
        <v>40</v>
      </c>
      <c r="B44" s="144">
        <f>SEKTOR_USD!D44</f>
        <v>24.532032054007111</v>
      </c>
      <c r="C44" s="144">
        <f>SEKTOR_TL!D44</f>
        <v>127.4933522636327</v>
      </c>
      <c r="D44" s="144">
        <f>SEKTOR_USD!H44</f>
        <v>12.389562246740244</v>
      </c>
      <c r="E44" s="144">
        <f>SEKTOR_TL!H44</f>
        <v>44.311128307901619</v>
      </c>
      <c r="F44" s="144">
        <f>SEKTOR_USD!L44</f>
        <v>12.517064737256293</v>
      </c>
      <c r="G44" s="144">
        <f>SEKTOR_TL!L44</f>
        <v>41.133133272036801</v>
      </c>
    </row>
    <row r="45" spans="1:7" ht="14.25" hidden="1" x14ac:dyDescent="0.2">
      <c r="A45" s="81" t="s">
        <v>34</v>
      </c>
      <c r="B45" s="88"/>
      <c r="C45" s="88"/>
      <c r="D45" s="78">
        <f>SEKTOR_USD!H45</f>
        <v>0</v>
      </c>
      <c r="E45" s="78">
        <f>SEKTOR_TL!H45</f>
        <v>-53.746030063465042</v>
      </c>
      <c r="F45" s="78">
        <f>SEKTOR_USD!L45</f>
        <v>0</v>
      </c>
      <c r="G45" s="78">
        <f>SEKTOR_TL!L45</f>
        <v>-50.803879505131036</v>
      </c>
    </row>
    <row r="46" spans="1:7" s="24" customFormat="1" ht="18" hidden="1" x14ac:dyDescent="0.25">
      <c r="A46" s="82" t="s">
        <v>40</v>
      </c>
      <c r="B46" s="89">
        <f>SEKTOR_USD!D46</f>
        <v>0.22573708334592957</v>
      </c>
      <c r="C46" s="89">
        <f>SEKTOR_TL!D46</f>
        <v>56.494824858629535</v>
      </c>
      <c r="D46" s="89">
        <f>SEKTOR_USD!H46</f>
        <v>7.0093457576655638E-2</v>
      </c>
      <c r="E46" s="89">
        <f>SEKTOR_TL!H46</f>
        <v>26.644042735934185</v>
      </c>
      <c r="F46" s="89">
        <f>SEKTOR_USD!L46</f>
        <v>7.5921181669331927E-2</v>
      </c>
      <c r="G46" s="89">
        <f>SEKTOR_TL!L46</f>
        <v>23.346512133709357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D8" sqref="D8:M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4" t="s">
        <v>124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">
      <c r="A6" s="161" t="s">
        <v>116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">
      <c r="A7" s="91"/>
      <c r="B7" s="150" t="s">
        <v>126</v>
      </c>
      <c r="C7" s="150"/>
      <c r="D7" s="150"/>
      <c r="E7" s="150"/>
      <c r="F7" s="150" t="s">
        <v>127</v>
      </c>
      <c r="G7" s="150"/>
      <c r="H7" s="150"/>
      <c r="I7" s="150"/>
      <c r="J7" s="150" t="s">
        <v>106</v>
      </c>
      <c r="K7" s="150"/>
      <c r="L7" s="150"/>
      <c r="M7" s="150"/>
    </row>
    <row r="8" spans="1:13" ht="60" x14ac:dyDescent="0.2">
      <c r="A8" s="92" t="s">
        <v>41</v>
      </c>
      <c r="B8" s="116">
        <v>2017</v>
      </c>
      <c r="C8" s="117">
        <v>2018</v>
      </c>
      <c r="D8" s="118" t="s">
        <v>121</v>
      </c>
      <c r="E8" s="118" t="s">
        <v>122</v>
      </c>
      <c r="F8" s="116">
        <v>2017</v>
      </c>
      <c r="G8" s="117">
        <v>2018</v>
      </c>
      <c r="H8" s="118" t="s">
        <v>121</v>
      </c>
      <c r="I8" s="118" t="s">
        <v>122</v>
      </c>
      <c r="J8" s="116" t="s">
        <v>128</v>
      </c>
      <c r="K8" s="116" t="s">
        <v>129</v>
      </c>
      <c r="L8" s="118" t="s">
        <v>121</v>
      </c>
      <c r="M8" s="118" t="s">
        <v>122</v>
      </c>
    </row>
    <row r="9" spans="1:13" ht="22.5" customHeight="1" x14ac:dyDescent="0.25">
      <c r="A9" s="93" t="s">
        <v>198</v>
      </c>
      <c r="B9" s="121">
        <v>3150411.2247199998</v>
      </c>
      <c r="C9" s="121">
        <v>4342987.0065200003</v>
      </c>
      <c r="D9" s="106">
        <f>(C9-B9)/B9*100</f>
        <v>37.854606803148165</v>
      </c>
      <c r="E9" s="123">
        <f t="shared" ref="E9:E22" si="0">C9/C$22*100</f>
        <v>30.870371440315886</v>
      </c>
      <c r="F9" s="121">
        <v>29337210.19492</v>
      </c>
      <c r="G9" s="121">
        <v>34798274.749839999</v>
      </c>
      <c r="H9" s="106">
        <f t="shared" ref="H9:H21" si="1">(G9-F9)/F9*100</f>
        <v>18.614805288696576</v>
      </c>
      <c r="I9" s="108">
        <f t="shared" ref="I9:I22" si="2">G9/G$22*100</f>
        <v>29.044491591589949</v>
      </c>
      <c r="J9" s="121">
        <v>38947967.311520003</v>
      </c>
      <c r="K9" s="121">
        <v>46312557.501019999</v>
      </c>
      <c r="L9" s="106">
        <f t="shared" ref="L9:L22" si="3">(K9-J9)/J9*100</f>
        <v>18.908792160051195</v>
      </c>
      <c r="M9" s="123">
        <f t="shared" ref="M9:M22" si="4">K9/K$22*100</f>
        <v>28.873362860473602</v>
      </c>
    </row>
    <row r="10" spans="1:13" ht="22.5" customHeight="1" x14ac:dyDescent="0.25">
      <c r="A10" s="93" t="s">
        <v>199</v>
      </c>
      <c r="B10" s="121">
        <v>2228622.5686300001</v>
      </c>
      <c r="C10" s="121">
        <v>2709282.02936</v>
      </c>
      <c r="D10" s="106">
        <f t="shared" ref="D10:D22" si="5">(C10-B10)/B10*100</f>
        <v>21.567557804347079</v>
      </c>
      <c r="E10" s="123">
        <f t="shared" si="0"/>
        <v>19.257838546915959</v>
      </c>
      <c r="F10" s="121">
        <v>21305135.38098</v>
      </c>
      <c r="G10" s="121">
        <v>24356116.725439999</v>
      </c>
      <c r="H10" s="106">
        <f t="shared" si="1"/>
        <v>14.320403460959652</v>
      </c>
      <c r="I10" s="108">
        <f t="shared" si="2"/>
        <v>20.328910916455076</v>
      </c>
      <c r="J10" s="121">
        <v>28256608.507470001</v>
      </c>
      <c r="K10" s="121">
        <v>32356483.562819999</v>
      </c>
      <c r="L10" s="106">
        <f t="shared" si="3"/>
        <v>14.509437869255057</v>
      </c>
      <c r="M10" s="123">
        <f t="shared" si="4"/>
        <v>20.172509168332489</v>
      </c>
    </row>
    <row r="11" spans="1:13" ht="22.5" customHeight="1" x14ac:dyDescent="0.25">
      <c r="A11" s="93" t="s">
        <v>200</v>
      </c>
      <c r="B11" s="121">
        <v>1434449.2494600001</v>
      </c>
      <c r="C11" s="121">
        <v>1647330.4518299999</v>
      </c>
      <c r="D11" s="106">
        <f t="shared" si="5"/>
        <v>14.840622800014652</v>
      </c>
      <c r="E11" s="123">
        <f t="shared" si="0"/>
        <v>11.709384084407876</v>
      </c>
      <c r="F11" s="121">
        <v>13797325.403179999</v>
      </c>
      <c r="G11" s="121">
        <v>14835503.924009999</v>
      </c>
      <c r="H11" s="106">
        <f t="shared" si="1"/>
        <v>7.5244910915177874</v>
      </c>
      <c r="I11" s="108">
        <f t="shared" si="2"/>
        <v>12.382500916367679</v>
      </c>
      <c r="J11" s="121">
        <v>18292418.947020002</v>
      </c>
      <c r="K11" s="121">
        <v>19728767.449790001</v>
      </c>
      <c r="L11" s="106">
        <f t="shared" si="3"/>
        <v>7.8521517953971482</v>
      </c>
      <c r="M11" s="123">
        <f t="shared" si="4"/>
        <v>12.299814393863723</v>
      </c>
    </row>
    <row r="12" spans="1:13" ht="22.5" customHeight="1" x14ac:dyDescent="0.25">
      <c r="A12" s="93" t="s">
        <v>201</v>
      </c>
      <c r="B12" s="121">
        <v>907685.93837999995</v>
      </c>
      <c r="C12" s="121">
        <v>1171971.2152</v>
      </c>
      <c r="D12" s="106">
        <f t="shared" si="5"/>
        <v>29.116378875680876</v>
      </c>
      <c r="E12" s="123">
        <f t="shared" si="0"/>
        <v>8.3304846816874232</v>
      </c>
      <c r="F12" s="121">
        <v>8523059.0399500001</v>
      </c>
      <c r="G12" s="121">
        <v>10164167.112260001</v>
      </c>
      <c r="H12" s="106">
        <f t="shared" si="1"/>
        <v>19.254918505405872</v>
      </c>
      <c r="I12" s="108">
        <f t="shared" si="2"/>
        <v>8.4835546690115162</v>
      </c>
      <c r="J12" s="121">
        <v>11462574.91196</v>
      </c>
      <c r="K12" s="121">
        <v>13415087.166470001</v>
      </c>
      <c r="L12" s="106">
        <f t="shared" si="3"/>
        <v>17.033801475729138</v>
      </c>
      <c r="M12" s="123">
        <f t="shared" si="4"/>
        <v>8.3635778385557753</v>
      </c>
    </row>
    <row r="13" spans="1:13" ht="22.5" customHeight="1" x14ac:dyDescent="0.25">
      <c r="A13" s="94" t="s">
        <v>202</v>
      </c>
      <c r="B13" s="121">
        <v>974383.58421999996</v>
      </c>
      <c r="C13" s="121">
        <v>1168915.0845600001</v>
      </c>
      <c r="D13" s="106">
        <f t="shared" si="5"/>
        <v>19.964570779968938</v>
      </c>
      <c r="E13" s="123">
        <f t="shared" si="0"/>
        <v>8.3087614096893052</v>
      </c>
      <c r="F13" s="121">
        <v>8480997.5507800002</v>
      </c>
      <c r="G13" s="121">
        <v>9878144.8810699992</v>
      </c>
      <c r="H13" s="106">
        <f t="shared" si="1"/>
        <v>16.473856075592227</v>
      </c>
      <c r="I13" s="108">
        <f t="shared" si="2"/>
        <v>8.2448252966927349</v>
      </c>
      <c r="J13" s="121">
        <v>11275181.08543</v>
      </c>
      <c r="K13" s="121">
        <v>13220044.85244</v>
      </c>
      <c r="L13" s="106">
        <f t="shared" si="3"/>
        <v>17.249069015159225</v>
      </c>
      <c r="M13" s="123">
        <f t="shared" si="4"/>
        <v>8.2419795548503121</v>
      </c>
    </row>
    <row r="14" spans="1:13" ht="22.5" customHeight="1" x14ac:dyDescent="0.25">
      <c r="A14" s="93" t="s">
        <v>203</v>
      </c>
      <c r="B14" s="121">
        <v>809970.16492999997</v>
      </c>
      <c r="C14" s="121">
        <v>1144524.1263300001</v>
      </c>
      <c r="D14" s="106">
        <f t="shared" si="5"/>
        <v>41.304479582765033</v>
      </c>
      <c r="E14" s="123">
        <f t="shared" si="0"/>
        <v>8.1353881209332179</v>
      </c>
      <c r="F14" s="121">
        <v>8589856.9396199994</v>
      </c>
      <c r="G14" s="121">
        <v>8722599.3765999991</v>
      </c>
      <c r="H14" s="106">
        <f t="shared" si="1"/>
        <v>1.5453393218661924</v>
      </c>
      <c r="I14" s="108">
        <f t="shared" si="2"/>
        <v>7.2803455364301151</v>
      </c>
      <c r="J14" s="121">
        <v>11467783.90377</v>
      </c>
      <c r="K14" s="121">
        <v>11848541.118799999</v>
      </c>
      <c r="L14" s="106">
        <f t="shared" si="3"/>
        <v>3.3202336059439244</v>
      </c>
      <c r="M14" s="123">
        <f t="shared" si="4"/>
        <v>7.3869215079046233</v>
      </c>
    </row>
    <row r="15" spans="1:13" ht="22.5" customHeight="1" x14ac:dyDescent="0.25">
      <c r="A15" s="93" t="s">
        <v>204</v>
      </c>
      <c r="B15" s="121">
        <v>626168.81183999998</v>
      </c>
      <c r="C15" s="121">
        <v>752022.96719999996</v>
      </c>
      <c r="D15" s="106">
        <f t="shared" si="5"/>
        <v>20.099077593816428</v>
      </c>
      <c r="E15" s="123">
        <f t="shared" si="0"/>
        <v>5.3454519422370232</v>
      </c>
      <c r="F15" s="121">
        <v>5874445.55107</v>
      </c>
      <c r="G15" s="121">
        <v>6197538.4326499999</v>
      </c>
      <c r="H15" s="106">
        <f t="shared" si="1"/>
        <v>5.4999723594535679</v>
      </c>
      <c r="I15" s="108">
        <f t="shared" si="2"/>
        <v>5.1727953236097175</v>
      </c>
      <c r="J15" s="121">
        <v>7944275.4469600003</v>
      </c>
      <c r="K15" s="121">
        <v>8381574.4935499998</v>
      </c>
      <c r="L15" s="106">
        <f t="shared" si="3"/>
        <v>5.5045806192097571</v>
      </c>
      <c r="M15" s="123">
        <f t="shared" si="4"/>
        <v>5.2254562207891331</v>
      </c>
    </row>
    <row r="16" spans="1:13" ht="22.5" customHeight="1" x14ac:dyDescent="0.25">
      <c r="A16" s="93" t="s">
        <v>205</v>
      </c>
      <c r="B16" s="121">
        <v>511570.63235999999</v>
      </c>
      <c r="C16" s="121">
        <v>496819.73176</v>
      </c>
      <c r="D16" s="106">
        <f t="shared" si="5"/>
        <v>-2.8834533624321814</v>
      </c>
      <c r="E16" s="123">
        <f t="shared" si="0"/>
        <v>3.5314426764999052</v>
      </c>
      <c r="F16" s="121">
        <v>4768040.9573100004</v>
      </c>
      <c r="G16" s="121">
        <v>5031124.2417000001</v>
      </c>
      <c r="H16" s="106">
        <f t="shared" si="1"/>
        <v>5.5176389369445387</v>
      </c>
      <c r="I16" s="108">
        <f t="shared" si="2"/>
        <v>4.1992439793289433</v>
      </c>
      <c r="J16" s="121">
        <v>6815100.3650399996</v>
      </c>
      <c r="K16" s="121">
        <v>7015846.5998099996</v>
      </c>
      <c r="L16" s="106">
        <f t="shared" si="3"/>
        <v>2.9456093676886264</v>
      </c>
      <c r="M16" s="123">
        <f t="shared" si="4"/>
        <v>4.373999096147358</v>
      </c>
    </row>
    <row r="17" spans="1:13" ht="22.5" customHeight="1" x14ac:dyDescent="0.25">
      <c r="A17" s="93" t="s">
        <v>206</v>
      </c>
      <c r="B17" s="121">
        <v>198266.59982</v>
      </c>
      <c r="C17" s="121">
        <v>215789.51628000001</v>
      </c>
      <c r="D17" s="106">
        <f t="shared" si="5"/>
        <v>8.8380576839006224</v>
      </c>
      <c r="E17" s="123">
        <f t="shared" si="0"/>
        <v>1.5338527401737494</v>
      </c>
      <c r="F17" s="121">
        <v>1793720.4604400001</v>
      </c>
      <c r="G17" s="121">
        <v>1896849.92646</v>
      </c>
      <c r="H17" s="106">
        <f t="shared" si="1"/>
        <v>5.7494725791722452</v>
      </c>
      <c r="I17" s="108">
        <f t="shared" si="2"/>
        <v>1.5832118728767952</v>
      </c>
      <c r="J17" s="121">
        <v>2360347.0669300002</v>
      </c>
      <c r="K17" s="121">
        <v>2550704.6255700001</v>
      </c>
      <c r="L17" s="106">
        <f t="shared" si="3"/>
        <v>8.0648122179586785</v>
      </c>
      <c r="M17" s="123">
        <f t="shared" si="4"/>
        <v>1.5902257223075846</v>
      </c>
    </row>
    <row r="18" spans="1:13" ht="22.5" customHeight="1" x14ac:dyDescent="0.25">
      <c r="A18" s="93" t="s">
        <v>207</v>
      </c>
      <c r="B18" s="121">
        <v>116956.72379</v>
      </c>
      <c r="C18" s="121">
        <v>127974.29095</v>
      </c>
      <c r="D18" s="106">
        <f t="shared" si="5"/>
        <v>9.420208435200724</v>
      </c>
      <c r="E18" s="123">
        <f t="shared" si="0"/>
        <v>0.90965363021040901</v>
      </c>
      <c r="F18" s="121">
        <v>1231147.2273200001</v>
      </c>
      <c r="G18" s="121">
        <v>1311823.80614</v>
      </c>
      <c r="H18" s="106">
        <f t="shared" si="1"/>
        <v>6.5529594698124969</v>
      </c>
      <c r="I18" s="108">
        <f t="shared" si="2"/>
        <v>1.0949179458172977</v>
      </c>
      <c r="J18" s="121">
        <v>1642316.8988399999</v>
      </c>
      <c r="K18" s="121">
        <v>1785760.4776699999</v>
      </c>
      <c r="L18" s="106">
        <f t="shared" si="3"/>
        <v>8.7342204742164551</v>
      </c>
      <c r="M18" s="123">
        <f t="shared" si="4"/>
        <v>1.1133246150900431</v>
      </c>
    </row>
    <row r="19" spans="1:13" ht="22.5" customHeight="1" x14ac:dyDescent="0.25">
      <c r="A19" s="93" t="s">
        <v>208</v>
      </c>
      <c r="B19" s="121">
        <v>132159.33619</v>
      </c>
      <c r="C19" s="121">
        <v>142309.52155</v>
      </c>
      <c r="D19" s="106">
        <f t="shared" si="5"/>
        <v>7.6802635762391409</v>
      </c>
      <c r="E19" s="123">
        <f t="shared" si="0"/>
        <v>1.0115498349745999</v>
      </c>
      <c r="F19" s="121">
        <v>1344795.6283499999</v>
      </c>
      <c r="G19" s="121">
        <v>1280290.65811</v>
      </c>
      <c r="H19" s="106">
        <f t="shared" si="1"/>
        <v>-4.7966374131617648</v>
      </c>
      <c r="I19" s="108">
        <f t="shared" si="2"/>
        <v>1.0685987027112036</v>
      </c>
      <c r="J19" s="121">
        <v>1832774.42368</v>
      </c>
      <c r="K19" s="121">
        <v>1745625.53052</v>
      </c>
      <c r="L19" s="106">
        <f t="shared" si="3"/>
        <v>-4.7550256067527963</v>
      </c>
      <c r="M19" s="123">
        <f t="shared" si="4"/>
        <v>1.0883026565764724</v>
      </c>
    </row>
    <row r="20" spans="1:13" ht="22.5" customHeight="1" x14ac:dyDescent="0.25">
      <c r="A20" s="93" t="s">
        <v>209</v>
      </c>
      <c r="B20" s="121">
        <v>120233.84024</v>
      </c>
      <c r="C20" s="121">
        <v>93356.927129999996</v>
      </c>
      <c r="D20" s="106">
        <f t="shared" si="5"/>
        <v>-22.353867310859176</v>
      </c>
      <c r="E20" s="123">
        <f t="shared" si="0"/>
        <v>0.66359006202482196</v>
      </c>
      <c r="F20" s="121">
        <v>888731.99517999997</v>
      </c>
      <c r="G20" s="121">
        <v>746370.94637000002</v>
      </c>
      <c r="H20" s="106">
        <f t="shared" si="1"/>
        <v>-16.018445333586392</v>
      </c>
      <c r="I20" s="108">
        <f t="shared" si="2"/>
        <v>0.62296090343243726</v>
      </c>
      <c r="J20" s="121">
        <v>1297724.63735</v>
      </c>
      <c r="K20" s="121">
        <v>1160966.30122</v>
      </c>
      <c r="L20" s="106">
        <f t="shared" si="3"/>
        <v>-10.538317004543071</v>
      </c>
      <c r="M20" s="123">
        <f t="shared" si="4"/>
        <v>0.7237993989679512</v>
      </c>
    </row>
    <row r="21" spans="1:13" ht="22.5" customHeight="1" x14ac:dyDescent="0.25">
      <c r="A21" s="93" t="s">
        <v>210</v>
      </c>
      <c r="B21" s="121">
        <v>86185.613729999997</v>
      </c>
      <c r="C21" s="121">
        <v>55180.852010000002</v>
      </c>
      <c r="D21" s="106">
        <f t="shared" si="5"/>
        <v>-35.97440498263537</v>
      </c>
      <c r="E21" s="123">
        <f t="shared" si="0"/>
        <v>0.3922308299298285</v>
      </c>
      <c r="F21" s="121">
        <v>668172.26029000001</v>
      </c>
      <c r="G21" s="121">
        <v>591434.07343999995</v>
      </c>
      <c r="H21" s="106">
        <f t="shared" si="1"/>
        <v>-11.484790885615958</v>
      </c>
      <c r="I21" s="108">
        <f t="shared" si="2"/>
        <v>0.49364234567654403</v>
      </c>
      <c r="J21" s="121">
        <v>960106.11444999999</v>
      </c>
      <c r="K21" s="121">
        <v>876944.06013999996</v>
      </c>
      <c r="L21" s="106">
        <f t="shared" si="3"/>
        <v>-8.6617565556948559</v>
      </c>
      <c r="M21" s="123">
        <f t="shared" si="4"/>
        <v>0.5467269661409121</v>
      </c>
    </row>
    <row r="22" spans="1:13" ht="24" customHeight="1" x14ac:dyDescent="0.2">
      <c r="A22" s="111" t="s">
        <v>42</v>
      </c>
      <c r="B22" s="122">
        <f>SUM(B9:B21)</f>
        <v>11297064.288309999</v>
      </c>
      <c r="C22" s="122">
        <f>SUM(C9:C21)</f>
        <v>14068463.72068</v>
      </c>
      <c r="D22" s="120">
        <f t="shared" si="5"/>
        <v>24.532032054007129</v>
      </c>
      <c r="E22" s="124">
        <f t="shared" si="0"/>
        <v>100</v>
      </c>
      <c r="F22" s="109">
        <f>SUM(F9:F21)</f>
        <v>106602638.58939001</v>
      </c>
      <c r="G22" s="109">
        <f>SUM(G9:G21)</f>
        <v>119810238.85408999</v>
      </c>
      <c r="H22" s="120">
        <f>(G22-F22)/F22*100</f>
        <v>12.389562246740216</v>
      </c>
      <c r="I22" s="113">
        <f t="shared" si="2"/>
        <v>100</v>
      </c>
      <c r="J22" s="122">
        <f>SUM(J9:J21)</f>
        <v>142555179.62042004</v>
      </c>
      <c r="K22" s="122">
        <f>SUM(K9:K21)</f>
        <v>160398903.73982003</v>
      </c>
      <c r="L22" s="120">
        <f t="shared" si="3"/>
        <v>12.517064737256314</v>
      </c>
      <c r="M22" s="12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25" sqref="N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111</v>
      </c>
    </row>
    <row r="22" spans="3:14" x14ac:dyDescent="0.2">
      <c r="C22" s="107" t="s">
        <v>118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4"/>
      <c r="I26" s="164"/>
      <c r="N26" t="s">
        <v>43</v>
      </c>
    </row>
    <row r="27" spans="3:14" x14ac:dyDescent="0.2">
      <c r="H27" s="164"/>
      <c r="I27" s="164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4"/>
      <c r="I39" s="164"/>
    </row>
    <row r="40" spans="8:9" x14ac:dyDescent="0.2">
      <c r="H40" s="164"/>
      <c r="I40" s="164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4"/>
      <c r="I51" s="164"/>
    </row>
    <row r="52" spans="3:9" x14ac:dyDescent="0.2">
      <c r="H52" s="164"/>
      <c r="I52" s="164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B3" sqref="B3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6"/>
      <c r="B3" s="119" t="s">
        <v>120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s="68" customFormat="1" x14ac:dyDescent="0.2">
      <c r="A4" s="90"/>
      <c r="B4" s="103" t="s">
        <v>105</v>
      </c>
      <c r="C4" s="103" t="s">
        <v>44</v>
      </c>
      <c r="D4" s="103" t="s">
        <v>45</v>
      </c>
      <c r="E4" s="103" t="s">
        <v>46</v>
      </c>
      <c r="F4" s="103" t="s">
        <v>47</v>
      </c>
      <c r="G4" s="103" t="s">
        <v>48</v>
      </c>
      <c r="H4" s="103" t="s">
        <v>49</v>
      </c>
      <c r="I4" s="103" t="s">
        <v>0</v>
      </c>
      <c r="J4" s="103" t="s">
        <v>104</v>
      </c>
      <c r="K4" s="103" t="s">
        <v>50</v>
      </c>
      <c r="L4" s="103" t="s">
        <v>51</v>
      </c>
      <c r="M4" s="103" t="s">
        <v>52</v>
      </c>
      <c r="N4" s="103" t="s">
        <v>53</v>
      </c>
      <c r="O4" s="104" t="s">
        <v>103</v>
      </c>
      <c r="P4" s="104" t="s">
        <v>102</v>
      </c>
    </row>
    <row r="5" spans="1:16" x14ac:dyDescent="0.2">
      <c r="A5" s="95" t="s">
        <v>101</v>
      </c>
      <c r="B5" s="96" t="s">
        <v>169</v>
      </c>
      <c r="C5" s="125">
        <v>1302223.33228</v>
      </c>
      <c r="D5" s="125">
        <v>1337030.30333</v>
      </c>
      <c r="E5" s="125">
        <v>1474841.6614699999</v>
      </c>
      <c r="F5" s="125">
        <v>1340491.0937699999</v>
      </c>
      <c r="G5" s="125">
        <v>1342875.7767</v>
      </c>
      <c r="H5" s="125">
        <v>1278591.82424</v>
      </c>
      <c r="I5" s="97">
        <v>1275755.5611099999</v>
      </c>
      <c r="J5" s="97">
        <v>1099778.66817</v>
      </c>
      <c r="K5" s="97">
        <v>1382291.90539</v>
      </c>
      <c r="L5" s="97">
        <v>0</v>
      </c>
      <c r="M5" s="97">
        <v>0</v>
      </c>
      <c r="N5" s="97">
        <v>0</v>
      </c>
      <c r="O5" s="125">
        <v>11833880.126460001</v>
      </c>
      <c r="P5" s="98">
        <f t="shared" ref="P5:P24" si="0">O5/O$26*100</f>
        <v>9.8771859898149454</v>
      </c>
    </row>
    <row r="6" spans="1:16" x14ac:dyDescent="0.2">
      <c r="A6" s="95" t="s">
        <v>100</v>
      </c>
      <c r="B6" s="96" t="s">
        <v>170</v>
      </c>
      <c r="C6" s="125">
        <v>740367.75450000004</v>
      </c>
      <c r="D6" s="125">
        <v>836165.59233999997</v>
      </c>
      <c r="E6" s="125">
        <v>1029050.60734</v>
      </c>
      <c r="F6" s="125">
        <v>839583.91619999998</v>
      </c>
      <c r="G6" s="125">
        <v>860688.97890999995</v>
      </c>
      <c r="H6" s="125">
        <v>875989.09886999999</v>
      </c>
      <c r="I6" s="97">
        <v>994024.12019000005</v>
      </c>
      <c r="J6" s="97">
        <v>900540.19111000001</v>
      </c>
      <c r="K6" s="97">
        <v>1062994.43557</v>
      </c>
      <c r="L6" s="97">
        <v>0</v>
      </c>
      <c r="M6" s="97">
        <v>0</v>
      </c>
      <c r="N6" s="97">
        <v>0</v>
      </c>
      <c r="O6" s="125">
        <v>8139404.6950300001</v>
      </c>
      <c r="P6" s="98">
        <f t="shared" si="0"/>
        <v>6.7935802255953375</v>
      </c>
    </row>
    <row r="7" spans="1:16" x14ac:dyDescent="0.2">
      <c r="A7" s="95" t="s">
        <v>99</v>
      </c>
      <c r="B7" s="96" t="s">
        <v>171</v>
      </c>
      <c r="C7" s="125">
        <v>717465.52391999995</v>
      </c>
      <c r="D7" s="125">
        <v>845642.12506999995</v>
      </c>
      <c r="E7" s="125">
        <v>954931.15390999999</v>
      </c>
      <c r="F7" s="125">
        <v>790103.38419999997</v>
      </c>
      <c r="G7" s="125">
        <v>859700.52254000003</v>
      </c>
      <c r="H7" s="125">
        <v>806066.27263999998</v>
      </c>
      <c r="I7" s="97">
        <v>732858.87644000002</v>
      </c>
      <c r="J7" s="97">
        <v>473084.83773999999</v>
      </c>
      <c r="K7" s="97">
        <v>817269.24939000001</v>
      </c>
      <c r="L7" s="97">
        <v>0</v>
      </c>
      <c r="M7" s="97">
        <v>0</v>
      </c>
      <c r="N7" s="97">
        <v>0</v>
      </c>
      <c r="O7" s="125">
        <v>6997121.9458499998</v>
      </c>
      <c r="P7" s="98">
        <f t="shared" si="0"/>
        <v>5.840170266559098</v>
      </c>
    </row>
    <row r="8" spans="1:16" x14ac:dyDescent="0.2">
      <c r="A8" s="95" t="s">
        <v>98</v>
      </c>
      <c r="B8" s="96" t="s">
        <v>173</v>
      </c>
      <c r="C8" s="125">
        <v>608798.28634999995</v>
      </c>
      <c r="D8" s="125">
        <v>626487.09193</v>
      </c>
      <c r="E8" s="125">
        <v>698089.20863000001</v>
      </c>
      <c r="F8" s="125">
        <v>646428.84247000003</v>
      </c>
      <c r="G8" s="125">
        <v>594796.75907000003</v>
      </c>
      <c r="H8" s="125">
        <v>617695.87789</v>
      </c>
      <c r="I8" s="97">
        <v>845515.44602999999</v>
      </c>
      <c r="J8" s="97">
        <v>642502.27076999994</v>
      </c>
      <c r="K8" s="97">
        <v>669547.07797999994</v>
      </c>
      <c r="L8" s="97">
        <v>0</v>
      </c>
      <c r="M8" s="97">
        <v>0</v>
      </c>
      <c r="N8" s="97">
        <v>0</v>
      </c>
      <c r="O8" s="125">
        <v>5949860.8611199996</v>
      </c>
      <c r="P8" s="98">
        <f t="shared" si="0"/>
        <v>4.9660704444183548</v>
      </c>
    </row>
    <row r="9" spans="1:16" x14ac:dyDescent="0.2">
      <c r="A9" s="95" t="s">
        <v>97</v>
      </c>
      <c r="B9" s="96" t="s">
        <v>172</v>
      </c>
      <c r="C9" s="125">
        <v>582831.00216999999</v>
      </c>
      <c r="D9" s="125">
        <v>565908.19016</v>
      </c>
      <c r="E9" s="125">
        <v>709244.42848999996</v>
      </c>
      <c r="F9" s="125">
        <v>688490.27980999998</v>
      </c>
      <c r="G9" s="125">
        <v>754958.22814000002</v>
      </c>
      <c r="H9" s="125">
        <v>577291.35216999997</v>
      </c>
      <c r="I9" s="97">
        <v>624203.43156000006</v>
      </c>
      <c r="J9" s="97">
        <v>545847.41561000003</v>
      </c>
      <c r="K9" s="97">
        <v>703908.71843000001</v>
      </c>
      <c r="L9" s="97">
        <v>0</v>
      </c>
      <c r="M9" s="97">
        <v>0</v>
      </c>
      <c r="N9" s="97">
        <v>0</v>
      </c>
      <c r="O9" s="125">
        <v>5752683.0465399995</v>
      </c>
      <c r="P9" s="98">
        <f t="shared" si="0"/>
        <v>4.8014953492796737</v>
      </c>
    </row>
    <row r="10" spans="1:16" x14ac:dyDescent="0.2">
      <c r="A10" s="95" t="s">
        <v>96</v>
      </c>
      <c r="B10" s="96" t="s">
        <v>175</v>
      </c>
      <c r="C10" s="125">
        <v>579468.23277999996</v>
      </c>
      <c r="D10" s="125">
        <v>603960.33189000003</v>
      </c>
      <c r="E10" s="125">
        <v>688429.34632000001</v>
      </c>
      <c r="F10" s="125">
        <v>690661.39613000001</v>
      </c>
      <c r="G10" s="125">
        <v>672479.30001999997</v>
      </c>
      <c r="H10" s="125">
        <v>579244.45995000005</v>
      </c>
      <c r="I10" s="97">
        <v>652367.15582999995</v>
      </c>
      <c r="J10" s="97">
        <v>439689.1471</v>
      </c>
      <c r="K10" s="97">
        <v>569090.71359000006</v>
      </c>
      <c r="L10" s="97">
        <v>0</v>
      </c>
      <c r="M10" s="97">
        <v>0</v>
      </c>
      <c r="N10" s="97">
        <v>0</v>
      </c>
      <c r="O10" s="125">
        <v>5475390.0836100001</v>
      </c>
      <c r="P10" s="98">
        <f t="shared" si="0"/>
        <v>4.5700518887022357</v>
      </c>
    </row>
    <row r="11" spans="1:16" x14ac:dyDescent="0.2">
      <c r="A11" s="95" t="s">
        <v>95</v>
      </c>
      <c r="B11" s="96" t="s">
        <v>174</v>
      </c>
      <c r="C11" s="125">
        <v>566447.01745000004</v>
      </c>
      <c r="D11" s="125">
        <v>554595.83115999994</v>
      </c>
      <c r="E11" s="125">
        <v>637222.55341000005</v>
      </c>
      <c r="F11" s="125">
        <v>550858.65119</v>
      </c>
      <c r="G11" s="125">
        <v>633805.39489</v>
      </c>
      <c r="H11" s="125">
        <v>479223.48369999998</v>
      </c>
      <c r="I11" s="97">
        <v>603245.73994999996</v>
      </c>
      <c r="J11" s="97">
        <v>561084.23117000004</v>
      </c>
      <c r="K11" s="97">
        <v>667601.84117999999</v>
      </c>
      <c r="L11" s="97">
        <v>0</v>
      </c>
      <c r="M11" s="97">
        <v>0</v>
      </c>
      <c r="N11" s="97">
        <v>0</v>
      </c>
      <c r="O11" s="125">
        <v>5254084.7440999998</v>
      </c>
      <c r="P11" s="98">
        <f t="shared" si="0"/>
        <v>4.3853386775220837</v>
      </c>
    </row>
    <row r="12" spans="1:16" x14ac:dyDescent="0.2">
      <c r="A12" s="95" t="s">
        <v>94</v>
      </c>
      <c r="B12" s="96" t="s">
        <v>176</v>
      </c>
      <c r="C12" s="125">
        <v>403306.60662999999</v>
      </c>
      <c r="D12" s="125">
        <v>390383.62404999998</v>
      </c>
      <c r="E12" s="125">
        <v>489274.02928000002</v>
      </c>
      <c r="F12" s="125">
        <v>415275.42479000002</v>
      </c>
      <c r="G12" s="125">
        <v>405870.32085000002</v>
      </c>
      <c r="H12" s="125">
        <v>305338.99884000001</v>
      </c>
      <c r="I12" s="97">
        <v>355844.24183000001</v>
      </c>
      <c r="J12" s="97">
        <v>342620.37121000001</v>
      </c>
      <c r="K12" s="97">
        <v>355698.11868000001</v>
      </c>
      <c r="L12" s="97">
        <v>0</v>
      </c>
      <c r="M12" s="97">
        <v>0</v>
      </c>
      <c r="N12" s="97">
        <v>0</v>
      </c>
      <c r="O12" s="125">
        <v>3463611.7361599999</v>
      </c>
      <c r="P12" s="98">
        <f t="shared" si="0"/>
        <v>2.8909146407579849</v>
      </c>
    </row>
    <row r="13" spans="1:16" x14ac:dyDescent="0.2">
      <c r="A13" s="95" t="s">
        <v>93</v>
      </c>
      <c r="B13" s="96" t="s">
        <v>177</v>
      </c>
      <c r="C13" s="125">
        <v>297513.65536999999</v>
      </c>
      <c r="D13" s="125">
        <v>291380.26684</v>
      </c>
      <c r="E13" s="125">
        <v>357434.65781</v>
      </c>
      <c r="F13" s="125">
        <v>308924.89870000002</v>
      </c>
      <c r="G13" s="125">
        <v>355667.70400999999</v>
      </c>
      <c r="H13" s="125">
        <v>335321.92534999998</v>
      </c>
      <c r="I13" s="97">
        <v>299534.54693999997</v>
      </c>
      <c r="J13" s="97">
        <v>269146.55800999998</v>
      </c>
      <c r="K13" s="97">
        <v>343949.99816999998</v>
      </c>
      <c r="L13" s="97">
        <v>0</v>
      </c>
      <c r="M13" s="97">
        <v>0</v>
      </c>
      <c r="N13" s="97">
        <v>0</v>
      </c>
      <c r="O13" s="125">
        <v>2858874.2111999998</v>
      </c>
      <c r="P13" s="98">
        <f t="shared" si="0"/>
        <v>2.3861685266162085</v>
      </c>
    </row>
    <row r="14" spans="1:16" x14ac:dyDescent="0.2">
      <c r="A14" s="95" t="s">
        <v>92</v>
      </c>
      <c r="B14" s="96" t="s">
        <v>211</v>
      </c>
      <c r="C14" s="125">
        <v>292904.93336999998</v>
      </c>
      <c r="D14" s="125">
        <v>318506.20400999999</v>
      </c>
      <c r="E14" s="125">
        <v>387652.07760999998</v>
      </c>
      <c r="F14" s="125">
        <v>326497.95555000001</v>
      </c>
      <c r="G14" s="125">
        <v>321755.78448999999</v>
      </c>
      <c r="H14" s="125">
        <v>293450.47219</v>
      </c>
      <c r="I14" s="97">
        <v>301145.24618999998</v>
      </c>
      <c r="J14" s="97">
        <v>297616.83431000001</v>
      </c>
      <c r="K14" s="97">
        <v>277997.09768000001</v>
      </c>
      <c r="L14" s="97">
        <v>0</v>
      </c>
      <c r="M14" s="97">
        <v>0</v>
      </c>
      <c r="N14" s="97">
        <v>0</v>
      </c>
      <c r="O14" s="125">
        <v>2817526.6053999998</v>
      </c>
      <c r="P14" s="98">
        <f t="shared" si="0"/>
        <v>2.3516576148648727</v>
      </c>
    </row>
    <row r="15" spans="1:16" x14ac:dyDescent="0.2">
      <c r="A15" s="95" t="s">
        <v>91</v>
      </c>
      <c r="B15" s="96" t="s">
        <v>178</v>
      </c>
      <c r="C15" s="125">
        <v>303140.01235999999</v>
      </c>
      <c r="D15" s="125">
        <v>360558.04243999999</v>
      </c>
      <c r="E15" s="125">
        <v>359923.36986999999</v>
      </c>
      <c r="F15" s="125">
        <v>304522.22529999999</v>
      </c>
      <c r="G15" s="125">
        <v>366044.74095000001</v>
      </c>
      <c r="H15" s="125">
        <v>291332.67891999998</v>
      </c>
      <c r="I15" s="97">
        <v>277437.43854</v>
      </c>
      <c r="J15" s="97">
        <v>215270.97398000001</v>
      </c>
      <c r="K15" s="97">
        <v>324741.03814000002</v>
      </c>
      <c r="L15" s="97">
        <v>0</v>
      </c>
      <c r="M15" s="97">
        <v>0</v>
      </c>
      <c r="N15" s="97">
        <v>0</v>
      </c>
      <c r="O15" s="125">
        <v>2802970.5205000001</v>
      </c>
      <c r="P15" s="98">
        <f t="shared" si="0"/>
        <v>2.3395083319327798</v>
      </c>
    </row>
    <row r="16" spans="1:16" x14ac:dyDescent="0.2">
      <c r="A16" s="95" t="s">
        <v>90</v>
      </c>
      <c r="B16" s="96" t="s">
        <v>212</v>
      </c>
      <c r="C16" s="125">
        <v>247778.80643999999</v>
      </c>
      <c r="D16" s="125">
        <v>285044.39854000002</v>
      </c>
      <c r="E16" s="125">
        <v>294332.34340999997</v>
      </c>
      <c r="F16" s="125">
        <v>269701.91298000002</v>
      </c>
      <c r="G16" s="125">
        <v>309747.03370999999</v>
      </c>
      <c r="H16" s="125">
        <v>276716.04288999998</v>
      </c>
      <c r="I16" s="97">
        <v>280839.47158999997</v>
      </c>
      <c r="J16" s="97">
        <v>253648.48832</v>
      </c>
      <c r="K16" s="97">
        <v>279968.11645999999</v>
      </c>
      <c r="L16" s="97">
        <v>0</v>
      </c>
      <c r="M16" s="97">
        <v>0</v>
      </c>
      <c r="N16" s="97">
        <v>0</v>
      </c>
      <c r="O16" s="125">
        <v>2497776.6143399999</v>
      </c>
      <c r="P16" s="98">
        <f t="shared" si="0"/>
        <v>2.0847772596312892</v>
      </c>
    </row>
    <row r="17" spans="1:16" x14ac:dyDescent="0.2">
      <c r="A17" s="95" t="s">
        <v>89</v>
      </c>
      <c r="B17" s="96" t="s">
        <v>213</v>
      </c>
      <c r="C17" s="125">
        <v>272750.36567000003</v>
      </c>
      <c r="D17" s="125">
        <v>279998.75945999997</v>
      </c>
      <c r="E17" s="125">
        <v>317584.40717000002</v>
      </c>
      <c r="F17" s="125">
        <v>284852.85730999999</v>
      </c>
      <c r="G17" s="125">
        <v>263000.22748</v>
      </c>
      <c r="H17" s="125">
        <v>257405.76694999999</v>
      </c>
      <c r="I17" s="97">
        <v>254760.16527</v>
      </c>
      <c r="J17" s="97">
        <v>231442.11206000001</v>
      </c>
      <c r="K17" s="97">
        <v>305270.64473</v>
      </c>
      <c r="L17" s="97">
        <v>0</v>
      </c>
      <c r="M17" s="97">
        <v>0</v>
      </c>
      <c r="N17" s="97">
        <v>0</v>
      </c>
      <c r="O17" s="125">
        <v>2467065.3061000002</v>
      </c>
      <c r="P17" s="98">
        <f t="shared" si="0"/>
        <v>2.0591439677409351</v>
      </c>
    </row>
    <row r="18" spans="1:16" x14ac:dyDescent="0.2">
      <c r="A18" s="95" t="s">
        <v>88</v>
      </c>
      <c r="B18" s="96" t="s">
        <v>214</v>
      </c>
      <c r="C18" s="125">
        <v>227024.93221</v>
      </c>
      <c r="D18" s="125">
        <v>194884.34216999999</v>
      </c>
      <c r="E18" s="125">
        <v>280679.69212999998</v>
      </c>
      <c r="F18" s="125">
        <v>220287.3273</v>
      </c>
      <c r="G18" s="125">
        <v>275716.05715000001</v>
      </c>
      <c r="H18" s="125">
        <v>264837.73505999998</v>
      </c>
      <c r="I18" s="97">
        <v>279950.45559000003</v>
      </c>
      <c r="J18" s="97">
        <v>229216.47539000001</v>
      </c>
      <c r="K18" s="97">
        <v>238228.42022</v>
      </c>
      <c r="L18" s="97">
        <v>0</v>
      </c>
      <c r="M18" s="97">
        <v>0</v>
      </c>
      <c r="N18" s="97">
        <v>0</v>
      </c>
      <c r="O18" s="125">
        <v>2210825.4372200002</v>
      </c>
      <c r="P18" s="98">
        <f t="shared" si="0"/>
        <v>1.8452725396136114</v>
      </c>
    </row>
    <row r="19" spans="1:16" x14ac:dyDescent="0.2">
      <c r="A19" s="95" t="s">
        <v>87</v>
      </c>
      <c r="B19" s="96" t="s">
        <v>215</v>
      </c>
      <c r="C19" s="125">
        <v>219077.58385</v>
      </c>
      <c r="D19" s="125">
        <v>193562.54866999999</v>
      </c>
      <c r="E19" s="125">
        <v>252512.93273</v>
      </c>
      <c r="F19" s="125">
        <v>221724.33733000001</v>
      </c>
      <c r="G19" s="125">
        <v>243505.28138</v>
      </c>
      <c r="H19" s="125">
        <v>264794.5722</v>
      </c>
      <c r="I19" s="97">
        <v>244642.23043</v>
      </c>
      <c r="J19" s="97">
        <v>253849.67614</v>
      </c>
      <c r="K19" s="97">
        <v>276663.28178999998</v>
      </c>
      <c r="L19" s="97">
        <v>0</v>
      </c>
      <c r="M19" s="97">
        <v>0</v>
      </c>
      <c r="N19" s="97">
        <v>0</v>
      </c>
      <c r="O19" s="125">
        <v>2170332.4445199999</v>
      </c>
      <c r="P19" s="98">
        <f t="shared" si="0"/>
        <v>1.811474933426285</v>
      </c>
    </row>
    <row r="20" spans="1:16" x14ac:dyDescent="0.2">
      <c r="A20" s="95" t="s">
        <v>86</v>
      </c>
      <c r="B20" s="96" t="s">
        <v>216</v>
      </c>
      <c r="C20" s="125">
        <v>215117.83627999999</v>
      </c>
      <c r="D20" s="125">
        <v>218419.88777999999</v>
      </c>
      <c r="E20" s="125">
        <v>241393.92194999999</v>
      </c>
      <c r="F20" s="125">
        <v>221825.08564999999</v>
      </c>
      <c r="G20" s="125">
        <v>212996.47519</v>
      </c>
      <c r="H20" s="125">
        <v>191398.04146000001</v>
      </c>
      <c r="I20" s="97">
        <v>211168.71893</v>
      </c>
      <c r="J20" s="97">
        <v>192768.41060999999</v>
      </c>
      <c r="K20" s="97">
        <v>235343.74145</v>
      </c>
      <c r="L20" s="97">
        <v>0</v>
      </c>
      <c r="M20" s="97">
        <v>0</v>
      </c>
      <c r="N20" s="97">
        <v>0</v>
      </c>
      <c r="O20" s="125">
        <v>1940432.1192999999</v>
      </c>
      <c r="P20" s="98">
        <f t="shared" si="0"/>
        <v>1.6195878898656906</v>
      </c>
    </row>
    <row r="21" spans="1:16" x14ac:dyDescent="0.2">
      <c r="A21" s="95" t="s">
        <v>85</v>
      </c>
      <c r="B21" s="96" t="s">
        <v>217</v>
      </c>
      <c r="C21" s="125">
        <v>176048.27447</v>
      </c>
      <c r="D21" s="125">
        <v>205124.4687</v>
      </c>
      <c r="E21" s="125">
        <v>256064.90588999999</v>
      </c>
      <c r="F21" s="125">
        <v>236678.47773000001</v>
      </c>
      <c r="G21" s="125">
        <v>232226.04071</v>
      </c>
      <c r="H21" s="125">
        <v>165738.30072999999</v>
      </c>
      <c r="I21" s="97">
        <v>223186.22086</v>
      </c>
      <c r="J21" s="97">
        <v>149571.45060000001</v>
      </c>
      <c r="K21" s="97">
        <v>219513.04389</v>
      </c>
      <c r="L21" s="97">
        <v>0</v>
      </c>
      <c r="M21" s="97">
        <v>0</v>
      </c>
      <c r="N21" s="97">
        <v>0</v>
      </c>
      <c r="O21" s="125">
        <v>1864151.18358</v>
      </c>
      <c r="P21" s="98">
        <f t="shared" si="0"/>
        <v>1.5559197622919712</v>
      </c>
    </row>
    <row r="22" spans="1:16" x14ac:dyDescent="0.2">
      <c r="A22" s="95" t="s">
        <v>84</v>
      </c>
      <c r="B22" s="96" t="s">
        <v>218</v>
      </c>
      <c r="C22" s="125">
        <v>265974.16619000002</v>
      </c>
      <c r="D22" s="125">
        <v>260023.52767000001</v>
      </c>
      <c r="E22" s="125">
        <v>233084.93541000001</v>
      </c>
      <c r="F22" s="125">
        <v>173449.8781</v>
      </c>
      <c r="G22" s="125">
        <v>196705.71679999999</v>
      </c>
      <c r="H22" s="125">
        <v>173333.88485</v>
      </c>
      <c r="I22" s="97">
        <v>191806.46656999999</v>
      </c>
      <c r="J22" s="97">
        <v>164882.66318999999</v>
      </c>
      <c r="K22" s="97">
        <v>158843.56925</v>
      </c>
      <c r="L22" s="97">
        <v>0</v>
      </c>
      <c r="M22" s="97">
        <v>0</v>
      </c>
      <c r="N22" s="97">
        <v>0</v>
      </c>
      <c r="O22" s="125">
        <v>1818104.80803</v>
      </c>
      <c r="P22" s="98">
        <f t="shared" si="0"/>
        <v>1.5174870073034119</v>
      </c>
    </row>
    <row r="23" spans="1:16" x14ac:dyDescent="0.2">
      <c r="A23" s="95" t="s">
        <v>83</v>
      </c>
      <c r="B23" s="96" t="s">
        <v>219</v>
      </c>
      <c r="C23" s="125">
        <v>170288.20039000001</v>
      </c>
      <c r="D23" s="125">
        <v>154249.76535</v>
      </c>
      <c r="E23" s="125">
        <v>189102.82173</v>
      </c>
      <c r="F23" s="125">
        <v>154720.23908</v>
      </c>
      <c r="G23" s="125">
        <v>168277.11119</v>
      </c>
      <c r="H23" s="125">
        <v>182354.05256000001</v>
      </c>
      <c r="I23" s="97">
        <v>153227.36955</v>
      </c>
      <c r="J23" s="97">
        <v>147664.01006</v>
      </c>
      <c r="K23" s="97">
        <v>206078.50370999999</v>
      </c>
      <c r="L23" s="97">
        <v>0</v>
      </c>
      <c r="M23" s="97">
        <v>0</v>
      </c>
      <c r="N23" s="97">
        <v>0</v>
      </c>
      <c r="O23" s="125">
        <v>1525962.0736199999</v>
      </c>
      <c r="P23" s="98">
        <f t="shared" si="0"/>
        <v>1.2736491373482539</v>
      </c>
    </row>
    <row r="24" spans="1:16" x14ac:dyDescent="0.2">
      <c r="A24" s="95" t="s">
        <v>82</v>
      </c>
      <c r="B24" s="96" t="s">
        <v>220</v>
      </c>
      <c r="C24" s="125">
        <v>125810.53055</v>
      </c>
      <c r="D24" s="125">
        <v>162649.7838</v>
      </c>
      <c r="E24" s="125">
        <v>204853.84153999999</v>
      </c>
      <c r="F24" s="125">
        <v>180275.94761</v>
      </c>
      <c r="G24" s="125">
        <v>177465.09400000001</v>
      </c>
      <c r="H24" s="125">
        <v>158391.95491999999</v>
      </c>
      <c r="I24" s="97">
        <v>151673.26368999999</v>
      </c>
      <c r="J24" s="97">
        <v>157489.32519999999</v>
      </c>
      <c r="K24" s="97">
        <v>148654.53219</v>
      </c>
      <c r="L24" s="97">
        <v>0</v>
      </c>
      <c r="M24" s="97">
        <v>0</v>
      </c>
      <c r="N24" s="97">
        <v>0</v>
      </c>
      <c r="O24" s="125">
        <v>1467264.2734999999</v>
      </c>
      <c r="P24" s="98">
        <f t="shared" si="0"/>
        <v>1.2246568302788352</v>
      </c>
    </row>
    <row r="25" spans="1:16" x14ac:dyDescent="0.2">
      <c r="A25" s="99"/>
      <c r="B25" s="165" t="s">
        <v>81</v>
      </c>
      <c r="C25" s="165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26">
        <f>SUM(O5:O24)</f>
        <v>79307322.836179972</v>
      </c>
      <c r="P25" s="101">
        <f>SUM(P5:P24)</f>
        <v>66.194111283563856</v>
      </c>
    </row>
    <row r="26" spans="1:16" ht="13.5" customHeight="1" x14ac:dyDescent="0.2">
      <c r="A26" s="99"/>
      <c r="B26" s="166" t="s">
        <v>80</v>
      </c>
      <c r="C26" s="166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26">
        <v>119810238.85409001</v>
      </c>
      <c r="P26" s="97">
        <f>O26/O$26*100</f>
        <v>100</v>
      </c>
    </row>
    <row r="27" spans="1:16" x14ac:dyDescent="0.2">
      <c r="B27" s="67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25" sqref="Q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M31" sqref="M31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Ali Orcun Guner</cp:lastModifiedBy>
  <cp:lastPrinted>2016-02-26T09:44:09Z</cp:lastPrinted>
  <dcterms:created xsi:type="dcterms:W3CDTF">2013-08-01T04:41:02Z</dcterms:created>
  <dcterms:modified xsi:type="dcterms:W3CDTF">2018-10-01T05:07:51Z</dcterms:modified>
</cp:coreProperties>
</file>