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aylık dosyaları\1 temmuz 2018 2018 ihr. rakam dosyası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K7" i="2" l="1"/>
  <c r="J7" i="2"/>
  <c r="G7" i="2"/>
  <c r="F7" i="2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<sst xmlns="http://schemas.openxmlformats.org/spreadsheetml/2006/main" count="422" uniqueCount="232">
  <si>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</si>
  <si>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</si>
  <si>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</si>
  <si>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</si>
  <si>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</si>
  <si>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</si>
  <si>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</si>
  <si>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</si>
  <si>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</si>
  <si>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</si>
  <si>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</si>
  <si>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</si>
  <si>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</si>
  <si>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</si>
  <si>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</si>
  <si>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</si>
  <si>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</si>
  <si>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</si>
  <si>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</si>
  <si>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</si>
  <si>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</si>
  <si>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</si>
  <si>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</si>
  <si>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</si>
  <si>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</si>
  <si>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</si>
  <si>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</si>
  <si>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</si>
  <si>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</si>
  <si>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</si>
  <si>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</si>
  <si>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</si>
  <si>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</si>
  <si>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</si>
  <si>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</si>
  <si>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</si>
  <si>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</si>
  <si>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</si>
  <si>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</si>
  <si>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</si>
  <si>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</si>
  <si>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</si>
  <si>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</si>
  <si>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</si>
  <si>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</si>
  <si>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</si>
  <si>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</si>
  <si>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</si>
  <si>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</si>
  <si>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</si>
  <si>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</si>
  <si>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</si>
  <si>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</si>
  <si>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</si>
  <si>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</si>
  <si>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</si>
  <si>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</si>
  <si>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</si>
  <si>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</si>
  <si>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</si>
  <si>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</si>
  <si>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</si>
  <si>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</si>
  <si>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</si>
  <si>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</si>
  <si>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</si>
  <si>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</si>
  <si>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</si>
  <si>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</si>
  <si>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</si>
  <si>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</si>
  <si>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</si>
  <si>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</si>
  <si>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</si>
  <si>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</si>
  <si>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</si>
  <si>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</si>
  <si>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</si>
  <si>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</si>
  <si>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</si>
  <si>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</si>
  <si>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</si>
  <si>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</si>
  <si>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</si>
  <si>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</si>
  <si>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</si>
  <si>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</si>
  <si>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</si>
  <si>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</si>
  <si>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</si>
  <si>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</si>
  <si>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</si>
  <si>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</si>
  <si>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</si>
  <si>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</si>
  <si>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</si>
  <si>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</si>
  <si>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</si>
  <si>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</si>
  <si>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</si>
  <si>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</si>
  <si>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</si>
  <si>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</si>
  <si>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</si>
  <si>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</si>
  <si>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</si>
  <si>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</si>
  <si>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</si>
  <si>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</si>
  <si>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</si>
  <si>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</si>
  <si>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</si>
  <si>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</si>
  <si>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</si>
  <si>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</si>
  <si>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</si>
  <si>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</si>
  <si>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</si>
  <si>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</si>
  <si>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</si>
  <si>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</si>
  <si>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</si>
  <si>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</si>
  <si>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HAZİRAN  (2018/2017)</t>
  </si>
  <si>
    <t>OCAK - HAZİRAN (2018/2017)</t>
  </si>
  <si>
    <t>1 - 30 HAZIRAN İHRACAT RAKAMLARI</t>
  </si>
  <si>
    <t xml:space="preserve">SEKTÖREL BAZDA İHRACAT RAKAMLARI -1.000 $ </t>
  </si>
  <si>
    <t>1 - 30 HAZIRAN</t>
  </si>
  <si>
    <t>1 OCAK  -  30 HAZIRAN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</si>
  <si>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</si>
  <si>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</si>
  <si>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</si>
  <si>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</si>
  <si>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</si>
  <si>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</si>
  <si>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</si>
  <si>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</si>
  <si>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</si>
  <si>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</si>
  <si>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</si>
  <si>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</si>
  <si>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</si>
  <si>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</si>
  <si>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</si>
  <si>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</si>
  <si>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</si>
  <si>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</si>
  <si>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</si>
  <si>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</si>
  <si>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</si>
  <si>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</si>
  <si>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</si>
  <si>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</si>
  <si>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</si>
  <si>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</si>
  <si>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</si>
  <si>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</si>
  <si>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</si>
  <si>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1 - 30 HAZIRAN</t>
  </si>
  <si>
    <t>2018  1 - 30 HAZIRAN</t>
  </si>
  <si>
    <t xml:space="preserve">HAITI </t>
  </si>
  <si>
    <t>NORVEÇ</t>
  </si>
  <si>
    <t xml:space="preserve">DOMINIK CUMHURIYETI </t>
  </si>
  <si>
    <t>TANZANYA(BİRLEŞ.CUM)</t>
  </si>
  <si>
    <t xml:space="preserve">KAMERUN </t>
  </si>
  <si>
    <t>LİBYA</t>
  </si>
  <si>
    <t xml:space="preserve">SENEGAL </t>
  </si>
  <si>
    <t>MARSHALL ADALARI</t>
  </si>
  <si>
    <t>GÜNEY KORE CUMHURİYE</t>
  </si>
  <si>
    <t xml:space="preserve">PORTEKİZ </t>
  </si>
  <si>
    <t xml:space="preserve">ALMANYA </t>
  </si>
  <si>
    <t>BİRLEŞİK KRALLIK</t>
  </si>
  <si>
    <t>İTALYA</t>
  </si>
  <si>
    <t>BİRLEŞİK DEVLETLER</t>
  </si>
  <si>
    <t>FRANSA</t>
  </si>
  <si>
    <t>İSPANYA</t>
  </si>
  <si>
    <t>IRAK</t>
  </si>
  <si>
    <t xml:space="preserve">ROMANYA </t>
  </si>
  <si>
    <t>HOLLANDA</t>
  </si>
  <si>
    <t>İSRAİL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</si>
  <si>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</si>
  <si>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</si>
  <si>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</si>
  <si>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</si>
  <si>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</si>
  <si>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</si>
  <si>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</si>
  <si>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</si>
  <si>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</si>
  <si>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</si>
  <si>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YALOVA</t>
  </si>
  <si>
    <t>ÇORUM</t>
  </si>
  <si>
    <t>BARTIN</t>
  </si>
  <si>
    <t>HAKKARI</t>
  </si>
  <si>
    <t>OSMANIYE</t>
  </si>
  <si>
    <t>ÇANKIRI</t>
  </si>
  <si>
    <t>MUĞLA</t>
  </si>
  <si>
    <t>DIYARBAKIR</t>
  </si>
  <si>
    <t>SINOP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</si>
  <si>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</si>
  <si>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</si>
  <si>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</si>
  <si>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</si>
  <si>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</si>
  <si>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</si>
  <si>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</si>
  <si>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</si>
  <si>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</si>
  <si>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</si>
  <si>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</si>
  <si>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</si>
  <si>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</si>
  <si>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BELÇİKA</t>
  </si>
  <si>
    <t xml:space="preserve">RUSYA FEDERASYONU </t>
  </si>
  <si>
    <t xml:space="preserve">POLONYA </t>
  </si>
  <si>
    <t>ÇİN HALK CUMHURİYETİ</t>
  </si>
  <si>
    <t xml:space="preserve">MISIR </t>
  </si>
  <si>
    <t>İRAN (İSLAM CUM.)</t>
  </si>
  <si>
    <t>BULGARİSTAN</t>
  </si>
  <si>
    <t xml:space="preserve">SUUDİ ARABİSTAN </t>
  </si>
  <si>
    <t>YUNANİSTAN</t>
  </si>
  <si>
    <t>CEZAYİR</t>
  </si>
  <si>
    <t>*Ocak - Haziran dönemi için ilk 5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</si>
  <si>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</si>
  <si>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Haziran - 30 Haziran</t>
  </si>
  <si>
    <t>1 Ocak - 30 Haziran</t>
  </si>
  <si>
    <t>1 Mayıs - 31 Haziran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</si>
  <si>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2016,2017,2018 için TUİK rakamları kullanılmıştır. </t>
    </r>
  </si>
  <si>
    <t xml:space="preserve">* Aylar bazında toplam ihracat grafiğinde son ay TİM, önceki aylar TUİK rakamları kullanılmıştır. </t>
  </si>
  <si>
    <t>1 - 30 HAZİRAN İHRACAT RAKAMLARI</t>
  </si>
  <si>
    <t>1 - 30 HAZİRAN</t>
  </si>
  <si>
    <t>1 OCAK  -  30 HAZIİRAN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</si>
</sst>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92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17" fillId="0" borderId="10" xfId="2" applyFont="1" applyFill="1" applyBorder="1" applyAlignment="1">
      <alignment wrapText="1"/>
    </xf>
    <xf numFmtId="0" fontId="20" fillId="0" borderId="10" xfId="2" applyFont="1" applyFill="1" applyBorder="1" applyAlignment="1">
      <alignment wrapText="1"/>
    </xf>
    <xf numFmtId="0" fontId="23" fillId="24" borderId="10" xfId="2" applyFont="1" applyFill="1" applyBorder="1"/>
    <xf numFmtId="0" fontId="21" fillId="0" borderId="10" xfId="2" applyFont="1" applyFill="1" applyBorder="1"/>
    <xf numFmtId="0" fontId="17" fillId="0" borderId="10" xfId="2" applyFont="1" applyFill="1" applyBorder="1"/>
    <xf numFmtId="0" fontId="17" fillId="0" borderId="10" xfId="0" applyFont="1" applyFill="1" applyBorder="1"/>
    <xf numFmtId="0" fontId="21" fillId="24" borderId="10" xfId="2" applyFont="1" applyFill="1" applyBorder="1"/>
    <xf numFmtId="0" fontId="22" fillId="24" borderId="10" xfId="2" applyFont="1" applyFill="1" applyBorder="1"/>
    <xf numFmtId="0" fontId="29" fillId="0" borderId="10" xfId="2" applyFont="1" applyFill="1" applyBorder="1"/>
    <xf numFmtId="0" fontId="21" fillId="0" borderId="37" xfId="2" applyFont="1" applyFill="1" applyBorder="1" applyAlignment="1">
      <alignment horizontal="center"/>
    </xf>
    <xf numFmtId="2" fontId="22" fillId="0" borderId="38" xfId="2" applyNumberFormat="1" applyFont="1" applyFill="1" applyBorder="1" applyAlignment="1">
      <alignment horizontal="center" wrapText="1"/>
    </xf>
    <xf numFmtId="3" fontId="21" fillId="24" borderId="37" xfId="2" applyNumberFormat="1" applyFont="1" applyFill="1" applyBorder="1" applyAlignment="1">
      <alignment horizontal="center"/>
    </xf>
    <xf numFmtId="166" fontId="21" fillId="24" borderId="38" xfId="2" applyNumberFormat="1" applyFont="1" applyFill="1" applyBorder="1" applyAlignment="1">
      <alignment horizontal="center"/>
    </xf>
    <xf numFmtId="3" fontId="24" fillId="0" borderId="37" xfId="2" applyNumberFormat="1" applyFont="1" applyFill="1" applyBorder="1" applyAlignment="1">
      <alignment horizontal="center"/>
    </xf>
    <xf numFmtId="166" fontId="24" fillId="0" borderId="38" xfId="2" applyNumberFormat="1" applyFont="1" applyFill="1" applyBorder="1" applyAlignment="1">
      <alignment horizontal="center"/>
    </xf>
    <xf numFmtId="166" fontId="21" fillId="0" borderId="38" xfId="2" applyNumberFormat="1" applyFont="1" applyFill="1" applyBorder="1" applyAlignment="1">
      <alignment horizontal="center"/>
    </xf>
    <xf numFmtId="3" fontId="21" fillId="0" borderId="37" xfId="2" applyNumberFormat="1" applyFont="1" applyFill="1" applyBorder="1" applyAlignment="1">
      <alignment horizontal="center"/>
    </xf>
    <xf numFmtId="3" fontId="25" fillId="24" borderId="37" xfId="2" applyNumberFormat="1" applyFont="1" applyFill="1" applyBorder="1" applyAlignment="1">
      <alignment horizontal="center"/>
    </xf>
    <xf numFmtId="166" fontId="25" fillId="24" borderId="38" xfId="2" applyNumberFormat="1" applyFont="1" applyFill="1" applyBorder="1" applyAlignment="1">
      <alignment horizontal="center"/>
    </xf>
    <xf numFmtId="3" fontId="29" fillId="24" borderId="39" xfId="2" applyNumberFormat="1" applyFont="1" applyFill="1" applyBorder="1" applyAlignment="1">
      <alignment horizontal="center"/>
    </xf>
    <xf numFmtId="3" fontId="29" fillId="24" borderId="40" xfId="2" applyNumberFormat="1" applyFont="1" applyFill="1" applyBorder="1" applyAlignment="1">
      <alignment horizontal="center"/>
    </xf>
    <xf numFmtId="166" fontId="29" fillId="24" borderId="40" xfId="2" applyNumberFormat="1" applyFont="1" applyFill="1" applyBorder="1" applyAlignment="1">
      <alignment horizontal="center"/>
    </xf>
    <xf numFmtId="166" fontId="29" fillId="24" borderId="41" xfId="2" applyNumberFormat="1" applyFont="1" applyFill="1" applyBorder="1" applyAlignment="1">
      <alignment horizontal="center"/>
    </xf>
    <xf numFmtId="3" fontId="26" fillId="0" borderId="37" xfId="2" applyNumberFormat="1" applyFont="1" applyFill="1" applyBorder="1" applyAlignment="1">
      <alignment horizontal="center"/>
    </xf>
    <xf numFmtId="166" fontId="26" fillId="0" borderId="38" xfId="2" applyNumberFormat="1" applyFont="1" applyFill="1" applyBorder="1" applyAlignment="1">
      <alignment horizontal="center"/>
    </xf>
    <xf numFmtId="3" fontId="27" fillId="24" borderId="37" xfId="2" applyNumberFormat="1" applyFont="1" applyFill="1" applyBorder="1" applyAlignment="1">
      <alignment horizontal="center"/>
    </xf>
    <xf numFmtId="167" fontId="27" fillId="24" borderId="38" xfId="2" applyNumberFormat="1" applyFont="1" applyFill="1" applyBorder="1" applyAlignment="1">
      <alignment horizontal="center"/>
    </xf>
    <xf numFmtId="3" fontId="75" fillId="24" borderId="39" xfId="2" applyNumberFormat="1" applyFont="1" applyFill="1" applyBorder="1" applyAlignment="1">
      <alignment horizontal="center"/>
    </xf>
    <xf numFmtId="3" fontId="75" fillId="24" borderId="40" xfId="2" applyNumberFormat="1" applyFont="1" applyFill="1" applyBorder="1" applyAlignment="1">
      <alignment horizontal="center"/>
    </xf>
    <xf numFmtId="166" fontId="75" fillId="24" borderId="41" xfId="2" applyNumberFormat="1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40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  <xf numFmtId="0" fontId="20" fillId="0" borderId="34" xfId="2" applyFont="1" applyFill="1" applyBorder="1" applyAlignment="1">
      <alignment horizontal="center" vertical="center"/>
    </xf>
    <xf numFmtId="0" fontId="20" fillId="0" borderId="35" xfId="2" applyFont="1" applyFill="1" applyBorder="1" applyAlignment="1">
      <alignment horizontal="center" vertical="center"/>
    </xf>
    <xf numFmtId="0" fontId="20" fillId="0" borderId="36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33" xfId="2" applyFont="1" applyFill="1" applyBorder="1" applyAlignment="1">
      <alignment horizontal="center" vertical="center"/>
    </xf>
    <xf numFmtId="0" fontId="19" fillId="0" borderId="4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8505720.4286899995</c:v>
                </c:pt>
                <c:pt idx="1">
                  <c:v>9254685.1770400014</c:v>
                </c:pt>
                <c:pt idx="2">
                  <c:v>11302420.039789999</c:v>
                </c:pt>
                <c:pt idx="3">
                  <c:v>9721296.8697600029</c:v>
                </c:pt>
                <c:pt idx="4">
                  <c:v>10317317.880929999</c:v>
                </c:pt>
                <c:pt idx="5">
                  <c:v>10040249.748119997</c:v>
                </c:pt>
                <c:pt idx="6">
                  <c:v>9579555.1933399998</c:v>
                </c:pt>
                <c:pt idx="7">
                  <c:v>10282614.359769998</c:v>
                </c:pt>
                <c:pt idx="8">
                  <c:v>9273723.8666900005</c:v>
                </c:pt>
                <c:pt idx="9">
                  <c:v>10985538.952300001</c:v>
                </c:pt>
                <c:pt idx="10">
                  <c:v>11031730.266269999</c:v>
                </c:pt>
                <c:pt idx="11">
                  <c:v>10999514.554649999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9886106.40539</c:v>
                </c:pt>
                <c:pt idx="1">
                  <c:v>10693433.463499999</c:v>
                </c:pt>
                <c:pt idx="2">
                  <c:v>12718171.247630002</c:v>
                </c:pt>
                <c:pt idx="3">
                  <c:v>11368529.536090001</c:v>
                </c:pt>
                <c:pt idx="4">
                  <c:v>11604746.152199998</c:v>
                </c:pt>
                <c:pt idx="5">
                  <c:v>10626580.502659999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992480"/>
        <c:axId val="1902229024"/>
      </c:lineChart>
      <c:catAx>
        <c:axId val="19019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222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2229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199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108590.07634</c:v>
                </c:pt>
                <c:pt idx="1">
                  <c:v>107676.07828</c:v>
                </c:pt>
                <c:pt idx="2">
                  <c:v>114875.59827</c:v>
                </c:pt>
                <c:pt idx="3">
                  <c:v>103190.93670000001</c:v>
                </c:pt>
                <c:pt idx="4">
                  <c:v>99016.997829999993</c:v>
                </c:pt>
                <c:pt idx="5">
                  <c:v>72296.677020000003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176222.54754</c:v>
                </c:pt>
                <c:pt idx="10">
                  <c:v>162522.73517</c:v>
                </c:pt>
                <c:pt idx="11">
                  <c:v>131288.27604999999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4608"/>
        <c:axId val="2140372976"/>
      </c:lineChart>
      <c:catAx>
        <c:axId val="214037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729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4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153899.34375</c:v>
                </c:pt>
                <c:pt idx="1">
                  <c:v>132996.58421</c:v>
                </c:pt>
                <c:pt idx="2">
                  <c:v>124980.22947999999</c:v>
                </c:pt>
                <c:pt idx="3">
                  <c:v>147929.36197999999</c:v>
                </c:pt>
                <c:pt idx="4">
                  <c:v>141871.34103000001</c:v>
                </c:pt>
                <c:pt idx="5">
                  <c:v>102260.21081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125187.09696</c:v>
                </c:pt>
                <c:pt idx="7">
                  <c:v>96972.679239999998</c:v>
                </c:pt>
                <c:pt idx="8">
                  <c:v>180513.34808</c:v>
                </c:pt>
                <c:pt idx="9">
                  <c:v>241849.55076000001</c:v>
                </c:pt>
                <c:pt idx="10">
                  <c:v>215941.42674</c:v>
                </c:pt>
                <c:pt idx="11">
                  <c:v>159092.23590999999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8960"/>
        <c:axId val="2140375152"/>
      </c:lineChart>
      <c:catAx>
        <c:axId val="214037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75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8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58001.651969999999</c:v>
                </c:pt>
                <c:pt idx="2">
                  <c:v>47276.764150000003</c:v>
                </c:pt>
                <c:pt idx="3">
                  <c:v>28805.086800000001</c:v>
                </c:pt>
                <c:pt idx="4">
                  <c:v>27552.43924</c:v>
                </c:pt>
                <c:pt idx="5">
                  <c:v>17136.780299999999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5696"/>
        <c:axId val="2140376240"/>
      </c:lineChart>
      <c:catAx>
        <c:axId val="214037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76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72559.246119999996</c:v>
                </c:pt>
                <c:pt idx="5">
                  <c:v>86879.483730000007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78543.740479999993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9504"/>
        <c:axId val="2140376784"/>
      </c:lineChart>
      <c:catAx>
        <c:axId val="214037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7678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9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  <c:pt idx="3">
                  <c:v>11630.61274</c:v>
                </c:pt>
                <c:pt idx="4">
                  <c:v>6780.3254999999999</c:v>
                </c:pt>
                <c:pt idx="5">
                  <c:v>4806.9034300000003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7328"/>
        <c:axId val="2140377872"/>
      </c:lineChart>
      <c:catAx>
        <c:axId val="214037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7787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732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218254.54962000001</c:v>
                </c:pt>
                <c:pt idx="1">
                  <c:v>177215.60156000001</c:v>
                </c:pt>
                <c:pt idx="2">
                  <c:v>219741.41609000001</c:v>
                </c:pt>
                <c:pt idx="3">
                  <c:v>213909.88741</c:v>
                </c:pt>
                <c:pt idx="4">
                  <c:v>212010.90379000001</c:v>
                </c:pt>
                <c:pt idx="5">
                  <c:v>190543.20592000001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221903.21160000001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8416"/>
        <c:axId val="1902222496"/>
      </c:lineChart>
      <c:catAx>
        <c:axId val="214037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222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22224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84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371397.18943999999</c:v>
                </c:pt>
                <c:pt idx="1">
                  <c:v>397759.96750999999</c:v>
                </c:pt>
                <c:pt idx="2">
                  <c:v>456466.24286</c:v>
                </c:pt>
                <c:pt idx="3">
                  <c:v>412535.96106</c:v>
                </c:pt>
                <c:pt idx="4">
                  <c:v>429270.8394</c:v>
                </c:pt>
                <c:pt idx="5">
                  <c:v>385513.09882999997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330041.54242000001</c:v>
                </c:pt>
                <c:pt idx="2">
                  <c:v>390176.77492</c:v>
                </c:pt>
                <c:pt idx="3">
                  <c:v>369973.79807000002</c:v>
                </c:pt>
                <c:pt idx="4">
                  <c:v>382423.31511000003</c:v>
                </c:pt>
                <c:pt idx="5">
                  <c:v>352638.85239000001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309451.01160999999</c:v>
                </c:pt>
                <c:pt idx="9">
                  <c:v>398179.51996000001</c:v>
                </c:pt>
                <c:pt idx="10">
                  <c:v>414375.91303</c:v>
                </c:pt>
                <c:pt idx="11">
                  <c:v>447776.48144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41120"/>
        <c:axId val="2140841664"/>
      </c:lineChart>
      <c:catAx>
        <c:axId val="21408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416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11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695293.49511000002</c:v>
                </c:pt>
                <c:pt idx="1">
                  <c:v>698605.46068000002</c:v>
                </c:pt>
                <c:pt idx="2">
                  <c:v>791580.61554000003</c:v>
                </c:pt>
                <c:pt idx="3">
                  <c:v>706577.16274000006</c:v>
                </c:pt>
                <c:pt idx="4">
                  <c:v>748002.14919000003</c:v>
                </c:pt>
                <c:pt idx="5">
                  <c:v>661581.14515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613309.47045999998</c:v>
                </c:pt>
                <c:pt idx="1">
                  <c:v>636040.20463000005</c:v>
                </c:pt>
                <c:pt idx="2">
                  <c:v>755211.73319000006</c:v>
                </c:pt>
                <c:pt idx="3">
                  <c:v>657577.77752999996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602950.08406000002</c:v>
                </c:pt>
                <c:pt idx="7">
                  <c:v>695779.79949</c:v>
                </c:pt>
                <c:pt idx="8">
                  <c:v>663202.04679000005</c:v>
                </c:pt>
                <c:pt idx="9">
                  <c:v>735997.03003000002</c:v>
                </c:pt>
                <c:pt idx="10">
                  <c:v>727403.27815999999</c:v>
                </c:pt>
                <c:pt idx="11">
                  <c:v>692249.52593999996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39488"/>
        <c:axId val="2140843840"/>
      </c:lineChart>
      <c:catAx>
        <c:axId val="2140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438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394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129062.33549</c:v>
                </c:pt>
                <c:pt idx="1">
                  <c:v>144600.20227000001</c:v>
                </c:pt>
                <c:pt idx="2">
                  <c:v>169045.33765999999</c:v>
                </c:pt>
                <c:pt idx="3">
                  <c:v>149740.68470000001</c:v>
                </c:pt>
                <c:pt idx="4">
                  <c:v>142265.85125000001</c:v>
                </c:pt>
                <c:pt idx="5">
                  <c:v>118086.25014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116500.73714</c:v>
                </c:pt>
                <c:pt idx="6">
                  <c:v>125318.44102</c:v>
                </c:pt>
                <c:pt idx="7">
                  <c:v>177464.33244</c:v>
                </c:pt>
                <c:pt idx="8">
                  <c:v>110876.47091</c:v>
                </c:pt>
                <c:pt idx="9">
                  <c:v>134654.67141000001</c:v>
                </c:pt>
                <c:pt idx="10">
                  <c:v>119330.00267</c:v>
                </c:pt>
                <c:pt idx="11">
                  <c:v>123400.66881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42208"/>
        <c:axId val="2140842752"/>
      </c:lineChart>
      <c:catAx>
        <c:axId val="21408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427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2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168872.0704</c:v>
                </c:pt>
                <c:pt idx="1">
                  <c:v>173343.37155000001</c:v>
                </c:pt>
                <c:pt idx="2">
                  <c:v>211846.99059</c:v>
                </c:pt>
                <c:pt idx="3">
                  <c:v>190711.40935</c:v>
                </c:pt>
                <c:pt idx="4">
                  <c:v>200117.34007999999</c:v>
                </c:pt>
                <c:pt idx="5">
                  <c:v>152765.1575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183408.10180999999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212446.11803000001</c:v>
                </c:pt>
                <c:pt idx="11">
                  <c:v>200435.97729000001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37312"/>
        <c:axId val="2140843296"/>
      </c:lineChart>
      <c:catAx>
        <c:axId val="21408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43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37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334236.16577000002</c:v>
                </c:pt>
                <c:pt idx="2">
                  <c:v>376936.34509999998</c:v>
                </c:pt>
                <c:pt idx="3">
                  <c:v>369553.78622000001</c:v>
                </c:pt>
                <c:pt idx="4">
                  <c:v>430460.15201999998</c:v>
                </c:pt>
                <c:pt idx="5">
                  <c:v>380077.41486999998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86976"/>
        <c:axId val="2139690240"/>
      </c:lineChart>
      <c:catAx>
        <c:axId val="21396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9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90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1349020.2146300001</c:v>
                </c:pt>
                <c:pt idx="1">
                  <c:v>1261900.7379900001</c:v>
                </c:pt>
                <c:pt idx="2">
                  <c:v>1559850.4691300001</c:v>
                </c:pt>
                <c:pt idx="3">
                  <c:v>1346678.87626</c:v>
                </c:pt>
                <c:pt idx="4">
                  <c:v>1460441.2372900001</c:v>
                </c:pt>
                <c:pt idx="5">
                  <c:v>1418934.6775799999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1230510.62084</c:v>
                </c:pt>
                <c:pt idx="1">
                  <c:v>1343334.3610799999</c:v>
                </c:pt>
                <c:pt idx="2">
                  <c:v>1518645.91906</c:v>
                </c:pt>
                <c:pt idx="3">
                  <c:v>1214813.4342799999</c:v>
                </c:pt>
                <c:pt idx="4">
                  <c:v>1319388.0053000001</c:v>
                </c:pt>
                <c:pt idx="5">
                  <c:v>1263760.74645</c:v>
                </c:pt>
                <c:pt idx="6">
                  <c:v>1188583.2704100001</c:v>
                </c:pt>
                <c:pt idx="7">
                  <c:v>1461517.38001</c:v>
                </c:pt>
                <c:pt idx="8">
                  <c:v>1276176.1919199999</c:v>
                </c:pt>
                <c:pt idx="9">
                  <c:v>1466770.2728599999</c:v>
                </c:pt>
                <c:pt idx="10">
                  <c:v>1385432.2874499999</c:v>
                </c:pt>
                <c:pt idx="11">
                  <c:v>1366836.37867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44384"/>
        <c:axId val="2140840576"/>
      </c:lineChart>
      <c:catAx>
        <c:axId val="21408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4057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4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511975.78489000001</c:v>
                </c:pt>
                <c:pt idx="1">
                  <c:v>547565.02185999998</c:v>
                </c:pt>
                <c:pt idx="2">
                  <c:v>636109.40708999999</c:v>
                </c:pt>
                <c:pt idx="3">
                  <c:v>603166.41240000003</c:v>
                </c:pt>
                <c:pt idx="4">
                  <c:v>624544.43558000005</c:v>
                </c:pt>
                <c:pt idx="5">
                  <c:v>552199.42890000006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388735.77536000003</c:v>
                </c:pt>
                <c:pt idx="1">
                  <c:v>432355.05512999999</c:v>
                </c:pt>
                <c:pt idx="2">
                  <c:v>516941.45613000001</c:v>
                </c:pt>
                <c:pt idx="3">
                  <c:v>484507.63029</c:v>
                </c:pt>
                <c:pt idx="4">
                  <c:v>508709.39766999998</c:v>
                </c:pt>
                <c:pt idx="5">
                  <c:v>506013.32293000002</c:v>
                </c:pt>
                <c:pt idx="6">
                  <c:v>473046.75822999998</c:v>
                </c:pt>
                <c:pt idx="7">
                  <c:v>564435.73300999997</c:v>
                </c:pt>
                <c:pt idx="8">
                  <c:v>479913.18700999999</c:v>
                </c:pt>
                <c:pt idx="9">
                  <c:v>542086.15994000004</c:v>
                </c:pt>
                <c:pt idx="10">
                  <c:v>580775.62867999997</c:v>
                </c:pt>
                <c:pt idx="11">
                  <c:v>603768.85230999999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37856"/>
        <c:axId val="2140838400"/>
      </c:lineChart>
      <c:catAx>
        <c:axId val="21408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3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384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378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2285654.92765</c:v>
                </c:pt>
                <c:pt idx="1">
                  <c:v>2796016.8742499999</c:v>
                </c:pt>
                <c:pt idx="2">
                  <c:v>3144379.1780400001</c:v>
                </c:pt>
                <c:pt idx="3">
                  <c:v>2902405.6099399999</c:v>
                </c:pt>
                <c:pt idx="4">
                  <c:v>2764731.7255099998</c:v>
                </c:pt>
                <c:pt idx="5">
                  <c:v>2541232.3568899999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2227163.9881600002</c:v>
                </c:pt>
                <c:pt idx="2">
                  <c:v>2708820.6578199998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2430974.2752200002</c:v>
                </c:pt>
                <c:pt idx="7">
                  <c:v>1833658.8288400001</c:v>
                </c:pt>
                <c:pt idx="8">
                  <c:v>2149834.1192000001</c:v>
                </c:pt>
                <c:pt idx="9">
                  <c:v>2630083.6725499998</c:v>
                </c:pt>
                <c:pt idx="10">
                  <c:v>2643953.8099099998</c:v>
                </c:pt>
                <c:pt idx="11">
                  <c:v>2487675.0644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38944"/>
        <c:axId val="2140840032"/>
      </c:lineChart>
      <c:catAx>
        <c:axId val="21408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4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8400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83894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768013.09117999999</c:v>
                </c:pt>
                <c:pt idx="1">
                  <c:v>880418.73155000003</c:v>
                </c:pt>
                <c:pt idx="2">
                  <c:v>1030066.11685</c:v>
                </c:pt>
                <c:pt idx="3">
                  <c:v>949428.54865000001</c:v>
                </c:pt>
                <c:pt idx="4">
                  <c:v>989949.77043000003</c:v>
                </c:pt>
                <c:pt idx="5">
                  <c:v>863560.48403000005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603322.90720000002</c:v>
                </c:pt>
                <c:pt idx="1">
                  <c:v>695421.47016999999</c:v>
                </c:pt>
                <c:pt idx="2">
                  <c:v>907665.64251000003</c:v>
                </c:pt>
                <c:pt idx="3">
                  <c:v>787570.11109999998</c:v>
                </c:pt>
                <c:pt idx="4">
                  <c:v>878995.33582000004</c:v>
                </c:pt>
                <c:pt idx="5">
                  <c:v>873053.68208000006</c:v>
                </c:pt>
                <c:pt idx="6">
                  <c:v>806965.32440000004</c:v>
                </c:pt>
                <c:pt idx="7">
                  <c:v>958589.97944000002</c:v>
                </c:pt>
                <c:pt idx="8">
                  <c:v>864472.46599000006</c:v>
                </c:pt>
                <c:pt idx="9">
                  <c:v>1013756.9145</c:v>
                </c:pt>
                <c:pt idx="10">
                  <c:v>1010045.7598</c:v>
                </c:pt>
                <c:pt idx="11">
                  <c:v>1091180.5188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8752"/>
        <c:axId val="2141717120"/>
      </c:lineChart>
      <c:catAx>
        <c:axId val="21417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1712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875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1427741.16824</c:v>
                </c:pt>
                <c:pt idx="1">
                  <c:v>1405549.2231300001</c:v>
                </c:pt>
                <c:pt idx="2">
                  <c:v>1679753.6139400001</c:v>
                </c:pt>
                <c:pt idx="3">
                  <c:v>1466400.7383300001</c:v>
                </c:pt>
                <c:pt idx="4">
                  <c:v>1484720.1294499999</c:v>
                </c:pt>
                <c:pt idx="5">
                  <c:v>1359566.3751300001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1282315.5776500001</c:v>
                </c:pt>
                <c:pt idx="2">
                  <c:v>1529906.4652499999</c:v>
                </c:pt>
                <c:pt idx="3">
                  <c:v>1345757.02675</c:v>
                </c:pt>
                <c:pt idx="4">
                  <c:v>1399041.3189399999</c:v>
                </c:pt>
                <c:pt idx="5">
                  <c:v>1387321.4927399999</c:v>
                </c:pt>
                <c:pt idx="6">
                  <c:v>1475965.79571</c:v>
                </c:pt>
                <c:pt idx="7">
                  <c:v>1674029.07403</c:v>
                </c:pt>
                <c:pt idx="8">
                  <c:v>1288906.5826099999</c:v>
                </c:pt>
                <c:pt idx="9">
                  <c:v>1531509.7274199999</c:v>
                </c:pt>
                <c:pt idx="10">
                  <c:v>1435053.3306499999</c:v>
                </c:pt>
                <c:pt idx="11">
                  <c:v>1436168.1100300001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9296"/>
        <c:axId val="2141720384"/>
      </c:lineChart>
      <c:catAx>
        <c:axId val="21417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2038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9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597446.57374000002</c:v>
                </c:pt>
                <c:pt idx="1">
                  <c:v>635719.20372999995</c:v>
                </c:pt>
                <c:pt idx="2">
                  <c:v>752706.49484000006</c:v>
                </c:pt>
                <c:pt idx="3">
                  <c:v>698128.70249000005</c:v>
                </c:pt>
                <c:pt idx="4">
                  <c:v>716271.10690000001</c:v>
                </c:pt>
                <c:pt idx="5">
                  <c:v>658074.09577999997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464939.96042999998</c:v>
                </c:pt>
                <c:pt idx="1">
                  <c:v>500570.89883000002</c:v>
                </c:pt>
                <c:pt idx="2">
                  <c:v>611691.55353000003</c:v>
                </c:pt>
                <c:pt idx="3">
                  <c:v>546671.35161000001</c:v>
                </c:pt>
                <c:pt idx="4">
                  <c:v>570061.27294000005</c:v>
                </c:pt>
                <c:pt idx="5">
                  <c:v>560351.03925999999</c:v>
                </c:pt>
                <c:pt idx="6">
                  <c:v>532018.44551999995</c:v>
                </c:pt>
                <c:pt idx="7">
                  <c:v>607613.37546999997</c:v>
                </c:pt>
                <c:pt idx="8">
                  <c:v>521158.19201</c:v>
                </c:pt>
                <c:pt idx="9">
                  <c:v>624817.60432000004</c:v>
                </c:pt>
                <c:pt idx="10">
                  <c:v>644884.76653999998</c:v>
                </c:pt>
                <c:pt idx="11">
                  <c:v>625258.14555000002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22560"/>
        <c:axId val="2141723648"/>
      </c:lineChart>
      <c:catAx>
        <c:axId val="21417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23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25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208561.60756</c:v>
                </c:pt>
                <c:pt idx="1">
                  <c:v>239377.75349</c:v>
                </c:pt>
                <c:pt idx="2">
                  <c:v>267497.24072</c:v>
                </c:pt>
                <c:pt idx="3">
                  <c:v>258444.03012000001</c:v>
                </c:pt>
                <c:pt idx="4">
                  <c:v>273674.49651999999</c:v>
                </c:pt>
                <c:pt idx="5">
                  <c:v>254504.36137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244923.63052000001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237809.17567</c:v>
                </c:pt>
                <c:pt idx="11">
                  <c:v>235849.33556000001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23104"/>
        <c:axId val="2141719840"/>
      </c:lineChart>
      <c:catAx>
        <c:axId val="21417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19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310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139619.79345</c:v>
                </c:pt>
                <c:pt idx="1">
                  <c:v>195563.04842000001</c:v>
                </c:pt>
                <c:pt idx="2">
                  <c:v>523241.38160000002</c:v>
                </c:pt>
                <c:pt idx="3">
                  <c:v>355941.63123</c:v>
                </c:pt>
                <c:pt idx="4">
                  <c:v>251846.51553</c:v>
                </c:pt>
                <c:pt idx="5">
                  <c:v>199159.50790999999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198534.06315</c:v>
                </c:pt>
                <c:pt idx="1">
                  <c:v>251788.18276</c:v>
                </c:pt>
                <c:pt idx="2">
                  <c:v>340499.74222999997</c:v>
                </c:pt>
                <c:pt idx="3">
                  <c:v>346670.38876</c:v>
                </c:pt>
                <c:pt idx="4">
                  <c:v>302713.72174000001</c:v>
                </c:pt>
                <c:pt idx="5">
                  <c:v>252586.26483999999</c:v>
                </c:pt>
                <c:pt idx="6">
                  <c:v>265041.29012999998</c:v>
                </c:pt>
                <c:pt idx="7">
                  <c:v>323938.58740999998</c:v>
                </c:pt>
                <c:pt idx="8">
                  <c:v>232892.31638</c:v>
                </c:pt>
                <c:pt idx="9">
                  <c:v>223695.11405</c:v>
                </c:pt>
                <c:pt idx="10">
                  <c:v>267316.03243000002</c:v>
                </c:pt>
                <c:pt idx="11">
                  <c:v>281648.07185000001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7664"/>
        <c:axId val="2141716576"/>
      </c:lineChart>
      <c:catAx>
        <c:axId val="21417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165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1117538.5421800001</c:v>
                </c:pt>
                <c:pt idx="1">
                  <c:v>1148792.0190600001</c:v>
                </c:pt>
                <c:pt idx="2">
                  <c:v>1293399.2735900001</c:v>
                </c:pt>
                <c:pt idx="3">
                  <c:v>1131639.53978</c:v>
                </c:pt>
                <c:pt idx="4">
                  <c:v>1206085.59733</c:v>
                </c:pt>
                <c:pt idx="5">
                  <c:v>1207408.5946899999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1169206.17637</c:v>
                </c:pt>
                <c:pt idx="3">
                  <c:v>995610.38098000002</c:v>
                </c:pt>
                <c:pt idx="4">
                  <c:v>965129.35251</c:v>
                </c:pt>
                <c:pt idx="5">
                  <c:v>897059.66601000004</c:v>
                </c:pt>
                <c:pt idx="6">
                  <c:v>789433.12520999997</c:v>
                </c:pt>
                <c:pt idx="7">
                  <c:v>846263.61014</c:v>
                </c:pt>
                <c:pt idx="8">
                  <c:v>740039.80018000002</c:v>
                </c:pt>
                <c:pt idx="9">
                  <c:v>1016087.50205</c:v>
                </c:pt>
                <c:pt idx="10">
                  <c:v>1073411.6837800001</c:v>
                </c:pt>
                <c:pt idx="11">
                  <c:v>1159675.9428300001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8208"/>
        <c:axId val="2141720928"/>
      </c:lineChart>
      <c:catAx>
        <c:axId val="21417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2092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1820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334236.16577000002</c:v>
                </c:pt>
                <c:pt idx="2">
                  <c:v>376936.34509999998</c:v>
                </c:pt>
                <c:pt idx="3">
                  <c:v>369553.78622000001</c:v>
                </c:pt>
                <c:pt idx="4">
                  <c:v>430460.15201999998</c:v>
                </c:pt>
                <c:pt idx="5">
                  <c:v>380077.41486999998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21472"/>
        <c:axId val="2141722016"/>
      </c:lineChart>
      <c:catAx>
        <c:axId val="21417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2201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17214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11247728.480000269</c:v>
                </c:pt>
                <c:pt idx="1">
                  <c:v>12089987.87399945</c:v>
                </c:pt>
                <c:pt idx="2">
                  <c:v>14470856.433999574</c:v>
                </c:pt>
                <c:pt idx="3">
                  <c:v>12859960.630999278</c:v>
                </c:pt>
                <c:pt idx="4">
                  <c:v>13582185.721999921</c:v>
                </c:pt>
                <c:pt idx="5">
                  <c:v>13125316.696999384</c:v>
                </c:pt>
                <c:pt idx="6">
                  <c:v>12612099.28599887</c:v>
                </c:pt>
                <c:pt idx="7">
                  <c:v>13248602.26300006</c:v>
                </c:pt>
                <c:pt idx="8">
                  <c:v>11810221.188999565</c:v>
                </c:pt>
                <c:pt idx="9">
                  <c:v>13912786.719999475</c:v>
                </c:pt>
                <c:pt idx="10">
                  <c:v>14188522.010998631</c:v>
                </c:pt>
                <c:pt idx="11">
                  <c:v>13846026.641998757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'2002_2018_AYLIK_IHR'!$C$78:$H$78</c:f>
              <c:numCache>
                <c:formatCode>#,##0</c:formatCode>
                <c:ptCount val="6"/>
                <c:pt idx="0">
                  <c:v>12436028.148998648</c:v>
                </c:pt>
                <c:pt idx="1">
                  <c:v>13151908.477999134</c:v>
                </c:pt>
                <c:pt idx="2">
                  <c:v>15559510.551999483</c:v>
                </c:pt>
                <c:pt idx="3">
                  <c:v>13855880.58099946</c:v>
                </c:pt>
                <c:pt idx="4">
                  <c:v>14305734.214999458</c:v>
                </c:pt>
                <c:pt idx="5">
                  <c:v>12601664.466209998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87520"/>
        <c:axId val="2139685888"/>
      </c:lineChart>
      <c:catAx>
        <c:axId val="21396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85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  <c:pt idx="3">
                  <c:v>42637.633880000001</c:v>
                </c:pt>
                <c:pt idx="4">
                  <c:v>133558.53912</c:v>
                </c:pt>
                <c:pt idx="5">
                  <c:v>149141.31645000001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06720"/>
        <c:axId val="2142701824"/>
      </c:lineChart>
      <c:catAx>
        <c:axId val="21427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270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0182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27067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149674.51311999999</c:v>
                </c:pt>
                <c:pt idx="2">
                  <c:v>148009.59664</c:v>
                </c:pt>
                <c:pt idx="3">
                  <c:v>189961.26037999999</c:v>
                </c:pt>
                <c:pt idx="4">
                  <c:v>190160.51271000001</c:v>
                </c:pt>
                <c:pt idx="5">
                  <c:v>122095.34977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202981.92694999999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06176"/>
        <c:axId val="2142700192"/>
      </c:lineChart>
      <c:catAx>
        <c:axId val="21427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270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00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2706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331311.67527000001</c:v>
                </c:pt>
                <c:pt idx="1">
                  <c:v>350975.03032999998</c:v>
                </c:pt>
                <c:pt idx="2">
                  <c:v>417832.92804000003</c:v>
                </c:pt>
                <c:pt idx="3">
                  <c:v>366007.59678000002</c:v>
                </c:pt>
                <c:pt idx="4">
                  <c:v>406834.22135000001</c:v>
                </c:pt>
                <c:pt idx="5">
                  <c:v>358200.78677000001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257694.28862000001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309774.31763000001</c:v>
                </c:pt>
                <c:pt idx="4">
                  <c:v>327785.27223</c:v>
                </c:pt>
                <c:pt idx="5">
                  <c:v>324231.31637000002</c:v>
                </c:pt>
                <c:pt idx="6">
                  <c:v>304151.16753999999</c:v>
                </c:pt>
                <c:pt idx="7">
                  <c:v>360396.04324999999</c:v>
                </c:pt>
                <c:pt idx="8">
                  <c:v>310390.63776999997</c:v>
                </c:pt>
                <c:pt idx="9">
                  <c:v>382337.83542000002</c:v>
                </c:pt>
                <c:pt idx="10">
                  <c:v>384812.70630999998</c:v>
                </c:pt>
                <c:pt idx="11">
                  <c:v>356754.41252000001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05088"/>
        <c:axId val="2142702368"/>
      </c:lineChart>
      <c:catAx>
        <c:axId val="2142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270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023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27050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1662664.26419</c:v>
                </c:pt>
                <c:pt idx="2">
                  <c:v>1866050.3188600002</c:v>
                </c:pt>
                <c:pt idx="3">
                  <c:v>1609070.3566000001</c:v>
                </c:pt>
                <c:pt idx="4">
                  <c:v>1675476.36986</c:v>
                </c:pt>
                <c:pt idx="5">
                  <c:v>1596028.2070200001</c:v>
                </c:pt>
                <c:pt idx="6">
                  <c:v>1469299.2406600001</c:v>
                </c:pt>
                <c:pt idx="7">
                  <c:v>1665365.2185699998</c:v>
                </c:pt>
                <c:pt idx="8">
                  <c:v>1644680.16573</c:v>
                </c:pt>
                <c:pt idx="9">
                  <c:v>2084587.5618499997</c:v>
                </c:pt>
                <c:pt idx="10">
                  <c:v>2163524.9515200001</c:v>
                </c:pt>
                <c:pt idx="11">
                  <c:v>2131714.1033299998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1894521.11198</c:v>
                </c:pt>
                <c:pt idx="1">
                  <c:v>1836339.39433</c:v>
                </c:pt>
                <c:pt idx="2">
                  <c:v>1996060.6788199996</c:v>
                </c:pt>
                <c:pt idx="3">
                  <c:v>1784207.55895</c:v>
                </c:pt>
                <c:pt idx="4">
                  <c:v>1899435.96098</c:v>
                </c:pt>
                <c:pt idx="5">
                  <c:v>1595006.5486799998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92416"/>
        <c:axId val="2139689696"/>
      </c:lineChart>
      <c:catAx>
        <c:axId val="2139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89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92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11247728.480000269</c:v>
                </c:pt>
                <c:pt idx="1">
                  <c:v>12089987.87399945</c:v>
                </c:pt>
                <c:pt idx="2">
                  <c:v>14470856.433999574</c:v>
                </c:pt>
                <c:pt idx="3">
                  <c:v>12859960.630999278</c:v>
                </c:pt>
                <c:pt idx="4">
                  <c:v>13582185.721999921</c:v>
                </c:pt>
                <c:pt idx="5">
                  <c:v>13125316.696999384</c:v>
                </c:pt>
                <c:pt idx="6">
                  <c:v>12612099.28599887</c:v>
                </c:pt>
                <c:pt idx="7">
                  <c:v>13248602.26300006</c:v>
                </c:pt>
                <c:pt idx="8">
                  <c:v>11810221.188999565</c:v>
                </c:pt>
                <c:pt idx="9">
                  <c:v>13912786.719999475</c:v>
                </c:pt>
                <c:pt idx="10">
                  <c:v>14188522.010998631</c:v>
                </c:pt>
                <c:pt idx="11">
                  <c:v>13846026.641998757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12436028.148998648</c:v>
                </c:pt>
                <c:pt idx="1">
                  <c:v>13151908.477999134</c:v>
                </c:pt>
                <c:pt idx="2">
                  <c:v>15559510.551999483</c:v>
                </c:pt>
                <c:pt idx="3">
                  <c:v>13855880.58099946</c:v>
                </c:pt>
                <c:pt idx="4">
                  <c:v>14305734.214999458</c:v>
                </c:pt>
                <c:pt idx="5">
                  <c:v>12601664.466209998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88064"/>
        <c:axId val="2139691328"/>
      </c:lineChart>
      <c:catAx>
        <c:axId val="21396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9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9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80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156994293.94899324</c:v>
                </c:pt>
                <c:pt idx="16">
                  <c:v>81910726.441206172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692960"/>
        <c:axId val="2139686432"/>
      </c:barChart>
      <c:catAx>
        <c:axId val="21396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8643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9296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547280.98702999996</c:v>
                </c:pt>
                <c:pt idx="1">
                  <c:v>534791.04654000001</c:v>
                </c:pt>
                <c:pt idx="2">
                  <c:v>600241.27272000001</c:v>
                </c:pt>
                <c:pt idx="3">
                  <c:v>534300.01349000004</c:v>
                </c:pt>
                <c:pt idx="4">
                  <c:v>559745.27434999996</c:v>
                </c:pt>
                <c:pt idx="5">
                  <c:v>448558.25456999999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472912.23749999999</c:v>
                </c:pt>
                <c:pt idx="9">
                  <c:v>576909.77853000001</c:v>
                </c:pt>
                <c:pt idx="10">
                  <c:v>566211.29489999998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88608"/>
        <c:axId val="2139689152"/>
      </c:lineChart>
      <c:catAx>
        <c:axId val="213968860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891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886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225382.45318000001</c:v>
                </c:pt>
                <c:pt idx="1">
                  <c:v>211823.81479</c:v>
                </c:pt>
                <c:pt idx="2">
                  <c:v>207727.01360999999</c:v>
                </c:pt>
                <c:pt idx="3">
                  <c:v>149408.75055999999</c:v>
                </c:pt>
                <c:pt idx="4">
                  <c:v>213147.90635</c:v>
                </c:pt>
                <c:pt idx="5">
                  <c:v>168075.38026000001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119338.0952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232103.54850999999</c:v>
                </c:pt>
                <c:pt idx="10">
                  <c:v>320619.67991000001</c:v>
                </c:pt>
                <c:pt idx="11">
                  <c:v>359376.89367000002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0784"/>
        <c:axId val="2139691872"/>
      </c:lineChart>
      <c:catAx>
        <c:axId val="21396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9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918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3969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119991.8845</c:v>
                </c:pt>
                <c:pt idx="1">
                  <c:v>117637.98265000001</c:v>
                </c:pt>
                <c:pt idx="2">
                  <c:v>141350.12581999999</c:v>
                </c:pt>
                <c:pt idx="3">
                  <c:v>128618.36132</c:v>
                </c:pt>
                <c:pt idx="4">
                  <c:v>137480.68737</c:v>
                </c:pt>
                <c:pt idx="5">
                  <c:v>118936.55381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110942.53479999999</c:v>
                </c:pt>
                <c:pt idx="6">
                  <c:v>113949.22528</c:v>
                </c:pt>
                <c:pt idx="7">
                  <c:v>130558.41245</c:v>
                </c:pt>
                <c:pt idx="8">
                  <c:v>121445.07223000001</c:v>
                </c:pt>
                <c:pt idx="9">
                  <c:v>142829.87661000001</c:v>
                </c:pt>
                <c:pt idx="10">
                  <c:v>134831.49648</c:v>
                </c:pt>
                <c:pt idx="11">
                  <c:v>117588.81096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4064"/>
        <c:axId val="2140372432"/>
      </c:lineChart>
      <c:catAx>
        <c:axId val="21403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72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40374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B26" activePane="bottomRight" state="frozen"/>
      <selection activeCell="B16" sqref="B16"/>
      <selection pane="topRight" activeCell="B16" sqref="B16"/>
      <selection pane="bottomLeft" activeCell="B16" sqref="B16"/>
      <selection pane="bottomRight" sqref="A1:XFD1048576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78" t="s">
        <v>229</v>
      </c>
      <c r="C1" s="178"/>
      <c r="D1" s="178"/>
      <c r="E1" s="178"/>
      <c r="F1" s="178"/>
      <c r="G1" s="178"/>
      <c r="H1" s="178"/>
      <c r="I1" s="178"/>
      <c r="J1" s="178"/>
      <c r="K1" s="103"/>
      <c r="L1" s="103"/>
      <c r="M1" s="103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75" t="s">
        <v>126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7"/>
    </row>
    <row r="6" spans="1:13" ht="18" x14ac:dyDescent="0.2">
      <c r="A6" s="139"/>
      <c r="B6" s="172" t="s">
        <v>230</v>
      </c>
      <c r="C6" s="173"/>
      <c r="D6" s="173"/>
      <c r="E6" s="174"/>
      <c r="F6" s="172" t="s">
        <v>231</v>
      </c>
      <c r="G6" s="173"/>
      <c r="H6" s="173"/>
      <c r="I6" s="174"/>
      <c r="J6" s="172" t="s">
        <v>106</v>
      </c>
      <c r="K6" s="173"/>
      <c r="L6" s="173"/>
      <c r="M6" s="174"/>
    </row>
    <row r="7" spans="1:13" ht="30" x14ac:dyDescent="0.25">
      <c r="A7" s="140" t="s">
        <v>1</v>
      </c>
      <c r="B7" s="148">
        <v>2017</v>
      </c>
      <c r="C7" s="4">
        <v>2018</v>
      </c>
      <c r="D7" s="5" t="s">
        <v>120</v>
      </c>
      <c r="E7" s="149" t="s">
        <v>121</v>
      </c>
      <c r="F7" s="148">
        <v>2017</v>
      </c>
      <c r="G7" s="4">
        <v>2018</v>
      </c>
      <c r="H7" s="5" t="s">
        <v>120</v>
      </c>
      <c r="I7" s="149" t="s">
        <v>121</v>
      </c>
      <c r="J7" s="148" t="s">
        <v>129</v>
      </c>
      <c r="K7" s="3" t="s">
        <v>130</v>
      </c>
      <c r="L7" s="5" t="s">
        <v>120</v>
      </c>
      <c r="M7" s="149" t="s">
        <v>121</v>
      </c>
    </row>
    <row r="8" spans="1:13" ht="16.5" x14ac:dyDescent="0.25">
      <c r="A8" s="141" t="s">
        <v>2</v>
      </c>
      <c r="B8" s="150">
        <f>B9+B18+B20</f>
        <v>1596028.2070200001</v>
      </c>
      <c r="C8" s="45">
        <f>C9+C18+C20</f>
        <v>1595006.5486799998</v>
      </c>
      <c r="D8" s="44">
        <f t="shared" ref="D8:D44" si="0">(C8-B8)/B8*100</f>
        <v>-6.4012549120788312E-2</v>
      </c>
      <c r="E8" s="151">
        <f>C8/C$44*100</f>
        <v>12.657110121895704</v>
      </c>
      <c r="F8" s="150">
        <f>F9+F18+F20</f>
        <v>10061336.887600001</v>
      </c>
      <c r="G8" s="45">
        <f>G9+G18+G20</f>
        <v>11005571.25374</v>
      </c>
      <c r="H8" s="44">
        <f t="shared" ref="H8:H46" si="1">(G8-F8)/F8*100</f>
        <v>9.3847803397152063</v>
      </c>
      <c r="I8" s="151">
        <f>G8/G$46*100</f>
        <v>13.436056218643808</v>
      </c>
      <c r="J8" s="150">
        <f>J9+J18+J20</f>
        <v>20418124.687819999</v>
      </c>
      <c r="K8" s="45">
        <f>K9+K18+K20</f>
        <v>22164742.4954</v>
      </c>
      <c r="L8" s="44">
        <f t="shared" ref="L8:L46" si="2">(K8-J8)/J8*100</f>
        <v>8.5542518438135993</v>
      </c>
      <c r="M8" s="151">
        <f>K8/K$46*100</f>
        <v>13.721836088331871</v>
      </c>
    </row>
    <row r="9" spans="1:13" ht="15.75" x14ac:dyDescent="0.25">
      <c r="A9" s="142" t="s">
        <v>3</v>
      </c>
      <c r="B9" s="150">
        <f>B10+B11+B12+B13+B14+B15+B16+B17</f>
        <v>1057810.7921900002</v>
      </c>
      <c r="C9" s="45">
        <f>C10+C11+C12+C13+C14+C15+C16+C17</f>
        <v>1018950.2439299998</v>
      </c>
      <c r="D9" s="44">
        <f t="shared" si="0"/>
        <v>-3.6736766675963755</v>
      </c>
      <c r="E9" s="151">
        <f t="shared" ref="E9:E44" si="3">C9/C$44*100</f>
        <v>8.0858385545989169</v>
      </c>
      <c r="F9" s="150">
        <f>F10+F11+F12+F13+F14+F15+F16+F17</f>
        <v>6876288.7672000006</v>
      </c>
      <c r="G9" s="45">
        <f>G10+G11+G12+G13+G14+G15+G16+G17</f>
        <v>7320952.3902499992</v>
      </c>
      <c r="H9" s="44">
        <f t="shared" si="1"/>
        <v>6.4666223031681094</v>
      </c>
      <c r="I9" s="151">
        <f t="shared" ref="I9:I46" si="4">G9/G$46*100</f>
        <v>8.9377212342327699</v>
      </c>
      <c r="J9" s="150">
        <f>J10+J11+J12+J13+J14+J15+J16+J17</f>
        <v>14193818.24505</v>
      </c>
      <c r="K9" s="45">
        <f>K10+K11+K12+K13+K14+K15+K16+K17</f>
        <v>14960077.272469999</v>
      </c>
      <c r="L9" s="44">
        <f t="shared" si="2"/>
        <v>5.3985405067958157</v>
      </c>
      <c r="M9" s="151">
        <f t="shared" ref="M9:M46" si="5">K9/K$46*100</f>
        <v>9.2615435638025279</v>
      </c>
    </row>
    <row r="10" spans="1:13" ht="14.25" x14ac:dyDescent="0.2">
      <c r="A10" s="143" t="s">
        <v>131</v>
      </c>
      <c r="B10" s="152">
        <v>466088.37203000003</v>
      </c>
      <c r="C10" s="9">
        <v>448558.25456999999</v>
      </c>
      <c r="D10" s="10">
        <f t="shared" si="0"/>
        <v>-3.7611145250522795</v>
      </c>
      <c r="E10" s="153">
        <f t="shared" si="3"/>
        <v>3.5595159335717947</v>
      </c>
      <c r="F10" s="152">
        <v>3219916.79195</v>
      </c>
      <c r="G10" s="9">
        <v>3224916.8487</v>
      </c>
      <c r="H10" s="10">
        <f t="shared" si="1"/>
        <v>0.15528527825627214</v>
      </c>
      <c r="I10" s="153">
        <f t="shared" si="4"/>
        <v>3.9371117664482909</v>
      </c>
      <c r="J10" s="152">
        <v>6409323.6223499998</v>
      </c>
      <c r="K10" s="9">
        <v>6374238.3351999996</v>
      </c>
      <c r="L10" s="10">
        <f t="shared" si="2"/>
        <v>-0.54741013587852017</v>
      </c>
      <c r="M10" s="153">
        <f t="shared" si="5"/>
        <v>3.9461885759208926</v>
      </c>
    </row>
    <row r="11" spans="1:13" ht="14.25" x14ac:dyDescent="0.2">
      <c r="A11" s="143" t="s">
        <v>132</v>
      </c>
      <c r="B11" s="152">
        <v>190392.67696000001</v>
      </c>
      <c r="C11" s="9">
        <v>168075.38026000001</v>
      </c>
      <c r="D11" s="10">
        <f t="shared" si="0"/>
        <v>-11.72172010832575</v>
      </c>
      <c r="E11" s="153">
        <f t="shared" si="3"/>
        <v>1.3337553996194389</v>
      </c>
      <c r="F11" s="152">
        <v>954206.37361000001</v>
      </c>
      <c r="G11" s="9">
        <v>1175565.3187500001</v>
      </c>
      <c r="H11" s="10">
        <f t="shared" si="1"/>
        <v>23.198225379960956</v>
      </c>
      <c r="I11" s="153">
        <f t="shared" si="4"/>
        <v>1.435178724234361</v>
      </c>
      <c r="J11" s="152">
        <v>2041747.88323</v>
      </c>
      <c r="K11" s="9">
        <v>2452184.64016</v>
      </c>
      <c r="L11" s="10">
        <f t="shared" si="2"/>
        <v>20.102225171929554</v>
      </c>
      <c r="M11" s="153">
        <f t="shared" si="5"/>
        <v>1.5181081258933593</v>
      </c>
    </row>
    <row r="12" spans="1:13" ht="14.25" x14ac:dyDescent="0.2">
      <c r="A12" s="143" t="s">
        <v>133</v>
      </c>
      <c r="B12" s="152">
        <v>110942.53479999999</v>
      </c>
      <c r="C12" s="9">
        <v>118936.55381</v>
      </c>
      <c r="D12" s="10">
        <f t="shared" si="0"/>
        <v>7.2055492732441193</v>
      </c>
      <c r="E12" s="153">
        <f t="shared" si="3"/>
        <v>0.9438162246655234</v>
      </c>
      <c r="F12" s="152">
        <v>654789.54451000004</v>
      </c>
      <c r="G12" s="9">
        <v>764015.59546999994</v>
      </c>
      <c r="H12" s="10">
        <f t="shared" si="1"/>
        <v>16.681092707693928</v>
      </c>
      <c r="I12" s="153">
        <f t="shared" si="4"/>
        <v>0.93274181375792642</v>
      </c>
      <c r="J12" s="152">
        <v>1352581.0359799999</v>
      </c>
      <c r="K12" s="9">
        <v>1525218.48948</v>
      </c>
      <c r="L12" s="10">
        <f t="shared" si="2"/>
        <v>12.763557147976515</v>
      </c>
      <c r="M12" s="153">
        <f t="shared" si="5"/>
        <v>0.94423827012117045</v>
      </c>
    </row>
    <row r="13" spans="1:13" ht="14.25" x14ac:dyDescent="0.2">
      <c r="A13" s="143" t="s">
        <v>134</v>
      </c>
      <c r="B13" s="152">
        <v>75691.72696</v>
      </c>
      <c r="C13" s="9">
        <v>72296.677020000003</v>
      </c>
      <c r="D13" s="10">
        <f t="shared" si="0"/>
        <v>-4.485364618241757</v>
      </c>
      <c r="E13" s="153">
        <f t="shared" si="3"/>
        <v>0.57370736392685051</v>
      </c>
      <c r="F13" s="152">
        <v>570548.73352000001</v>
      </c>
      <c r="G13" s="9">
        <v>605646.36444000003</v>
      </c>
      <c r="H13" s="10">
        <f t="shared" si="1"/>
        <v>6.1515570639277763</v>
      </c>
      <c r="I13" s="153">
        <f t="shared" si="4"/>
        <v>0.7393981115217193</v>
      </c>
      <c r="J13" s="152">
        <v>1271698.45888</v>
      </c>
      <c r="K13" s="9">
        <v>1315206.5767999999</v>
      </c>
      <c r="L13" s="10">
        <f t="shared" si="2"/>
        <v>3.4212605681946009</v>
      </c>
      <c r="M13" s="153">
        <f t="shared" si="5"/>
        <v>0.81422326800733602</v>
      </c>
    </row>
    <row r="14" spans="1:13" ht="14.25" x14ac:dyDescent="0.2">
      <c r="A14" s="143" t="s">
        <v>135</v>
      </c>
      <c r="B14" s="152">
        <v>112166.45758</v>
      </c>
      <c r="C14" s="9">
        <v>102260.21081</v>
      </c>
      <c r="D14" s="10">
        <f t="shared" si="0"/>
        <v>-8.8317372089018757</v>
      </c>
      <c r="E14" s="153">
        <f t="shared" si="3"/>
        <v>0.81148177753978223</v>
      </c>
      <c r="F14" s="152">
        <v>843457.45756000001</v>
      </c>
      <c r="G14" s="9">
        <v>803937.07126</v>
      </c>
      <c r="H14" s="10">
        <f t="shared" si="1"/>
        <v>-4.6855221855915241</v>
      </c>
      <c r="I14" s="153">
        <f t="shared" si="4"/>
        <v>0.98147960125472622</v>
      </c>
      <c r="J14" s="152">
        <v>1903378.77036</v>
      </c>
      <c r="K14" s="9">
        <v>1823493.4089500001</v>
      </c>
      <c r="L14" s="10">
        <f t="shared" si="2"/>
        <v>-4.1970291280957497</v>
      </c>
      <c r="M14" s="153">
        <f t="shared" si="5"/>
        <v>1.1288954821360249</v>
      </c>
    </row>
    <row r="15" spans="1:13" ht="14.25" x14ac:dyDescent="0.2">
      <c r="A15" s="143" t="s">
        <v>136</v>
      </c>
      <c r="B15" s="152">
        <v>25930.344700000001</v>
      </c>
      <c r="C15" s="9">
        <v>17136.780299999999</v>
      </c>
      <c r="D15" s="10">
        <f t="shared" si="0"/>
        <v>-33.912254162976872</v>
      </c>
      <c r="E15" s="153">
        <f t="shared" si="3"/>
        <v>0.13598822874510286</v>
      </c>
      <c r="F15" s="152">
        <v>164805.96660000001</v>
      </c>
      <c r="G15" s="9">
        <v>242243.86473999999</v>
      </c>
      <c r="H15" s="10">
        <f t="shared" si="1"/>
        <v>46.987314681360552</v>
      </c>
      <c r="I15" s="153">
        <f t="shared" si="4"/>
        <v>0.2957413213932093</v>
      </c>
      <c r="J15" s="152">
        <v>265245.68922</v>
      </c>
      <c r="K15" s="9">
        <v>400355.35746999999</v>
      </c>
      <c r="L15" s="10">
        <f t="shared" si="2"/>
        <v>50.937554780744186</v>
      </c>
      <c r="M15" s="153">
        <f t="shared" si="5"/>
        <v>0.24785357165457617</v>
      </c>
    </row>
    <row r="16" spans="1:13" ht="14.25" x14ac:dyDescent="0.2">
      <c r="A16" s="143" t="s">
        <v>137</v>
      </c>
      <c r="B16" s="152">
        <v>72979.066900000005</v>
      </c>
      <c r="C16" s="9">
        <v>86879.483730000007</v>
      </c>
      <c r="D16" s="10">
        <f t="shared" si="0"/>
        <v>19.047128745900697</v>
      </c>
      <c r="E16" s="153">
        <f t="shared" si="3"/>
        <v>0.68942863827995071</v>
      </c>
      <c r="F16" s="152">
        <v>417763.94024999999</v>
      </c>
      <c r="G16" s="9">
        <v>439522.36401999998</v>
      </c>
      <c r="H16" s="10">
        <f t="shared" si="1"/>
        <v>5.2083058573651018</v>
      </c>
      <c r="I16" s="153">
        <f t="shared" si="4"/>
        <v>0.53658706632943864</v>
      </c>
      <c r="J16" s="152">
        <v>869947.37155000004</v>
      </c>
      <c r="K16" s="9">
        <v>970282.66569000005</v>
      </c>
      <c r="L16" s="10">
        <f t="shared" si="2"/>
        <v>11.533490119204673</v>
      </c>
      <c r="M16" s="153">
        <f t="shared" si="5"/>
        <v>0.60068641450317084</v>
      </c>
    </row>
    <row r="17" spans="1:13" ht="14.25" x14ac:dyDescent="0.2">
      <c r="A17" s="143" t="s">
        <v>138</v>
      </c>
      <c r="B17" s="152">
        <v>3619.6122599999999</v>
      </c>
      <c r="C17" s="9">
        <v>4806.9034300000003</v>
      </c>
      <c r="D17" s="10">
        <f t="shared" si="0"/>
        <v>32.801612015757748</v>
      </c>
      <c r="E17" s="153">
        <f t="shared" si="3"/>
        <v>3.8144988250474313E-2</v>
      </c>
      <c r="F17" s="152">
        <v>50799.959199999998</v>
      </c>
      <c r="G17" s="9">
        <v>65104.962870000003</v>
      </c>
      <c r="H17" s="10">
        <f t="shared" si="1"/>
        <v>28.1594786595813</v>
      </c>
      <c r="I17" s="153">
        <f t="shared" si="4"/>
        <v>7.9482829293097523E-2</v>
      </c>
      <c r="J17" s="152">
        <v>79895.413480000003</v>
      </c>
      <c r="K17" s="9">
        <v>99097.798720000006</v>
      </c>
      <c r="L17" s="10">
        <f t="shared" si="2"/>
        <v>24.034402481447678</v>
      </c>
      <c r="M17" s="153">
        <f t="shared" si="5"/>
        <v>6.1349855565998715E-2</v>
      </c>
    </row>
    <row r="18" spans="1:13" ht="15.75" x14ac:dyDescent="0.25">
      <c r="A18" s="142" t="s">
        <v>12</v>
      </c>
      <c r="B18" s="150">
        <f>B19</f>
        <v>185578.56244000001</v>
      </c>
      <c r="C18" s="45">
        <f>C19</f>
        <v>190543.20592000001</v>
      </c>
      <c r="D18" s="44">
        <f t="shared" si="0"/>
        <v>2.6752246675071283</v>
      </c>
      <c r="E18" s="151">
        <f t="shared" si="3"/>
        <v>1.5120479237557944</v>
      </c>
      <c r="F18" s="150">
        <f>F19</f>
        <v>1048221.55761</v>
      </c>
      <c r="G18" s="45">
        <f>G19</f>
        <v>1231675.56439</v>
      </c>
      <c r="H18" s="44">
        <f t="shared" si="1"/>
        <v>17.501453337621168</v>
      </c>
      <c r="I18" s="151">
        <f t="shared" si="4"/>
        <v>1.5036804310044438</v>
      </c>
      <c r="J18" s="150">
        <f>J19</f>
        <v>2057554.1784900001</v>
      </c>
      <c r="K18" s="45">
        <f>K19</f>
        <v>2443740.7317400002</v>
      </c>
      <c r="L18" s="44">
        <f t="shared" si="2"/>
        <v>18.76920458704106</v>
      </c>
      <c r="M18" s="151">
        <f t="shared" si="5"/>
        <v>1.5128806378091566</v>
      </c>
    </row>
    <row r="19" spans="1:13" ht="14.25" x14ac:dyDescent="0.2">
      <c r="A19" s="143" t="s">
        <v>139</v>
      </c>
      <c r="B19" s="152">
        <v>185578.56244000001</v>
      </c>
      <c r="C19" s="9">
        <v>190543.20592000001</v>
      </c>
      <c r="D19" s="10">
        <f t="shared" si="0"/>
        <v>2.6752246675071283</v>
      </c>
      <c r="E19" s="153">
        <f t="shared" si="3"/>
        <v>1.5120479237557944</v>
      </c>
      <c r="F19" s="152">
        <v>1048221.55761</v>
      </c>
      <c r="G19" s="9">
        <v>1231675.56439</v>
      </c>
      <c r="H19" s="10">
        <f t="shared" si="1"/>
        <v>17.501453337621168</v>
      </c>
      <c r="I19" s="153">
        <f t="shared" si="4"/>
        <v>1.5036804310044438</v>
      </c>
      <c r="J19" s="152">
        <v>2057554.1784900001</v>
      </c>
      <c r="K19" s="9">
        <v>2443740.7317400002</v>
      </c>
      <c r="L19" s="10">
        <f t="shared" si="2"/>
        <v>18.76920458704106</v>
      </c>
      <c r="M19" s="153">
        <f t="shared" si="5"/>
        <v>1.5128806378091566</v>
      </c>
    </row>
    <row r="20" spans="1:13" ht="15.75" x14ac:dyDescent="0.25">
      <c r="A20" s="142" t="s">
        <v>111</v>
      </c>
      <c r="B20" s="150">
        <f>B21</f>
        <v>352638.85239000001</v>
      </c>
      <c r="C20" s="45">
        <f>C21</f>
        <v>385513.09882999997</v>
      </c>
      <c r="D20" s="7">
        <f t="shared" si="0"/>
        <v>9.3223552133282173</v>
      </c>
      <c r="E20" s="154">
        <f t="shared" si="3"/>
        <v>3.0592236435409919</v>
      </c>
      <c r="F20" s="150">
        <f>F21</f>
        <v>2136826.5627899999</v>
      </c>
      <c r="G20" s="45">
        <f>G21</f>
        <v>2452943.2990999999</v>
      </c>
      <c r="H20" s="7">
        <f t="shared" si="1"/>
        <v>14.793747972566127</v>
      </c>
      <c r="I20" s="154">
        <f t="shared" si="4"/>
        <v>2.9946545534065945</v>
      </c>
      <c r="J20" s="150">
        <f>J21</f>
        <v>4166752.2642799998</v>
      </c>
      <c r="K20" s="45">
        <f>K21</f>
        <v>4760924.4911900004</v>
      </c>
      <c r="L20" s="7">
        <f t="shared" si="2"/>
        <v>14.259840499844826</v>
      </c>
      <c r="M20" s="154">
        <f t="shared" si="5"/>
        <v>2.9474118867201859</v>
      </c>
    </row>
    <row r="21" spans="1:13" ht="14.25" x14ac:dyDescent="0.2">
      <c r="A21" s="143" t="s">
        <v>140</v>
      </c>
      <c r="B21" s="152">
        <v>352638.85239000001</v>
      </c>
      <c r="C21" s="9">
        <v>385513.09882999997</v>
      </c>
      <c r="D21" s="10">
        <f t="shared" si="0"/>
        <v>9.3223552133282173</v>
      </c>
      <c r="E21" s="153">
        <f t="shared" si="3"/>
        <v>3.0592236435409919</v>
      </c>
      <c r="F21" s="152">
        <v>2136826.5627899999</v>
      </c>
      <c r="G21" s="9">
        <v>2452943.2990999999</v>
      </c>
      <c r="H21" s="10">
        <f t="shared" si="1"/>
        <v>14.793747972566127</v>
      </c>
      <c r="I21" s="153">
        <f t="shared" si="4"/>
        <v>2.9946545534065945</v>
      </c>
      <c r="J21" s="152">
        <v>4166752.2642799998</v>
      </c>
      <c r="K21" s="9">
        <v>4760924.4911900004</v>
      </c>
      <c r="L21" s="10">
        <f t="shared" si="2"/>
        <v>14.259840499844826</v>
      </c>
      <c r="M21" s="153">
        <f t="shared" si="5"/>
        <v>2.9474118867201859</v>
      </c>
    </row>
    <row r="22" spans="1:13" ht="16.5" x14ac:dyDescent="0.25">
      <c r="A22" s="141" t="s">
        <v>14</v>
      </c>
      <c r="B22" s="150">
        <f>B23+B27+B29</f>
        <v>10040249.748119999</v>
      </c>
      <c r="C22" s="45">
        <f>C23+C27+C29</f>
        <v>10626580.502659999</v>
      </c>
      <c r="D22" s="44">
        <f t="shared" si="0"/>
        <v>5.8398024874808367</v>
      </c>
      <c r="E22" s="151">
        <f t="shared" si="3"/>
        <v>84.326800885343573</v>
      </c>
      <c r="F22" s="150">
        <f>F23+F27+F29</f>
        <v>59141690.144329995</v>
      </c>
      <c r="G22" s="45">
        <f>G23+G27+G29</f>
        <v>66897567.307470009</v>
      </c>
      <c r="H22" s="44">
        <f t="shared" si="1"/>
        <v>13.114060731461159</v>
      </c>
      <c r="I22" s="151">
        <f t="shared" si="4"/>
        <v>81.671314874111999</v>
      </c>
      <c r="J22" s="150">
        <f>J23+J27+J29</f>
        <v>112979865.87580001</v>
      </c>
      <c r="K22" s="45">
        <f>K23+K27+K29</f>
        <v>129050244.50048999</v>
      </c>
      <c r="L22" s="44">
        <f t="shared" si="2"/>
        <v>14.224108428625968</v>
      </c>
      <c r="M22" s="151">
        <f t="shared" si="5"/>
        <v>79.892933678899396</v>
      </c>
    </row>
    <row r="23" spans="1:13" ht="15.75" x14ac:dyDescent="0.25">
      <c r="A23" s="142" t="s">
        <v>15</v>
      </c>
      <c r="B23" s="150">
        <f>B24+B25+B26</f>
        <v>926689.64937999996</v>
      </c>
      <c r="C23" s="45">
        <f>C24+C25+C26</f>
        <v>932432.55278999999</v>
      </c>
      <c r="D23" s="44">
        <f>(C23-B23)/B23*100</f>
        <v>0.61972240801894218</v>
      </c>
      <c r="E23" s="151">
        <f t="shared" si="3"/>
        <v>7.3992809068216117</v>
      </c>
      <c r="F23" s="150">
        <f>F24+F25+F26</f>
        <v>5724865.8307099994</v>
      </c>
      <c r="G23" s="45">
        <f>G24+G25+G26</f>
        <v>6252097.0293899998</v>
      </c>
      <c r="H23" s="44">
        <f t="shared" si="1"/>
        <v>9.2094944103626801</v>
      </c>
      <c r="I23" s="151">
        <f t="shared" si="4"/>
        <v>7.6328184366398295</v>
      </c>
      <c r="J23" s="150">
        <f>J24+J25+J26</f>
        <v>11229067.893580001</v>
      </c>
      <c r="K23" s="45">
        <f>K24+K25+K26</f>
        <v>12313077.567260001</v>
      </c>
      <c r="L23" s="44">
        <f t="shared" si="2"/>
        <v>9.6536033440474718</v>
      </c>
      <c r="M23" s="151">
        <f t="shared" si="5"/>
        <v>7.6228285600846881</v>
      </c>
    </row>
    <row r="24" spans="1:13" ht="14.25" x14ac:dyDescent="0.2">
      <c r="A24" s="143" t="s">
        <v>141</v>
      </c>
      <c r="B24" s="152">
        <v>647072.16252000001</v>
      </c>
      <c r="C24" s="9">
        <v>661581.14515</v>
      </c>
      <c r="D24" s="10">
        <f t="shared" si="0"/>
        <v>2.2422510919794876</v>
      </c>
      <c r="E24" s="153">
        <f t="shared" si="3"/>
        <v>5.2499504880800334</v>
      </c>
      <c r="F24" s="152">
        <v>3980609.84008</v>
      </c>
      <c r="G24" s="9">
        <v>4301640.0284099998</v>
      </c>
      <c r="H24" s="10">
        <f t="shared" si="1"/>
        <v>8.0648493880914476</v>
      </c>
      <c r="I24" s="153">
        <f t="shared" si="4"/>
        <v>5.2516199224501179</v>
      </c>
      <c r="J24" s="152">
        <v>7844394.4342</v>
      </c>
      <c r="K24" s="9">
        <v>8419221.7928800005</v>
      </c>
      <c r="L24" s="10">
        <f t="shared" si="2"/>
        <v>7.3278742355670889</v>
      </c>
      <c r="M24" s="153">
        <f t="shared" si="5"/>
        <v>5.2122049898475966</v>
      </c>
    </row>
    <row r="25" spans="1:13" ht="14.25" x14ac:dyDescent="0.2">
      <c r="A25" s="143" t="s">
        <v>142</v>
      </c>
      <c r="B25" s="152">
        <v>116500.73714</v>
      </c>
      <c r="C25" s="9">
        <v>118086.25014</v>
      </c>
      <c r="D25" s="10">
        <f t="shared" si="0"/>
        <v>1.3609467535769157</v>
      </c>
      <c r="E25" s="153">
        <f t="shared" si="3"/>
        <v>0.9370686741948695</v>
      </c>
      <c r="F25" s="152">
        <v>732030.23190000001</v>
      </c>
      <c r="G25" s="9">
        <v>852800.66151000001</v>
      </c>
      <c r="H25" s="10">
        <f t="shared" si="1"/>
        <v>16.498011195048296</v>
      </c>
      <c r="I25" s="153">
        <f t="shared" si="4"/>
        <v>1.0411342916389865</v>
      </c>
      <c r="J25" s="152">
        <v>1425092.40292</v>
      </c>
      <c r="K25" s="9">
        <v>1643845.2487699999</v>
      </c>
      <c r="L25" s="10">
        <f t="shared" si="2"/>
        <v>15.350081538697246</v>
      </c>
      <c r="M25" s="153">
        <f t="shared" si="5"/>
        <v>1.0176781915190933</v>
      </c>
    </row>
    <row r="26" spans="1:13" ht="14.25" x14ac:dyDescent="0.2">
      <c r="A26" s="143" t="s">
        <v>143</v>
      </c>
      <c r="B26" s="152">
        <v>163116.74971999999</v>
      </c>
      <c r="C26" s="9">
        <v>152765.1575</v>
      </c>
      <c r="D26" s="10">
        <f t="shared" si="0"/>
        <v>-6.3461246240923392</v>
      </c>
      <c r="E26" s="153">
        <f t="shared" si="3"/>
        <v>1.2122617445467085</v>
      </c>
      <c r="F26" s="152">
        <v>1012225.75873</v>
      </c>
      <c r="G26" s="9">
        <v>1097656.33947</v>
      </c>
      <c r="H26" s="10">
        <f t="shared" si="1"/>
        <v>8.4398742082187681</v>
      </c>
      <c r="I26" s="153">
        <f t="shared" si="4"/>
        <v>1.3400642225507242</v>
      </c>
      <c r="J26" s="152">
        <v>1959581.0564600001</v>
      </c>
      <c r="K26" s="9">
        <v>2250010.5256099999</v>
      </c>
      <c r="L26" s="10">
        <f t="shared" si="2"/>
        <v>14.820997998146762</v>
      </c>
      <c r="M26" s="153">
        <f t="shared" si="5"/>
        <v>1.392945378717998</v>
      </c>
    </row>
    <row r="27" spans="1:13" ht="15.75" x14ac:dyDescent="0.25">
      <c r="A27" s="142" t="s">
        <v>19</v>
      </c>
      <c r="B27" s="150">
        <f>B28</f>
        <v>1263760.74645</v>
      </c>
      <c r="C27" s="45">
        <f>C28</f>
        <v>1418934.6775799999</v>
      </c>
      <c r="D27" s="44">
        <f t="shared" si="0"/>
        <v>12.278742757748672</v>
      </c>
      <c r="E27" s="151">
        <f t="shared" si="3"/>
        <v>11.259898891806872</v>
      </c>
      <c r="F27" s="150">
        <f>F28</f>
        <v>7890453.0870099999</v>
      </c>
      <c r="G27" s="45">
        <f>G28</f>
        <v>8396826.2128800005</v>
      </c>
      <c r="H27" s="44">
        <f t="shared" si="1"/>
        <v>6.4175418101609303</v>
      </c>
      <c r="I27" s="151">
        <f t="shared" si="4"/>
        <v>10.25119246000958</v>
      </c>
      <c r="J27" s="150">
        <f>J28</f>
        <v>14828048.272220001</v>
      </c>
      <c r="K27" s="45">
        <f>K28</f>
        <v>16542141.994200001</v>
      </c>
      <c r="L27" s="44">
        <f t="shared" si="2"/>
        <v>11.5598067291925</v>
      </c>
      <c r="M27" s="151">
        <f t="shared" si="5"/>
        <v>10.240974423295565</v>
      </c>
    </row>
    <row r="28" spans="1:13" ht="14.25" x14ac:dyDescent="0.2">
      <c r="A28" s="143" t="s">
        <v>144</v>
      </c>
      <c r="B28" s="152">
        <v>1263760.74645</v>
      </c>
      <c r="C28" s="9">
        <v>1418934.6775799999</v>
      </c>
      <c r="D28" s="10">
        <f t="shared" si="0"/>
        <v>12.278742757748672</v>
      </c>
      <c r="E28" s="153">
        <f t="shared" si="3"/>
        <v>11.259898891806872</v>
      </c>
      <c r="F28" s="152">
        <v>7890453.0870099999</v>
      </c>
      <c r="G28" s="9">
        <v>8396826.2128800005</v>
      </c>
      <c r="H28" s="10">
        <f t="shared" si="1"/>
        <v>6.4175418101609303</v>
      </c>
      <c r="I28" s="153">
        <f t="shared" si="4"/>
        <v>10.25119246000958</v>
      </c>
      <c r="J28" s="152">
        <v>14828048.272220001</v>
      </c>
      <c r="K28" s="9">
        <v>16542141.994200001</v>
      </c>
      <c r="L28" s="10">
        <f t="shared" si="2"/>
        <v>11.5598067291925</v>
      </c>
      <c r="M28" s="153">
        <f t="shared" si="5"/>
        <v>10.240974423295565</v>
      </c>
    </row>
    <row r="29" spans="1:13" ht="15.75" x14ac:dyDescent="0.25">
      <c r="A29" s="142" t="s">
        <v>21</v>
      </c>
      <c r="B29" s="150">
        <f>B30+B31+B32+B33+B34+B35+B36+B37+B38+B39+B40+B41</f>
        <v>7849799.3522899998</v>
      </c>
      <c r="C29" s="45">
        <f>C30+C31+C32+C33+C34+C35+C36+C37+C38+C39+C40+C41</f>
        <v>8275213.2722899998</v>
      </c>
      <c r="D29" s="44">
        <f t="shared" si="0"/>
        <v>5.4194241267567573</v>
      </c>
      <c r="E29" s="151">
        <f t="shared" si="3"/>
        <v>65.667621086715087</v>
      </c>
      <c r="F29" s="150">
        <f>F30+F31+F32+F33+F34+F35+F36+F37+F38+F39+F40+F41</f>
        <v>45526371.226609997</v>
      </c>
      <c r="G29" s="45">
        <f>G30+G31+G32+G33+G34+G35+G36+G37+G38+G39+G40+G41</f>
        <v>52248644.065200008</v>
      </c>
      <c r="H29" s="44">
        <f t="shared" si="1"/>
        <v>14.765668023769193</v>
      </c>
      <c r="I29" s="151">
        <f t="shared" si="4"/>
        <v>63.787303977462592</v>
      </c>
      <c r="J29" s="150">
        <f>J30+J31+J32+J33+J34+J35+J36+J37+J38+J39+J40+J41</f>
        <v>86922749.710000008</v>
      </c>
      <c r="K29" s="45">
        <f>K30+K31+K32+K33+K34+K35+K36+K37+K38+K39+K40+K41</f>
        <v>100195024.93902999</v>
      </c>
      <c r="L29" s="44">
        <f t="shared" si="2"/>
        <v>15.269046680311217</v>
      </c>
      <c r="M29" s="151">
        <f t="shared" si="5"/>
        <v>62.029130695519143</v>
      </c>
    </row>
    <row r="30" spans="1:13" ht="14.25" x14ac:dyDescent="0.2">
      <c r="A30" s="143" t="s">
        <v>145</v>
      </c>
      <c r="B30" s="152">
        <v>1387321.4927399999</v>
      </c>
      <c r="C30" s="9">
        <v>1359566.3751300001</v>
      </c>
      <c r="D30" s="10">
        <f t="shared" si="0"/>
        <v>-2.0006262250851954</v>
      </c>
      <c r="E30" s="153">
        <f t="shared" si="3"/>
        <v>10.788784122728631</v>
      </c>
      <c r="F30" s="152">
        <v>8190030.0550600002</v>
      </c>
      <c r="G30" s="9">
        <v>8823731.2482200004</v>
      </c>
      <c r="H30" s="10">
        <f t="shared" si="1"/>
        <v>7.7374709115808944</v>
      </c>
      <c r="I30" s="153">
        <f t="shared" si="4"/>
        <v>10.77237577004459</v>
      </c>
      <c r="J30" s="152">
        <v>16434619.655540001</v>
      </c>
      <c r="K30" s="9">
        <v>17665363.868670002</v>
      </c>
      <c r="L30" s="10">
        <f t="shared" si="2"/>
        <v>7.4887295168715715</v>
      </c>
      <c r="M30" s="153">
        <f t="shared" si="5"/>
        <v>10.936343045579578</v>
      </c>
    </row>
    <row r="31" spans="1:13" ht="14.25" x14ac:dyDescent="0.2">
      <c r="A31" s="143" t="s">
        <v>146</v>
      </c>
      <c r="B31" s="152">
        <v>2495008.5561299999</v>
      </c>
      <c r="C31" s="9">
        <v>2541232.3568899999</v>
      </c>
      <c r="D31" s="10">
        <f t="shared" si="0"/>
        <v>1.8526509917744576</v>
      </c>
      <c r="E31" s="153">
        <f t="shared" si="3"/>
        <v>20.165846850660401</v>
      </c>
      <c r="F31" s="152">
        <v>14352300.766100001</v>
      </c>
      <c r="G31" s="9">
        <v>16434420.672280001</v>
      </c>
      <c r="H31" s="10">
        <f t="shared" si="1"/>
        <v>14.50722041094587</v>
      </c>
      <c r="I31" s="153">
        <f t="shared" si="4"/>
        <v>20.063819949242287</v>
      </c>
      <c r="J31" s="152">
        <v>26505559.901330002</v>
      </c>
      <c r="K31" s="9">
        <v>30610600.442400001</v>
      </c>
      <c r="L31" s="10">
        <f t="shared" si="2"/>
        <v>15.487469634112561</v>
      </c>
      <c r="M31" s="153">
        <f t="shared" si="5"/>
        <v>18.950531093388715</v>
      </c>
    </row>
    <row r="32" spans="1:13" ht="14.25" x14ac:dyDescent="0.2">
      <c r="A32" s="143" t="s">
        <v>147</v>
      </c>
      <c r="B32" s="152">
        <v>158069.96716999999</v>
      </c>
      <c r="C32" s="9">
        <v>149141.31645000001</v>
      </c>
      <c r="D32" s="10">
        <f t="shared" si="0"/>
        <v>-5.6485434139411526</v>
      </c>
      <c r="E32" s="153">
        <f t="shared" si="3"/>
        <v>1.1835049000860667</v>
      </c>
      <c r="F32" s="152">
        <v>642993.78715999995</v>
      </c>
      <c r="G32" s="9">
        <v>503559.60249000002</v>
      </c>
      <c r="H32" s="10">
        <f t="shared" si="1"/>
        <v>-21.685152711328406</v>
      </c>
      <c r="I32" s="153">
        <f t="shared" si="4"/>
        <v>0.61476637354870078</v>
      </c>
      <c r="J32" s="152">
        <v>1249326.5415000001</v>
      </c>
      <c r="K32" s="9">
        <v>1198525.5894899999</v>
      </c>
      <c r="L32" s="10">
        <f t="shared" si="2"/>
        <v>-4.0662669304220591</v>
      </c>
      <c r="M32" s="153">
        <f t="shared" si="5"/>
        <v>0.74198794279095537</v>
      </c>
    </row>
    <row r="33" spans="1:13" ht="14.25" x14ac:dyDescent="0.2">
      <c r="A33" s="143" t="s">
        <v>148</v>
      </c>
      <c r="B33" s="152">
        <v>873053.68208000006</v>
      </c>
      <c r="C33" s="9">
        <v>863560.48403000005</v>
      </c>
      <c r="D33" s="10">
        <f t="shared" si="0"/>
        <v>-1.0873555939175481</v>
      </c>
      <c r="E33" s="153">
        <f t="shared" si="3"/>
        <v>6.8527493835877333</v>
      </c>
      <c r="F33" s="152">
        <v>4746029.1488800002</v>
      </c>
      <c r="G33" s="9">
        <v>5481436.7426899998</v>
      </c>
      <c r="H33" s="10">
        <f t="shared" si="1"/>
        <v>15.495218649964379</v>
      </c>
      <c r="I33" s="153">
        <f t="shared" si="4"/>
        <v>6.6919645092202442</v>
      </c>
      <c r="J33" s="152">
        <v>9774666.2749700006</v>
      </c>
      <c r="K33" s="9">
        <v>11226447.70562</v>
      </c>
      <c r="L33" s="10">
        <f t="shared" si="2"/>
        <v>14.852491019233852</v>
      </c>
      <c r="M33" s="153">
        <f t="shared" si="5"/>
        <v>6.9501134652350496</v>
      </c>
    </row>
    <row r="34" spans="1:13" ht="14.25" x14ac:dyDescent="0.2">
      <c r="A34" s="143" t="s">
        <v>149</v>
      </c>
      <c r="B34" s="152">
        <v>506013.32293000002</v>
      </c>
      <c r="C34" s="9">
        <v>552199.42890000006</v>
      </c>
      <c r="D34" s="10">
        <f t="shared" si="0"/>
        <v>9.1274486020577061</v>
      </c>
      <c r="E34" s="153">
        <f t="shared" si="3"/>
        <v>4.3819562914142267</v>
      </c>
      <c r="F34" s="152">
        <v>2837262.6375099998</v>
      </c>
      <c r="G34" s="9">
        <v>3475560.4907200001</v>
      </c>
      <c r="H34" s="10">
        <f t="shared" si="1"/>
        <v>22.49696044248391</v>
      </c>
      <c r="I34" s="153">
        <f t="shared" si="4"/>
        <v>4.2431078830862106</v>
      </c>
      <c r="J34" s="152">
        <v>5428702.82192</v>
      </c>
      <c r="K34" s="9">
        <v>6719586.8098999998</v>
      </c>
      <c r="L34" s="10">
        <f t="shared" si="2"/>
        <v>23.778866339260134</v>
      </c>
      <c r="M34" s="153">
        <f t="shared" si="5"/>
        <v>4.1599882699246606</v>
      </c>
    </row>
    <row r="35" spans="1:13" ht="14.25" x14ac:dyDescent="0.2">
      <c r="A35" s="143" t="s">
        <v>150</v>
      </c>
      <c r="B35" s="152">
        <v>560351.03925999999</v>
      </c>
      <c r="C35" s="9">
        <v>658074.09577999997</v>
      </c>
      <c r="D35" s="10">
        <f t="shared" si="0"/>
        <v>17.439613683781712</v>
      </c>
      <c r="E35" s="153">
        <f t="shared" si="3"/>
        <v>5.2221204392844651</v>
      </c>
      <c r="F35" s="152">
        <v>3254286.0765999998</v>
      </c>
      <c r="G35" s="9">
        <v>4058346.1774800001</v>
      </c>
      <c r="H35" s="10">
        <f t="shared" si="1"/>
        <v>24.707726424594579</v>
      </c>
      <c r="I35" s="153">
        <f t="shared" si="4"/>
        <v>4.9545967345229158</v>
      </c>
      <c r="J35" s="152">
        <v>6180028.0930300001</v>
      </c>
      <c r="K35" s="9">
        <v>7614096.70689</v>
      </c>
      <c r="L35" s="10">
        <f t="shared" si="2"/>
        <v>23.20488826705142</v>
      </c>
      <c r="M35" s="153">
        <f t="shared" si="5"/>
        <v>4.7137649803211286</v>
      </c>
    </row>
    <row r="36" spans="1:13" ht="14.25" x14ac:dyDescent="0.2">
      <c r="A36" s="143" t="s">
        <v>151</v>
      </c>
      <c r="B36" s="152">
        <v>897059.66601000004</v>
      </c>
      <c r="C36" s="9">
        <v>1207408.5946899999</v>
      </c>
      <c r="D36" s="10">
        <f t="shared" si="0"/>
        <v>34.596241525426052</v>
      </c>
      <c r="E36" s="153">
        <f t="shared" si="3"/>
        <v>9.5813421943389745</v>
      </c>
      <c r="F36" s="152">
        <v>5806489.7479299996</v>
      </c>
      <c r="G36" s="9">
        <v>7104863.5666300002</v>
      </c>
      <c r="H36" s="10">
        <f t="shared" si="1"/>
        <v>22.360735574584766</v>
      </c>
      <c r="I36" s="153">
        <f t="shared" si="4"/>
        <v>8.6739110679597324</v>
      </c>
      <c r="J36" s="152">
        <v>10428705.212819999</v>
      </c>
      <c r="K36" s="9">
        <v>12729775.23082</v>
      </c>
      <c r="L36" s="10">
        <f t="shared" si="2"/>
        <v>22.064771906404044</v>
      </c>
      <c r="M36" s="153">
        <f t="shared" si="5"/>
        <v>7.8807993909638583</v>
      </c>
    </row>
    <row r="37" spans="1:13" ht="14.25" x14ac:dyDescent="0.2">
      <c r="A37" s="144" t="s">
        <v>152</v>
      </c>
      <c r="B37" s="152">
        <v>231400.9319</v>
      </c>
      <c r="C37" s="9">
        <v>254504.36137</v>
      </c>
      <c r="D37" s="10">
        <f t="shared" si="0"/>
        <v>9.9841557595732411</v>
      </c>
      <c r="E37" s="153">
        <f t="shared" si="3"/>
        <v>2.0196090925323871</v>
      </c>
      <c r="F37" s="152">
        <v>1333780.3308300001</v>
      </c>
      <c r="G37" s="9">
        <v>1502059.4897799999</v>
      </c>
      <c r="H37" s="10">
        <f t="shared" si="1"/>
        <v>12.616707193851115</v>
      </c>
      <c r="I37" s="153">
        <f t="shared" si="4"/>
        <v>1.8337763013958217</v>
      </c>
      <c r="J37" s="152">
        <v>2577286.0098299999</v>
      </c>
      <c r="K37" s="9">
        <v>2873943.7755300002</v>
      </c>
      <c r="L37" s="10">
        <f t="shared" si="2"/>
        <v>11.510471269720203</v>
      </c>
      <c r="M37" s="153">
        <f t="shared" si="5"/>
        <v>1.7792124326771983</v>
      </c>
    </row>
    <row r="38" spans="1:13" ht="14.25" x14ac:dyDescent="0.2">
      <c r="A38" s="143" t="s">
        <v>153</v>
      </c>
      <c r="B38" s="152">
        <v>252586.26483999999</v>
      </c>
      <c r="C38" s="9">
        <v>199159.50790999999</v>
      </c>
      <c r="D38" s="10">
        <f t="shared" si="0"/>
        <v>-21.151885263374485</v>
      </c>
      <c r="E38" s="153">
        <f t="shared" si="3"/>
        <v>1.5804222406018242</v>
      </c>
      <c r="F38" s="152">
        <v>1692792.3634800001</v>
      </c>
      <c r="G38" s="9">
        <v>1665371.8781399999</v>
      </c>
      <c r="H38" s="10">
        <f t="shared" si="1"/>
        <v>-1.6198374905017756</v>
      </c>
      <c r="I38" s="153">
        <f t="shared" si="4"/>
        <v>2.0331548143885279</v>
      </c>
      <c r="J38" s="152">
        <v>3036353.3307099999</v>
      </c>
      <c r="K38" s="9">
        <v>3259903.2903900002</v>
      </c>
      <c r="L38" s="10">
        <f t="shared" si="2"/>
        <v>7.3624488105186012</v>
      </c>
      <c r="M38" s="153">
        <f t="shared" si="5"/>
        <v>2.0181537693852669</v>
      </c>
    </row>
    <row r="39" spans="1:13" ht="14.25" x14ac:dyDescent="0.2">
      <c r="A39" s="143" t="s">
        <v>154</v>
      </c>
      <c r="B39" s="152">
        <v>156546.92847000001</v>
      </c>
      <c r="C39" s="9">
        <v>122095.34977</v>
      </c>
      <c r="D39" s="10">
        <f>(C39-B39)/B39*100</f>
        <v>-22.007189177526513</v>
      </c>
      <c r="E39" s="153">
        <f t="shared" si="3"/>
        <v>0.96888272257514463</v>
      </c>
      <c r="F39" s="152">
        <v>795705.08368000004</v>
      </c>
      <c r="G39" s="9">
        <v>906407.58063999994</v>
      </c>
      <c r="H39" s="10">
        <f t="shared" si="1"/>
        <v>13.912503417474698</v>
      </c>
      <c r="I39" s="153">
        <f t="shared" si="4"/>
        <v>1.1065798339495871</v>
      </c>
      <c r="J39" s="152">
        <v>1657162.72324</v>
      </c>
      <c r="K39" s="9">
        <v>1849214.0912899999</v>
      </c>
      <c r="L39" s="10">
        <f t="shared" si="2"/>
        <v>11.58916775985106</v>
      </c>
      <c r="M39" s="153">
        <f t="shared" si="5"/>
        <v>1.1448187434697747</v>
      </c>
    </row>
    <row r="40" spans="1:13" ht="14.25" x14ac:dyDescent="0.2">
      <c r="A40" s="143" t="s">
        <v>155</v>
      </c>
      <c r="B40" s="152">
        <v>324231.31637000002</v>
      </c>
      <c r="C40" s="9">
        <v>358200.78677000001</v>
      </c>
      <c r="D40" s="10">
        <f>(C40-B40)/B40*100</f>
        <v>10.47692455507147</v>
      </c>
      <c r="E40" s="153">
        <f t="shared" si="3"/>
        <v>2.8424878930118851</v>
      </c>
      <c r="F40" s="152">
        <v>1818353.71792</v>
      </c>
      <c r="G40" s="9">
        <v>2231162.2385399998</v>
      </c>
      <c r="H40" s="10">
        <f t="shared" si="1"/>
        <v>22.702322246312349</v>
      </c>
      <c r="I40" s="153">
        <f t="shared" si="4"/>
        <v>2.7238950690316268</v>
      </c>
      <c r="J40" s="152">
        <v>3551423.66072</v>
      </c>
      <c r="K40" s="9">
        <v>4330005.0413499996</v>
      </c>
      <c r="L40" s="10">
        <f t="shared" si="2"/>
        <v>21.923078038854801</v>
      </c>
      <c r="M40" s="153">
        <f t="shared" si="5"/>
        <v>2.6806365763728719</v>
      </c>
    </row>
    <row r="41" spans="1:13" ht="14.25" x14ac:dyDescent="0.2">
      <c r="A41" s="143" t="s">
        <v>156</v>
      </c>
      <c r="B41" s="152">
        <v>8156.1843900000003</v>
      </c>
      <c r="C41" s="9">
        <v>10070.614600000001</v>
      </c>
      <c r="D41" s="10">
        <f t="shared" si="0"/>
        <v>23.472130085082597</v>
      </c>
      <c r="E41" s="153">
        <f t="shared" si="3"/>
        <v>7.9914955893352541E-2</v>
      </c>
      <c r="F41" s="152">
        <v>56347.511460000002</v>
      </c>
      <c r="G41" s="9">
        <v>61724.377589999996</v>
      </c>
      <c r="H41" s="10">
        <f t="shared" si="1"/>
        <v>9.5423311352745834</v>
      </c>
      <c r="I41" s="153">
        <f t="shared" si="4"/>
        <v>7.5355671072340549E-2</v>
      </c>
      <c r="J41" s="152">
        <v>98915.484389999998</v>
      </c>
      <c r="K41" s="9">
        <v>117562.38668</v>
      </c>
      <c r="L41" s="10">
        <f t="shared" si="2"/>
        <v>18.851348102871075</v>
      </c>
      <c r="M41" s="153">
        <f t="shared" si="5"/>
        <v>7.2780985410087332E-2</v>
      </c>
    </row>
    <row r="42" spans="1:13" ht="15.75" x14ac:dyDescent="0.25">
      <c r="A42" s="145" t="s">
        <v>31</v>
      </c>
      <c r="B42" s="150">
        <f>B43</f>
        <v>366947.6202</v>
      </c>
      <c r="C42" s="45">
        <f>C43</f>
        <v>380077.41486999998</v>
      </c>
      <c r="D42" s="44">
        <f t="shared" si="0"/>
        <v>3.5781114107903877</v>
      </c>
      <c r="E42" s="151">
        <f t="shared" si="3"/>
        <v>3.0160889927607299</v>
      </c>
      <c r="F42" s="150">
        <f>F43</f>
        <v>2280211.6712400001</v>
      </c>
      <c r="G42" s="45">
        <f>G43</f>
        <v>2282588.4148400002</v>
      </c>
      <c r="H42" s="44">
        <f t="shared" si="1"/>
        <v>0.10423346349717026</v>
      </c>
      <c r="I42" s="151">
        <f t="shared" si="4"/>
        <v>2.7866782703708468</v>
      </c>
      <c r="J42" s="150">
        <f>J43</f>
        <v>4307954.4021199998</v>
      </c>
      <c r="K42" s="45">
        <f>K43</f>
        <v>4691480.4353999998</v>
      </c>
      <c r="L42" s="44">
        <f t="shared" si="2"/>
        <v>8.9027412428335353</v>
      </c>
      <c r="M42" s="151">
        <f t="shared" si="5"/>
        <v>2.9044201871298516</v>
      </c>
    </row>
    <row r="43" spans="1:13" ht="14.25" x14ac:dyDescent="0.2">
      <c r="A43" s="143" t="s">
        <v>157</v>
      </c>
      <c r="B43" s="152">
        <v>366947.6202</v>
      </c>
      <c r="C43" s="9">
        <v>380077.41486999998</v>
      </c>
      <c r="D43" s="10">
        <f t="shared" si="0"/>
        <v>3.5781114107903877</v>
      </c>
      <c r="E43" s="153">
        <f t="shared" si="3"/>
        <v>3.0160889927607299</v>
      </c>
      <c r="F43" s="152">
        <v>2280211.6712400001</v>
      </c>
      <c r="G43" s="9">
        <v>2282588.4148400002</v>
      </c>
      <c r="H43" s="10">
        <f t="shared" si="1"/>
        <v>0.10423346349717026</v>
      </c>
      <c r="I43" s="153">
        <f t="shared" si="4"/>
        <v>2.7866782703708468</v>
      </c>
      <c r="J43" s="152">
        <v>4307954.4021199998</v>
      </c>
      <c r="K43" s="9">
        <v>4691480.4353999998</v>
      </c>
      <c r="L43" s="10">
        <f t="shared" si="2"/>
        <v>8.9027412428335353</v>
      </c>
      <c r="M43" s="153">
        <f t="shared" si="5"/>
        <v>2.9044201871298516</v>
      </c>
    </row>
    <row r="44" spans="1:13" ht="15.75" x14ac:dyDescent="0.25">
      <c r="A44" s="142" t="s">
        <v>33</v>
      </c>
      <c r="B44" s="155">
        <f>B8+B22+B42</f>
        <v>12003225.575339999</v>
      </c>
      <c r="C44" s="6">
        <f>C8+C22+C42</f>
        <v>12601664.466209998</v>
      </c>
      <c r="D44" s="169">
        <f t="shared" si="0"/>
        <v>4.9856506246076115</v>
      </c>
      <c r="E44" s="154">
        <f t="shared" si="3"/>
        <v>100</v>
      </c>
      <c r="F44" s="162">
        <f>F8+F22+F42</f>
        <v>71483238.703170002</v>
      </c>
      <c r="G44" s="12">
        <f>G8+G22+G42</f>
        <v>80185726.976050004</v>
      </c>
      <c r="H44" s="13">
        <f t="shared" si="1"/>
        <v>12.174166183231542</v>
      </c>
      <c r="I44" s="163">
        <f t="shared" si="4"/>
        <v>97.894049363126655</v>
      </c>
      <c r="J44" s="162">
        <f>J8+J22+J42</f>
        <v>137705944.96574003</v>
      </c>
      <c r="K44" s="12">
        <f>K8+K22+K42</f>
        <v>155906467.43129</v>
      </c>
      <c r="L44" s="13">
        <f t="shared" si="2"/>
        <v>13.21694751092852</v>
      </c>
      <c r="M44" s="163">
        <f t="shared" si="5"/>
        <v>96.519189954361124</v>
      </c>
    </row>
    <row r="45" spans="1:13" ht="15.75" x14ac:dyDescent="0.25">
      <c r="A45" s="146" t="s">
        <v>34</v>
      </c>
      <c r="B45" s="156"/>
      <c r="C45" s="46"/>
      <c r="D45" s="47"/>
      <c r="E45" s="157"/>
      <c r="F45" s="164">
        <f>F46-F44</f>
        <v>4770706.013168484</v>
      </c>
      <c r="G45" s="48">
        <f>G46-G44</f>
        <v>1724999.4651561677</v>
      </c>
      <c r="H45" s="49">
        <f t="shared" si="1"/>
        <v>-63.841841010645254</v>
      </c>
      <c r="I45" s="165">
        <f t="shared" si="4"/>
        <v>2.1059506368733487</v>
      </c>
      <c r="J45" s="164">
        <f>J46-J44</f>
        <v>9494145.1965984702</v>
      </c>
      <c r="K45" s="48">
        <f>K46-K44</f>
        <v>5622517.1209115088</v>
      </c>
      <c r="L45" s="49">
        <f t="shared" si="2"/>
        <v>-40.779111710594812</v>
      </c>
      <c r="M45" s="165">
        <f t="shared" si="5"/>
        <v>3.4808100456388824</v>
      </c>
    </row>
    <row r="46" spans="1:13" s="14" customFormat="1" ht="22.5" customHeight="1" thickBot="1" x14ac:dyDescent="0.35">
      <c r="A46" s="147" t="s">
        <v>35</v>
      </c>
      <c r="B46" s="158"/>
      <c r="C46" s="159"/>
      <c r="D46" s="160"/>
      <c r="E46" s="161"/>
      <c r="F46" s="166">
        <v>76253944.716338485</v>
      </c>
      <c r="G46" s="167">
        <v>81910726.441206172</v>
      </c>
      <c r="H46" s="170">
        <f t="shared" si="1"/>
        <v>7.4183463503569289</v>
      </c>
      <c r="I46" s="168">
        <f t="shared" si="4"/>
        <v>100</v>
      </c>
      <c r="J46" s="166">
        <v>147200090.1623385</v>
      </c>
      <c r="K46" s="167">
        <v>161528984.55220151</v>
      </c>
      <c r="L46" s="170">
        <f t="shared" si="2"/>
        <v>9.7342972915712913</v>
      </c>
      <c r="M46" s="168">
        <f t="shared" si="5"/>
        <v>100</v>
      </c>
    </row>
    <row r="47" spans="1:13" ht="20.25" customHeight="1" x14ac:dyDescent="0.2"/>
    <row r="48" spans="1:13" ht="15" x14ac:dyDescent="0.2">
      <c r="C48" s="105"/>
    </row>
    <row r="49" spans="1:3" ht="15" x14ac:dyDescent="0.2">
      <c r="A49" s="1" t="s">
        <v>222</v>
      </c>
      <c r="C49" s="106"/>
    </row>
    <row r="50" spans="1:3" x14ac:dyDescent="0.2">
      <c r="A50" s="1" t="s">
        <v>112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/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85" zoomScaleNormal="85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" style="42" customWidth="1"/>
    <col min="13" max="13" width="12.28515625" style="42" bestFit="1" customWidth="1"/>
    <col min="14" max="14" width="11" style="42" bestFit="1" customWidth="1"/>
    <col min="15" max="15" width="13.5703125" style="41" bestFit="1" customWidth="1"/>
  </cols>
  <sheetData>
    <row r="1" spans="1:15" ht="16.5" thickBot="1" x14ac:dyDescent="0.3">
      <c r="B1" s="30" t="s">
        <v>60</v>
      </c>
      <c r="C1" s="31" t="s">
        <v>44</v>
      </c>
      <c r="D1" s="31" t="s">
        <v>45</v>
      </c>
      <c r="E1" s="31" t="s">
        <v>46</v>
      </c>
      <c r="F1" s="31" t="s">
        <v>47</v>
      </c>
      <c r="G1" s="31" t="s">
        <v>48</v>
      </c>
      <c r="H1" s="31" t="s">
        <v>49</v>
      </c>
      <c r="I1" s="31" t="s">
        <v>0</v>
      </c>
      <c r="J1" s="31" t="s">
        <v>61</v>
      </c>
      <c r="K1" s="31" t="s">
        <v>50</v>
      </c>
      <c r="L1" s="31" t="s">
        <v>51</v>
      </c>
      <c r="M1" s="31" t="s">
        <v>52</v>
      </c>
      <c r="N1" s="31" t="s">
        <v>53</v>
      </c>
      <c r="O1" s="32" t="s">
        <v>42</v>
      </c>
    </row>
    <row r="2" spans="1:15" s="58" customFormat="1" ht="16.5" thickTop="1" thickBot="1" x14ac:dyDescent="0.3">
      <c r="A2" s="33">
        <v>2018</v>
      </c>
      <c r="B2" s="34" t="s">
        <v>2</v>
      </c>
      <c r="C2" s="118">
        <f>C4+C6+C8+C10+C12+C14+C16+C18+C20+C22</f>
        <v>1894521.11198</v>
      </c>
      <c r="D2" s="118">
        <f t="shared" ref="D2:O2" si="0">D4+D6+D8+D10+D12+D14+D16+D18+D20+D22</f>
        <v>1836339.39433</v>
      </c>
      <c r="E2" s="118">
        <f t="shared" si="0"/>
        <v>1996060.6788199996</v>
      </c>
      <c r="F2" s="118">
        <f t="shared" si="0"/>
        <v>1784207.55895</v>
      </c>
      <c r="G2" s="118">
        <f t="shared" si="0"/>
        <v>1899435.96098</v>
      </c>
      <c r="H2" s="118">
        <f t="shared" si="0"/>
        <v>1595006.5486799998</v>
      </c>
      <c r="I2" s="118"/>
      <c r="J2" s="118"/>
      <c r="K2" s="118"/>
      <c r="L2" s="118"/>
      <c r="M2" s="118"/>
      <c r="N2" s="118"/>
      <c r="O2" s="118">
        <f t="shared" si="0"/>
        <v>11005571.25374</v>
      </c>
    </row>
    <row r="3" spans="1:15" ht="15.75" thickTop="1" x14ac:dyDescent="0.25">
      <c r="A3" s="35">
        <v>2017</v>
      </c>
      <c r="B3" s="34" t="s">
        <v>2</v>
      </c>
      <c r="C3" s="118">
        <f>C5+C7+C9+C11+C13+C15+C17+C19+C21+C23</f>
        <v>1652047.3710699999</v>
      </c>
      <c r="D3" s="118">
        <f t="shared" ref="D3:O3" si="1">D5+D7+D9+D11+D13+D15+D17+D19+D21+D23</f>
        <v>1662664.26419</v>
      </c>
      <c r="E3" s="118">
        <f t="shared" si="1"/>
        <v>1866050.3188600002</v>
      </c>
      <c r="F3" s="118">
        <f t="shared" si="1"/>
        <v>1609070.3566000001</v>
      </c>
      <c r="G3" s="118">
        <f t="shared" si="1"/>
        <v>1675476.36986</v>
      </c>
      <c r="H3" s="118">
        <f t="shared" si="1"/>
        <v>1596028.2070200001</v>
      </c>
      <c r="I3" s="118">
        <f t="shared" si="1"/>
        <v>1469299.2406600001</v>
      </c>
      <c r="J3" s="118">
        <f t="shared" si="1"/>
        <v>1665365.2185699998</v>
      </c>
      <c r="K3" s="118">
        <f t="shared" si="1"/>
        <v>1644680.16573</v>
      </c>
      <c r="L3" s="118">
        <f t="shared" si="1"/>
        <v>2084587.5618499997</v>
      </c>
      <c r="M3" s="118">
        <f t="shared" si="1"/>
        <v>2163524.9515200001</v>
      </c>
      <c r="N3" s="118">
        <f t="shared" si="1"/>
        <v>2131714.1033299998</v>
      </c>
      <c r="O3" s="118">
        <f t="shared" si="1"/>
        <v>21220508.12926</v>
      </c>
    </row>
    <row r="4" spans="1:15" s="58" customFormat="1" ht="15" x14ac:dyDescent="0.25">
      <c r="A4" s="33">
        <v>2018</v>
      </c>
      <c r="B4" s="36" t="s">
        <v>131</v>
      </c>
      <c r="C4" s="119">
        <v>547280.98702999996</v>
      </c>
      <c r="D4" s="119">
        <v>534791.04654000001</v>
      </c>
      <c r="E4" s="119">
        <v>600241.27272000001</v>
      </c>
      <c r="F4" s="119">
        <v>534300.01349000004</v>
      </c>
      <c r="G4" s="119">
        <v>559745.27434999996</v>
      </c>
      <c r="H4" s="119">
        <v>448558.25456999999</v>
      </c>
      <c r="I4" s="119"/>
      <c r="J4" s="119"/>
      <c r="K4" s="119"/>
      <c r="L4" s="119"/>
      <c r="M4" s="119"/>
      <c r="N4" s="119"/>
      <c r="O4" s="120">
        <v>3224916.8487</v>
      </c>
    </row>
    <row r="5" spans="1:15" ht="15" x14ac:dyDescent="0.25">
      <c r="A5" s="35">
        <v>2017</v>
      </c>
      <c r="B5" s="36" t="s">
        <v>131</v>
      </c>
      <c r="C5" s="119">
        <v>523301.51370000001</v>
      </c>
      <c r="D5" s="119">
        <v>556349.95571000001</v>
      </c>
      <c r="E5" s="119">
        <v>622260.37211</v>
      </c>
      <c r="F5" s="119">
        <v>523468.58825999999</v>
      </c>
      <c r="G5" s="119">
        <v>528447.99014000001</v>
      </c>
      <c r="H5" s="119">
        <v>466088.37203000003</v>
      </c>
      <c r="I5" s="119">
        <v>429421.15441999998</v>
      </c>
      <c r="J5" s="119">
        <v>541679.69484999997</v>
      </c>
      <c r="K5" s="119">
        <v>472912.23749999999</v>
      </c>
      <c r="L5" s="119">
        <v>576909.77853000001</v>
      </c>
      <c r="M5" s="119">
        <v>566211.29489999998</v>
      </c>
      <c r="N5" s="119">
        <v>562187.32629999996</v>
      </c>
      <c r="O5" s="120">
        <v>6369238.2784500001</v>
      </c>
    </row>
    <row r="6" spans="1:15" s="58" customFormat="1" ht="15" x14ac:dyDescent="0.25">
      <c r="A6" s="33">
        <v>2018</v>
      </c>
      <c r="B6" s="36" t="s">
        <v>132</v>
      </c>
      <c r="C6" s="119">
        <v>225382.45318000001</v>
      </c>
      <c r="D6" s="119">
        <v>211823.81479</v>
      </c>
      <c r="E6" s="119">
        <v>207727.01360999999</v>
      </c>
      <c r="F6" s="119">
        <v>149408.75055999999</v>
      </c>
      <c r="G6" s="119">
        <v>213147.90635</v>
      </c>
      <c r="H6" s="119">
        <v>168075.38026000001</v>
      </c>
      <c r="I6" s="119"/>
      <c r="J6" s="119"/>
      <c r="K6" s="119"/>
      <c r="L6" s="119"/>
      <c r="M6" s="119"/>
      <c r="N6" s="119"/>
      <c r="O6" s="120">
        <v>1175565.3187500001</v>
      </c>
    </row>
    <row r="7" spans="1:15" ht="15" x14ac:dyDescent="0.25">
      <c r="A7" s="35">
        <v>2017</v>
      </c>
      <c r="B7" s="36" t="s">
        <v>132</v>
      </c>
      <c r="C7" s="119">
        <v>193141.91093000001</v>
      </c>
      <c r="D7" s="119">
        <v>168162.27752</v>
      </c>
      <c r="E7" s="119">
        <v>154358.60445000001</v>
      </c>
      <c r="F7" s="119">
        <v>119338.0952</v>
      </c>
      <c r="G7" s="119">
        <v>128812.80855</v>
      </c>
      <c r="H7" s="119">
        <v>190392.67696000001</v>
      </c>
      <c r="I7" s="119">
        <v>120607.99527</v>
      </c>
      <c r="J7" s="119">
        <v>101015.05774</v>
      </c>
      <c r="K7" s="119">
        <v>142896.14631000001</v>
      </c>
      <c r="L7" s="119">
        <v>232103.54850999999</v>
      </c>
      <c r="M7" s="119">
        <v>320619.67991000001</v>
      </c>
      <c r="N7" s="119">
        <v>359376.89367000002</v>
      </c>
      <c r="O7" s="120">
        <v>2230825.69502</v>
      </c>
    </row>
    <row r="8" spans="1:15" s="58" customFormat="1" ht="15" x14ac:dyDescent="0.25">
      <c r="A8" s="33">
        <v>2018</v>
      </c>
      <c r="B8" s="36" t="s">
        <v>133</v>
      </c>
      <c r="C8" s="119">
        <v>119991.8845</v>
      </c>
      <c r="D8" s="119">
        <v>117637.98265000001</v>
      </c>
      <c r="E8" s="119">
        <v>141350.12581999999</v>
      </c>
      <c r="F8" s="119">
        <v>128618.36132</v>
      </c>
      <c r="G8" s="119">
        <v>137480.68737</v>
      </c>
      <c r="H8" s="119">
        <v>118936.55381</v>
      </c>
      <c r="I8" s="119"/>
      <c r="J8" s="119"/>
      <c r="K8" s="119"/>
      <c r="L8" s="119"/>
      <c r="M8" s="119"/>
      <c r="N8" s="119"/>
      <c r="O8" s="120">
        <v>764015.59546999994</v>
      </c>
    </row>
    <row r="9" spans="1:15" ht="15" x14ac:dyDescent="0.25">
      <c r="A9" s="35">
        <v>2017</v>
      </c>
      <c r="B9" s="36" t="s">
        <v>133</v>
      </c>
      <c r="C9" s="119">
        <v>98588.702839999998</v>
      </c>
      <c r="D9" s="119">
        <v>100801.50216</v>
      </c>
      <c r="E9" s="119">
        <v>123925.27827</v>
      </c>
      <c r="F9" s="119">
        <v>106737.59759999999</v>
      </c>
      <c r="G9" s="119">
        <v>113793.92883999999</v>
      </c>
      <c r="H9" s="119">
        <v>110942.53479999999</v>
      </c>
      <c r="I9" s="119">
        <v>113949.22528</v>
      </c>
      <c r="J9" s="119">
        <v>130558.41245</v>
      </c>
      <c r="K9" s="119">
        <v>121445.07223000001</v>
      </c>
      <c r="L9" s="119">
        <v>142829.87661000001</v>
      </c>
      <c r="M9" s="119">
        <v>134831.49648</v>
      </c>
      <c r="N9" s="119">
        <v>117588.81096</v>
      </c>
      <c r="O9" s="120">
        <v>1415992.4385200001</v>
      </c>
    </row>
    <row r="10" spans="1:15" s="58" customFormat="1" ht="15" x14ac:dyDescent="0.25">
      <c r="A10" s="33">
        <v>2018</v>
      </c>
      <c r="B10" s="36" t="s">
        <v>134</v>
      </c>
      <c r="C10" s="119">
        <v>108590.07634</v>
      </c>
      <c r="D10" s="119">
        <v>107676.07828</v>
      </c>
      <c r="E10" s="119">
        <v>114875.59827</v>
      </c>
      <c r="F10" s="119">
        <v>103190.93670000001</v>
      </c>
      <c r="G10" s="119">
        <v>99016.997829999993</v>
      </c>
      <c r="H10" s="119">
        <v>72296.677020000003</v>
      </c>
      <c r="I10" s="119"/>
      <c r="J10" s="119"/>
      <c r="K10" s="119"/>
      <c r="L10" s="119"/>
      <c r="M10" s="119"/>
      <c r="N10" s="119"/>
      <c r="O10" s="120">
        <v>605646.36444000003</v>
      </c>
    </row>
    <row r="11" spans="1:15" ht="15" x14ac:dyDescent="0.25">
      <c r="A11" s="35">
        <v>2017</v>
      </c>
      <c r="B11" s="36" t="s">
        <v>134</v>
      </c>
      <c r="C11" s="119">
        <v>96308.269539999994</v>
      </c>
      <c r="D11" s="119">
        <v>90329.652660000007</v>
      </c>
      <c r="E11" s="119">
        <v>114439.77606</v>
      </c>
      <c r="F11" s="119">
        <v>97130.478149999995</v>
      </c>
      <c r="G11" s="119">
        <v>96648.830149999994</v>
      </c>
      <c r="H11" s="119">
        <v>75691.72696</v>
      </c>
      <c r="I11" s="119">
        <v>62661.457069999997</v>
      </c>
      <c r="J11" s="119">
        <v>83044.944489999994</v>
      </c>
      <c r="K11" s="119">
        <v>93820.252040000007</v>
      </c>
      <c r="L11" s="119">
        <v>176222.54754</v>
      </c>
      <c r="M11" s="119">
        <v>162522.73517</v>
      </c>
      <c r="N11" s="119">
        <v>131288.27604999999</v>
      </c>
      <c r="O11" s="120">
        <v>1280108.94588</v>
      </c>
    </row>
    <row r="12" spans="1:15" s="58" customFormat="1" ht="15" x14ac:dyDescent="0.25">
      <c r="A12" s="33">
        <v>2018</v>
      </c>
      <c r="B12" s="36" t="s">
        <v>135</v>
      </c>
      <c r="C12" s="119">
        <v>153899.34375</v>
      </c>
      <c r="D12" s="119">
        <v>132996.58421</v>
      </c>
      <c r="E12" s="119">
        <v>124980.22947999999</v>
      </c>
      <c r="F12" s="119">
        <v>147929.36197999999</v>
      </c>
      <c r="G12" s="119">
        <v>141871.34103000001</v>
      </c>
      <c r="H12" s="119">
        <v>102260.21081</v>
      </c>
      <c r="I12" s="119"/>
      <c r="J12" s="119"/>
      <c r="K12" s="119"/>
      <c r="L12" s="119"/>
      <c r="M12" s="119"/>
      <c r="N12" s="119"/>
      <c r="O12" s="120">
        <v>803937.07126</v>
      </c>
    </row>
    <row r="13" spans="1:15" ht="15" x14ac:dyDescent="0.25">
      <c r="A13" s="35">
        <v>2017</v>
      </c>
      <c r="B13" s="36" t="s">
        <v>135</v>
      </c>
      <c r="C13" s="119">
        <v>153847.91657</v>
      </c>
      <c r="D13" s="119">
        <v>151901.18035000001</v>
      </c>
      <c r="E13" s="119">
        <v>166205.42861</v>
      </c>
      <c r="F13" s="119">
        <v>136966.56799000001</v>
      </c>
      <c r="G13" s="119">
        <v>122369.90646</v>
      </c>
      <c r="H13" s="119">
        <v>112166.45758</v>
      </c>
      <c r="I13" s="119">
        <v>125187.09696</v>
      </c>
      <c r="J13" s="119">
        <v>96972.679239999998</v>
      </c>
      <c r="K13" s="119">
        <v>180513.34808</v>
      </c>
      <c r="L13" s="119">
        <v>241849.55076000001</v>
      </c>
      <c r="M13" s="119">
        <v>215941.42674</v>
      </c>
      <c r="N13" s="119">
        <v>159092.23590999999</v>
      </c>
      <c r="O13" s="120">
        <v>1863013.79525</v>
      </c>
    </row>
    <row r="14" spans="1:15" s="58" customFormat="1" ht="15" x14ac:dyDescent="0.25">
      <c r="A14" s="33">
        <v>2018</v>
      </c>
      <c r="B14" s="36" t="s">
        <v>136</v>
      </c>
      <c r="C14" s="119">
        <v>63471.14228</v>
      </c>
      <c r="D14" s="119">
        <v>58001.651969999999</v>
      </c>
      <c r="E14" s="119">
        <v>47276.764150000003</v>
      </c>
      <c r="F14" s="119">
        <v>28805.086800000001</v>
      </c>
      <c r="G14" s="119">
        <v>27552.43924</v>
      </c>
      <c r="H14" s="119">
        <v>17136.780299999999</v>
      </c>
      <c r="I14" s="119"/>
      <c r="J14" s="119"/>
      <c r="K14" s="119"/>
      <c r="L14" s="119"/>
      <c r="M14" s="119"/>
      <c r="N14" s="119"/>
      <c r="O14" s="120">
        <v>242243.86473999999</v>
      </c>
    </row>
    <row r="15" spans="1:15" ht="15" x14ac:dyDescent="0.25">
      <c r="A15" s="35">
        <v>2017</v>
      </c>
      <c r="B15" s="36" t="s">
        <v>136</v>
      </c>
      <c r="C15" s="119">
        <v>25053.806250000001</v>
      </c>
      <c r="D15" s="119">
        <v>28959.574209999999</v>
      </c>
      <c r="E15" s="119">
        <v>31758.512920000001</v>
      </c>
      <c r="F15" s="119">
        <v>27550.555660000002</v>
      </c>
      <c r="G15" s="119">
        <v>25553.172859999999</v>
      </c>
      <c r="H15" s="119">
        <v>25930.344700000001</v>
      </c>
      <c r="I15" s="119">
        <v>17993.175630000002</v>
      </c>
      <c r="J15" s="119">
        <v>24031.04003</v>
      </c>
      <c r="K15" s="119">
        <v>16366.567499999999</v>
      </c>
      <c r="L15" s="119">
        <v>23613.366549999999</v>
      </c>
      <c r="M15" s="119">
        <v>32484.806939999999</v>
      </c>
      <c r="N15" s="119">
        <v>43622.536079999998</v>
      </c>
      <c r="O15" s="120">
        <v>322917.45932999998</v>
      </c>
    </row>
    <row r="16" spans="1:15" ht="15" x14ac:dyDescent="0.25">
      <c r="A16" s="33">
        <v>2018</v>
      </c>
      <c r="B16" s="36" t="s">
        <v>137</v>
      </c>
      <c r="C16" s="119">
        <v>77553.726509999993</v>
      </c>
      <c r="D16" s="119">
        <v>83548.081090000007</v>
      </c>
      <c r="E16" s="119">
        <v>65103.239679999999</v>
      </c>
      <c r="F16" s="119">
        <v>53878.586889999999</v>
      </c>
      <c r="G16" s="119">
        <v>72559.246119999996</v>
      </c>
      <c r="H16" s="119">
        <v>86879.483730000007</v>
      </c>
      <c r="I16" s="119"/>
      <c r="J16" s="119"/>
      <c r="K16" s="119"/>
      <c r="L16" s="119"/>
      <c r="M16" s="119"/>
      <c r="N16" s="119"/>
      <c r="O16" s="120">
        <v>439522.36401999998</v>
      </c>
    </row>
    <row r="17" spans="1:15" ht="15" x14ac:dyDescent="0.25">
      <c r="A17" s="35">
        <v>2017</v>
      </c>
      <c r="B17" s="36" t="s">
        <v>137</v>
      </c>
      <c r="C17" s="119">
        <v>72553.879400000005</v>
      </c>
      <c r="D17" s="119">
        <v>56698.544040000001</v>
      </c>
      <c r="E17" s="119">
        <v>62550.802020000003</v>
      </c>
      <c r="F17" s="119">
        <v>54475.132640000003</v>
      </c>
      <c r="G17" s="119">
        <v>98506.515249999997</v>
      </c>
      <c r="H17" s="119">
        <v>72979.066900000005</v>
      </c>
      <c r="I17" s="119">
        <v>63649.258909999997</v>
      </c>
      <c r="J17" s="119">
        <v>83484.789269999994</v>
      </c>
      <c r="K17" s="119">
        <v>118488.16482000001</v>
      </c>
      <c r="L17" s="119">
        <v>94654.499320000003</v>
      </c>
      <c r="M17" s="119">
        <v>91939.848870000002</v>
      </c>
      <c r="N17" s="119">
        <v>78543.740479999993</v>
      </c>
      <c r="O17" s="120">
        <v>948524.24191999994</v>
      </c>
    </row>
    <row r="18" spans="1:15" ht="15" x14ac:dyDescent="0.25">
      <c r="A18" s="33">
        <v>2018</v>
      </c>
      <c r="B18" s="36" t="s">
        <v>138</v>
      </c>
      <c r="C18" s="119">
        <v>8699.7593300000008</v>
      </c>
      <c r="D18" s="119">
        <v>14888.585730000001</v>
      </c>
      <c r="E18" s="119">
        <v>18298.776140000002</v>
      </c>
      <c r="F18" s="119">
        <v>11630.61274</v>
      </c>
      <c r="G18" s="119">
        <v>6780.3254999999999</v>
      </c>
      <c r="H18" s="119">
        <v>4806.9034300000003</v>
      </c>
      <c r="I18" s="119"/>
      <c r="J18" s="119"/>
      <c r="K18" s="119"/>
      <c r="L18" s="119"/>
      <c r="M18" s="119"/>
      <c r="N18" s="119"/>
      <c r="O18" s="120">
        <v>65104.962870000003</v>
      </c>
    </row>
    <row r="19" spans="1:15" ht="15" x14ac:dyDescent="0.25">
      <c r="A19" s="35">
        <v>2017</v>
      </c>
      <c r="B19" s="36" t="s">
        <v>138</v>
      </c>
      <c r="C19" s="119">
        <v>7065.8872499999998</v>
      </c>
      <c r="D19" s="119">
        <v>8665.6867299999994</v>
      </c>
      <c r="E19" s="119">
        <v>14861.44375</v>
      </c>
      <c r="F19" s="119">
        <v>10094.820299999999</v>
      </c>
      <c r="G19" s="119">
        <v>6492.5089099999996</v>
      </c>
      <c r="H19" s="119">
        <v>3619.6122599999999</v>
      </c>
      <c r="I19" s="119">
        <v>3592.52639</v>
      </c>
      <c r="J19" s="119">
        <v>4815.2303599999996</v>
      </c>
      <c r="K19" s="119">
        <v>3969.2169800000001</v>
      </c>
      <c r="L19" s="119">
        <v>4347.4588299999996</v>
      </c>
      <c r="M19" s="119">
        <v>6933.8124500000004</v>
      </c>
      <c r="N19" s="119">
        <v>10334.590840000001</v>
      </c>
      <c r="O19" s="120">
        <v>84792.795050000001</v>
      </c>
    </row>
    <row r="20" spans="1:15" ht="15" x14ac:dyDescent="0.25">
      <c r="A20" s="33">
        <v>2018</v>
      </c>
      <c r="B20" s="36" t="s">
        <v>139</v>
      </c>
      <c r="C20" s="121">
        <v>218254.54962000001</v>
      </c>
      <c r="D20" s="121">
        <v>177215.60156000001</v>
      </c>
      <c r="E20" s="121">
        <v>219741.41609000001</v>
      </c>
      <c r="F20" s="121">
        <v>213909.88741</v>
      </c>
      <c r="G20" s="121">
        <v>212010.90379000001</v>
      </c>
      <c r="H20" s="119">
        <v>190543.20592000001</v>
      </c>
      <c r="I20" s="119"/>
      <c r="J20" s="119"/>
      <c r="K20" s="119"/>
      <c r="L20" s="119"/>
      <c r="M20" s="119"/>
      <c r="N20" s="119"/>
      <c r="O20" s="120">
        <v>1231675.56439</v>
      </c>
    </row>
    <row r="21" spans="1:15" ht="15" x14ac:dyDescent="0.25">
      <c r="A21" s="35">
        <v>2017</v>
      </c>
      <c r="B21" s="36" t="s">
        <v>139</v>
      </c>
      <c r="C21" s="119">
        <v>170613.20470999999</v>
      </c>
      <c r="D21" s="119">
        <v>170754.34839</v>
      </c>
      <c r="E21" s="119">
        <v>185513.32574999999</v>
      </c>
      <c r="F21" s="119">
        <v>163334.72273000001</v>
      </c>
      <c r="G21" s="119">
        <v>172427.39358999999</v>
      </c>
      <c r="H21" s="119">
        <v>185578.56244000001</v>
      </c>
      <c r="I21" s="119">
        <v>182961.53338000001</v>
      </c>
      <c r="J21" s="119">
        <v>210840.92144000001</v>
      </c>
      <c r="K21" s="119">
        <v>184818.14866000001</v>
      </c>
      <c r="L21" s="119">
        <v>193877.41524</v>
      </c>
      <c r="M21" s="119">
        <v>217663.93703</v>
      </c>
      <c r="N21" s="119">
        <v>221903.21160000001</v>
      </c>
      <c r="O21" s="120">
        <v>2260286.7249599998</v>
      </c>
    </row>
    <row r="22" spans="1:15" ht="15" x14ac:dyDescent="0.25">
      <c r="A22" s="33">
        <v>2018</v>
      </c>
      <c r="B22" s="36" t="s">
        <v>140</v>
      </c>
      <c r="C22" s="121">
        <v>371397.18943999999</v>
      </c>
      <c r="D22" s="121">
        <v>397759.96750999999</v>
      </c>
      <c r="E22" s="121">
        <v>456466.24286</v>
      </c>
      <c r="F22" s="121">
        <v>412535.96106</v>
      </c>
      <c r="G22" s="121">
        <v>429270.8394</v>
      </c>
      <c r="H22" s="119">
        <v>385513.09882999997</v>
      </c>
      <c r="I22" s="119"/>
      <c r="J22" s="119"/>
      <c r="K22" s="119"/>
      <c r="L22" s="119"/>
      <c r="M22" s="119"/>
      <c r="N22" s="119"/>
      <c r="O22" s="120">
        <v>2452943.2990999999</v>
      </c>
    </row>
    <row r="23" spans="1:15" ht="15" x14ac:dyDescent="0.25">
      <c r="A23" s="35">
        <v>2017</v>
      </c>
      <c r="B23" s="36" t="s">
        <v>140</v>
      </c>
      <c r="C23" s="119">
        <v>311572.27987999999</v>
      </c>
      <c r="D23" s="121">
        <v>330041.54242000001</v>
      </c>
      <c r="E23" s="119">
        <v>390176.77492</v>
      </c>
      <c r="F23" s="119">
        <v>369973.79807000002</v>
      </c>
      <c r="G23" s="119">
        <v>382423.31511000003</v>
      </c>
      <c r="H23" s="119">
        <v>352638.85239000001</v>
      </c>
      <c r="I23" s="119">
        <v>349275.81735000003</v>
      </c>
      <c r="J23" s="119">
        <v>388922.44870000001</v>
      </c>
      <c r="K23" s="119">
        <v>309451.01160999999</v>
      </c>
      <c r="L23" s="119">
        <v>398179.51996000001</v>
      </c>
      <c r="M23" s="119">
        <v>414375.91303</v>
      </c>
      <c r="N23" s="119">
        <v>447776.48144</v>
      </c>
      <c r="O23" s="120">
        <v>4444807.7548799999</v>
      </c>
    </row>
    <row r="24" spans="1:15" ht="15" x14ac:dyDescent="0.25">
      <c r="A24" s="33">
        <v>2018</v>
      </c>
      <c r="B24" s="34" t="s">
        <v>14</v>
      </c>
      <c r="C24" s="122">
        <f>C26+C28+C30+C32+C34+C36+C38+C40+C42+C44+C46+C48+C50+C52+C54+C56</f>
        <v>9886106.40539</v>
      </c>
      <c r="D24" s="122">
        <f t="shared" ref="D24:O24" si="2">D26+D28+D30+D32+D34+D36+D38+D40+D42+D44+D46+D48+D50+D52+D54+D56</f>
        <v>10693433.463499999</v>
      </c>
      <c r="E24" s="122">
        <f t="shared" si="2"/>
        <v>12718171.247630002</v>
      </c>
      <c r="F24" s="122">
        <f t="shared" si="2"/>
        <v>11368529.536090001</v>
      </c>
      <c r="G24" s="122">
        <f t="shared" si="2"/>
        <v>11604746.152199998</v>
      </c>
      <c r="H24" s="122">
        <f t="shared" si="2"/>
        <v>10626580.502659999</v>
      </c>
      <c r="I24" s="122"/>
      <c r="J24" s="122"/>
      <c r="K24" s="122"/>
      <c r="L24" s="122"/>
      <c r="M24" s="122"/>
      <c r="N24" s="122"/>
      <c r="O24" s="122">
        <f t="shared" si="2"/>
        <v>66897567.307470001</v>
      </c>
    </row>
    <row r="25" spans="1:15" ht="15" x14ac:dyDescent="0.25">
      <c r="A25" s="35">
        <v>2017</v>
      </c>
      <c r="B25" s="34" t="s">
        <v>14</v>
      </c>
      <c r="C25" s="122">
        <f>C27+C29+C31+C33+C35+C37+C39+C41+C43+C45+C47+C49+C51+C53+C55+C57</f>
        <v>8505720.4286899995</v>
      </c>
      <c r="D25" s="122">
        <f t="shared" ref="D25:O25" si="3">D27+D29+D31+D33+D35+D37+D39+D41+D43+D45+D47+D49+D51+D53+D55+D57</f>
        <v>9254685.1770400014</v>
      </c>
      <c r="E25" s="122">
        <f t="shared" si="3"/>
        <v>11302420.039789999</v>
      </c>
      <c r="F25" s="122">
        <f t="shared" si="3"/>
        <v>9721296.8697600029</v>
      </c>
      <c r="G25" s="122">
        <f t="shared" si="3"/>
        <v>10317317.880929999</v>
      </c>
      <c r="H25" s="122">
        <f t="shared" si="3"/>
        <v>10040249.748119997</v>
      </c>
      <c r="I25" s="122">
        <f t="shared" si="3"/>
        <v>9579555.1933399998</v>
      </c>
      <c r="J25" s="122">
        <f t="shared" si="3"/>
        <v>10282614.359769998</v>
      </c>
      <c r="K25" s="122">
        <f t="shared" si="3"/>
        <v>9273723.8666900005</v>
      </c>
      <c r="L25" s="122">
        <f t="shared" si="3"/>
        <v>10985538.952300001</v>
      </c>
      <c r="M25" s="122">
        <f t="shared" si="3"/>
        <v>11031730.266269999</v>
      </c>
      <c r="N25" s="122">
        <f t="shared" si="3"/>
        <v>10999514.554649999</v>
      </c>
      <c r="O25" s="122">
        <f t="shared" si="3"/>
        <v>121294367.33735</v>
      </c>
    </row>
    <row r="26" spans="1:15" ht="15" x14ac:dyDescent="0.25">
      <c r="A26" s="33">
        <v>2018</v>
      </c>
      <c r="B26" s="36" t="s">
        <v>141</v>
      </c>
      <c r="C26" s="119">
        <v>695293.49511000002</v>
      </c>
      <c r="D26" s="119">
        <v>698605.46068000002</v>
      </c>
      <c r="E26" s="119">
        <v>791580.61554000003</v>
      </c>
      <c r="F26" s="119">
        <v>706577.16274000006</v>
      </c>
      <c r="G26" s="119">
        <v>748002.14919000003</v>
      </c>
      <c r="H26" s="119">
        <v>661581.14515</v>
      </c>
      <c r="I26" s="119"/>
      <c r="J26" s="119"/>
      <c r="K26" s="119"/>
      <c r="L26" s="119"/>
      <c r="M26" s="119"/>
      <c r="N26" s="119"/>
      <c r="O26" s="120">
        <v>4301640.0284099998</v>
      </c>
    </row>
    <row r="27" spans="1:15" ht="15" x14ac:dyDescent="0.25">
      <c r="A27" s="35">
        <v>2017</v>
      </c>
      <c r="B27" s="36" t="s">
        <v>141</v>
      </c>
      <c r="C27" s="119">
        <v>613309.47045999998</v>
      </c>
      <c r="D27" s="119">
        <v>636040.20463000005</v>
      </c>
      <c r="E27" s="119">
        <v>755211.73319000006</v>
      </c>
      <c r="F27" s="119">
        <v>657577.77752999996</v>
      </c>
      <c r="G27" s="119">
        <v>671398.49175000004</v>
      </c>
      <c r="H27" s="119">
        <v>647072.16252000001</v>
      </c>
      <c r="I27" s="119">
        <v>602950.08406000002</v>
      </c>
      <c r="J27" s="119">
        <v>695779.79949</v>
      </c>
      <c r="K27" s="119">
        <v>663202.04679000005</v>
      </c>
      <c r="L27" s="119">
        <v>735997.03003000002</v>
      </c>
      <c r="M27" s="119">
        <v>727403.27815999999</v>
      </c>
      <c r="N27" s="119">
        <v>692249.52593999996</v>
      </c>
      <c r="O27" s="120">
        <v>8098191.6045500003</v>
      </c>
    </row>
    <row r="28" spans="1:15" ht="15" x14ac:dyDescent="0.25">
      <c r="A28" s="33">
        <v>2018</v>
      </c>
      <c r="B28" s="36" t="s">
        <v>142</v>
      </c>
      <c r="C28" s="119">
        <v>129062.33549</v>
      </c>
      <c r="D28" s="119">
        <v>144600.20227000001</v>
      </c>
      <c r="E28" s="119">
        <v>169045.33765999999</v>
      </c>
      <c r="F28" s="119">
        <v>149740.68470000001</v>
      </c>
      <c r="G28" s="119">
        <v>142265.85125000001</v>
      </c>
      <c r="H28" s="119">
        <v>118086.25014</v>
      </c>
      <c r="I28" s="119"/>
      <c r="J28" s="119"/>
      <c r="K28" s="119"/>
      <c r="L28" s="119"/>
      <c r="M28" s="119"/>
      <c r="N28" s="119"/>
      <c r="O28" s="120">
        <v>852800.66151000001</v>
      </c>
    </row>
    <row r="29" spans="1:15" ht="15" x14ac:dyDescent="0.25">
      <c r="A29" s="35">
        <v>2017</v>
      </c>
      <c r="B29" s="36" t="s">
        <v>142</v>
      </c>
      <c r="C29" s="119">
        <v>90876.830560000002</v>
      </c>
      <c r="D29" s="119">
        <v>115885.84125</v>
      </c>
      <c r="E29" s="119">
        <v>158449.07969000001</v>
      </c>
      <c r="F29" s="119">
        <v>120138.99434999999</v>
      </c>
      <c r="G29" s="119">
        <v>130178.74890999999</v>
      </c>
      <c r="H29" s="119">
        <v>116500.73714</v>
      </c>
      <c r="I29" s="119">
        <v>125318.44102</v>
      </c>
      <c r="J29" s="119">
        <v>177464.33244</v>
      </c>
      <c r="K29" s="119">
        <v>110876.47091</v>
      </c>
      <c r="L29" s="119">
        <v>134654.67141000001</v>
      </c>
      <c r="M29" s="119">
        <v>119330.00267</v>
      </c>
      <c r="N29" s="119">
        <v>123400.66881</v>
      </c>
      <c r="O29" s="120">
        <v>1523074.81916</v>
      </c>
    </row>
    <row r="30" spans="1:15" s="58" customFormat="1" ht="15" x14ac:dyDescent="0.25">
      <c r="A30" s="33">
        <v>2018</v>
      </c>
      <c r="B30" s="36" t="s">
        <v>143</v>
      </c>
      <c r="C30" s="119">
        <v>168872.0704</v>
      </c>
      <c r="D30" s="119">
        <v>173343.37155000001</v>
      </c>
      <c r="E30" s="119">
        <v>211846.99059</v>
      </c>
      <c r="F30" s="119">
        <v>190711.40935</v>
      </c>
      <c r="G30" s="119">
        <v>200117.34007999999</v>
      </c>
      <c r="H30" s="119">
        <v>152765.1575</v>
      </c>
      <c r="I30" s="119"/>
      <c r="J30" s="119"/>
      <c r="K30" s="119"/>
      <c r="L30" s="119"/>
      <c r="M30" s="119"/>
      <c r="N30" s="119"/>
      <c r="O30" s="120">
        <v>1097656.33947</v>
      </c>
    </row>
    <row r="31" spans="1:15" ht="15" x14ac:dyDescent="0.25">
      <c r="A31" s="35">
        <v>2017</v>
      </c>
      <c r="B31" s="36" t="s">
        <v>143</v>
      </c>
      <c r="C31" s="119">
        <v>145518.00641999999</v>
      </c>
      <c r="D31" s="119">
        <v>155148.69828000001</v>
      </c>
      <c r="E31" s="119">
        <v>188918.92254999999</v>
      </c>
      <c r="F31" s="119">
        <v>176115.27995</v>
      </c>
      <c r="G31" s="119">
        <v>183408.10180999999</v>
      </c>
      <c r="H31" s="119">
        <v>163116.74971999999</v>
      </c>
      <c r="I31" s="119">
        <v>158118.46898000001</v>
      </c>
      <c r="J31" s="119">
        <v>201227.19539000001</v>
      </c>
      <c r="K31" s="119">
        <v>169207.31385999999</v>
      </c>
      <c r="L31" s="119">
        <v>210919.11259</v>
      </c>
      <c r="M31" s="119">
        <v>212446.11803000001</v>
      </c>
      <c r="N31" s="119">
        <v>200435.97729000001</v>
      </c>
      <c r="O31" s="120">
        <v>2164579.9448699998</v>
      </c>
    </row>
    <row r="32" spans="1:15" ht="15" x14ac:dyDescent="0.25">
      <c r="A32" s="33">
        <v>2018</v>
      </c>
      <c r="B32" s="36" t="s">
        <v>144</v>
      </c>
      <c r="C32" s="121">
        <v>1349020.2146300001</v>
      </c>
      <c r="D32" s="121">
        <v>1261900.7379900001</v>
      </c>
      <c r="E32" s="121">
        <v>1559850.4691300001</v>
      </c>
      <c r="F32" s="121">
        <v>1346678.87626</v>
      </c>
      <c r="G32" s="121">
        <v>1460441.2372900001</v>
      </c>
      <c r="H32" s="121">
        <v>1418934.6775799999</v>
      </c>
      <c r="I32" s="121"/>
      <c r="J32" s="121"/>
      <c r="K32" s="121"/>
      <c r="L32" s="121"/>
      <c r="M32" s="121"/>
      <c r="N32" s="121"/>
      <c r="O32" s="120">
        <v>8396826.2128800005</v>
      </c>
    </row>
    <row r="33" spans="1:15" ht="15" x14ac:dyDescent="0.25">
      <c r="A33" s="35">
        <v>2017</v>
      </c>
      <c r="B33" s="36" t="s">
        <v>144</v>
      </c>
      <c r="C33" s="119">
        <v>1230510.62084</v>
      </c>
      <c r="D33" s="119">
        <v>1343334.3610799999</v>
      </c>
      <c r="E33" s="119">
        <v>1518645.91906</v>
      </c>
      <c r="F33" s="121">
        <v>1214813.4342799999</v>
      </c>
      <c r="G33" s="121">
        <v>1319388.0053000001</v>
      </c>
      <c r="H33" s="121">
        <v>1263760.74645</v>
      </c>
      <c r="I33" s="121">
        <v>1188583.2704100001</v>
      </c>
      <c r="J33" s="121">
        <v>1461517.38001</v>
      </c>
      <c r="K33" s="121">
        <v>1276176.1919199999</v>
      </c>
      <c r="L33" s="121">
        <v>1466770.2728599999</v>
      </c>
      <c r="M33" s="121">
        <v>1385432.2874499999</v>
      </c>
      <c r="N33" s="121">
        <v>1366836.37867</v>
      </c>
      <c r="O33" s="120">
        <v>16035768.86833</v>
      </c>
    </row>
    <row r="34" spans="1:15" ht="15" x14ac:dyDescent="0.25">
      <c r="A34" s="33">
        <v>2018</v>
      </c>
      <c r="B34" s="36" t="s">
        <v>145</v>
      </c>
      <c r="C34" s="119">
        <v>1427741.16824</v>
      </c>
      <c r="D34" s="119">
        <v>1405549.2231300001</v>
      </c>
      <c r="E34" s="119">
        <v>1679753.6139400001</v>
      </c>
      <c r="F34" s="119">
        <v>1466400.7383300001</v>
      </c>
      <c r="G34" s="119">
        <v>1484720.1294499999</v>
      </c>
      <c r="H34" s="119">
        <v>1359566.3751300001</v>
      </c>
      <c r="I34" s="119"/>
      <c r="J34" s="119"/>
      <c r="K34" s="119"/>
      <c r="L34" s="119"/>
      <c r="M34" s="119"/>
      <c r="N34" s="119"/>
      <c r="O34" s="120">
        <v>8823731.2482200004</v>
      </c>
    </row>
    <row r="35" spans="1:15" ht="15" x14ac:dyDescent="0.25">
      <c r="A35" s="35">
        <v>2017</v>
      </c>
      <c r="B35" s="36" t="s">
        <v>145</v>
      </c>
      <c r="C35" s="119">
        <v>1245688.1737299999</v>
      </c>
      <c r="D35" s="119">
        <v>1282315.5776500001</v>
      </c>
      <c r="E35" s="119">
        <v>1529906.4652499999</v>
      </c>
      <c r="F35" s="119">
        <v>1345757.02675</v>
      </c>
      <c r="G35" s="119">
        <v>1399041.3189399999</v>
      </c>
      <c r="H35" s="119">
        <v>1387321.4927399999</v>
      </c>
      <c r="I35" s="119">
        <v>1475965.79571</v>
      </c>
      <c r="J35" s="119">
        <v>1674029.07403</v>
      </c>
      <c r="K35" s="119">
        <v>1288906.5826099999</v>
      </c>
      <c r="L35" s="119">
        <v>1531509.7274199999</v>
      </c>
      <c r="M35" s="119">
        <v>1435053.3306499999</v>
      </c>
      <c r="N35" s="119">
        <v>1436168.1100300001</v>
      </c>
      <c r="O35" s="120">
        <v>17031662.67551</v>
      </c>
    </row>
    <row r="36" spans="1:15" ht="15" x14ac:dyDescent="0.25">
      <c r="A36" s="33">
        <v>2018</v>
      </c>
      <c r="B36" s="36" t="s">
        <v>146</v>
      </c>
      <c r="C36" s="119">
        <v>2285654.92765</v>
      </c>
      <c r="D36" s="119">
        <v>2796016.8742499999</v>
      </c>
      <c r="E36" s="119">
        <v>3144379.1780400001</v>
      </c>
      <c r="F36" s="119">
        <v>2902405.6099399999</v>
      </c>
      <c r="G36" s="119">
        <v>2764731.7255099998</v>
      </c>
      <c r="H36" s="119">
        <v>2541232.3568899999</v>
      </c>
      <c r="I36" s="119"/>
      <c r="J36" s="119"/>
      <c r="K36" s="119"/>
      <c r="L36" s="119"/>
      <c r="M36" s="119"/>
      <c r="N36" s="119"/>
      <c r="O36" s="120">
        <v>16434420.672280001</v>
      </c>
    </row>
    <row r="37" spans="1:15" ht="15" x14ac:dyDescent="0.25">
      <c r="A37" s="35">
        <v>2017</v>
      </c>
      <c r="B37" s="36" t="s">
        <v>146</v>
      </c>
      <c r="C37" s="119">
        <v>2064101.66255</v>
      </c>
      <c r="D37" s="119">
        <v>2227163.9881600002</v>
      </c>
      <c r="E37" s="119">
        <v>2708820.6578199998</v>
      </c>
      <c r="F37" s="119">
        <v>2293507.1869800002</v>
      </c>
      <c r="G37" s="119">
        <v>2563698.7144599999</v>
      </c>
      <c r="H37" s="119">
        <v>2495008.5561299999</v>
      </c>
      <c r="I37" s="119">
        <v>2430974.2752200002</v>
      </c>
      <c r="J37" s="119">
        <v>1833658.8288400001</v>
      </c>
      <c r="K37" s="119">
        <v>2149834.1192000001</v>
      </c>
      <c r="L37" s="119">
        <v>2630083.6725499998</v>
      </c>
      <c r="M37" s="119">
        <v>2643953.8099099998</v>
      </c>
      <c r="N37" s="119">
        <v>2487675.0644</v>
      </c>
      <c r="O37" s="120">
        <v>28528480.536219999</v>
      </c>
    </row>
    <row r="38" spans="1:15" ht="15" x14ac:dyDescent="0.25">
      <c r="A38" s="33">
        <v>2018</v>
      </c>
      <c r="B38" s="36" t="s">
        <v>147</v>
      </c>
      <c r="C38" s="119">
        <v>42657.506809999999</v>
      </c>
      <c r="D38" s="119">
        <v>56242.339760000003</v>
      </c>
      <c r="E38" s="119">
        <v>79322.266470000002</v>
      </c>
      <c r="F38" s="119">
        <v>42637.633880000001</v>
      </c>
      <c r="G38" s="119">
        <v>133558.53912</v>
      </c>
      <c r="H38" s="119">
        <v>149141.31645000001</v>
      </c>
      <c r="I38" s="119"/>
      <c r="J38" s="119"/>
      <c r="K38" s="119"/>
      <c r="L38" s="119"/>
      <c r="M38" s="119"/>
      <c r="N38" s="119"/>
      <c r="O38" s="120">
        <v>503559.60249000002</v>
      </c>
    </row>
    <row r="39" spans="1:15" ht="15" x14ac:dyDescent="0.25">
      <c r="A39" s="35">
        <v>2017</v>
      </c>
      <c r="B39" s="36" t="s">
        <v>147</v>
      </c>
      <c r="C39" s="119">
        <v>65125.639880000002</v>
      </c>
      <c r="D39" s="119">
        <v>84700.491330000004</v>
      </c>
      <c r="E39" s="119">
        <v>148505.58248000001</v>
      </c>
      <c r="F39" s="119">
        <v>72460.498909999995</v>
      </c>
      <c r="G39" s="119">
        <v>114131.60739</v>
      </c>
      <c r="H39" s="119">
        <v>158069.96716999999</v>
      </c>
      <c r="I39" s="119">
        <v>90677.540630000003</v>
      </c>
      <c r="J39" s="119">
        <v>166168.74025</v>
      </c>
      <c r="K39" s="119">
        <v>103600.68257999999</v>
      </c>
      <c r="L39" s="119">
        <v>87976.727379999997</v>
      </c>
      <c r="M39" s="119">
        <v>125763.03137</v>
      </c>
      <c r="N39" s="119">
        <v>120779.26479</v>
      </c>
      <c r="O39" s="120">
        <v>1337959.77416</v>
      </c>
    </row>
    <row r="40" spans="1:15" ht="15" x14ac:dyDescent="0.25">
      <c r="A40" s="33">
        <v>2018</v>
      </c>
      <c r="B40" s="36" t="s">
        <v>148</v>
      </c>
      <c r="C40" s="119">
        <v>768013.09117999999</v>
      </c>
      <c r="D40" s="119">
        <v>880418.73155000003</v>
      </c>
      <c r="E40" s="119">
        <v>1030066.11685</v>
      </c>
      <c r="F40" s="119">
        <v>949428.54865000001</v>
      </c>
      <c r="G40" s="119">
        <v>989949.77043000003</v>
      </c>
      <c r="H40" s="119">
        <v>863560.48403000005</v>
      </c>
      <c r="I40" s="119"/>
      <c r="J40" s="119"/>
      <c r="K40" s="119"/>
      <c r="L40" s="119"/>
      <c r="M40" s="119"/>
      <c r="N40" s="119"/>
      <c r="O40" s="120">
        <v>5481436.7426899998</v>
      </c>
    </row>
    <row r="41" spans="1:15" ht="15" x14ac:dyDescent="0.25">
      <c r="A41" s="35">
        <v>2017</v>
      </c>
      <c r="B41" s="36" t="s">
        <v>148</v>
      </c>
      <c r="C41" s="119">
        <v>603322.90720000002</v>
      </c>
      <c r="D41" s="119">
        <v>695421.47016999999</v>
      </c>
      <c r="E41" s="119">
        <v>907665.64251000003</v>
      </c>
      <c r="F41" s="119">
        <v>787570.11109999998</v>
      </c>
      <c r="G41" s="119">
        <v>878995.33582000004</v>
      </c>
      <c r="H41" s="119">
        <v>873053.68208000006</v>
      </c>
      <c r="I41" s="119">
        <v>806965.32440000004</v>
      </c>
      <c r="J41" s="119">
        <v>958589.97944000002</v>
      </c>
      <c r="K41" s="119">
        <v>864472.46599000006</v>
      </c>
      <c r="L41" s="119">
        <v>1013756.9145</v>
      </c>
      <c r="M41" s="119">
        <v>1010045.7598</v>
      </c>
      <c r="N41" s="119">
        <v>1091180.5188</v>
      </c>
      <c r="O41" s="120">
        <v>10491040.111810001</v>
      </c>
    </row>
    <row r="42" spans="1:15" ht="15" x14ac:dyDescent="0.25">
      <c r="A42" s="33">
        <v>2018</v>
      </c>
      <c r="B42" s="36" t="s">
        <v>149</v>
      </c>
      <c r="C42" s="119">
        <v>511975.78489000001</v>
      </c>
      <c r="D42" s="119">
        <v>547565.02185999998</v>
      </c>
      <c r="E42" s="119">
        <v>636109.40708999999</v>
      </c>
      <c r="F42" s="119">
        <v>603166.41240000003</v>
      </c>
      <c r="G42" s="119">
        <v>624544.43558000005</v>
      </c>
      <c r="H42" s="119">
        <v>552199.42890000006</v>
      </c>
      <c r="I42" s="119"/>
      <c r="J42" s="119"/>
      <c r="K42" s="119"/>
      <c r="L42" s="119"/>
      <c r="M42" s="119"/>
      <c r="N42" s="119"/>
      <c r="O42" s="120">
        <v>3475560.4907200001</v>
      </c>
    </row>
    <row r="43" spans="1:15" ht="15" x14ac:dyDescent="0.25">
      <c r="A43" s="35">
        <v>2017</v>
      </c>
      <c r="B43" s="36" t="s">
        <v>149</v>
      </c>
      <c r="C43" s="119">
        <v>388735.77536000003</v>
      </c>
      <c r="D43" s="119">
        <v>432355.05512999999</v>
      </c>
      <c r="E43" s="119">
        <v>516941.45613000001</v>
      </c>
      <c r="F43" s="119">
        <v>484507.63029</v>
      </c>
      <c r="G43" s="119">
        <v>508709.39766999998</v>
      </c>
      <c r="H43" s="119">
        <v>506013.32293000002</v>
      </c>
      <c r="I43" s="119">
        <v>473046.75822999998</v>
      </c>
      <c r="J43" s="119">
        <v>564435.73300999997</v>
      </c>
      <c r="K43" s="119">
        <v>479913.18700999999</v>
      </c>
      <c r="L43" s="119">
        <v>542086.15994000004</v>
      </c>
      <c r="M43" s="119">
        <v>580775.62867999997</v>
      </c>
      <c r="N43" s="119">
        <v>603768.85230999999</v>
      </c>
      <c r="O43" s="120">
        <v>6081288.9566900004</v>
      </c>
    </row>
    <row r="44" spans="1:15" ht="15" x14ac:dyDescent="0.25">
      <c r="A44" s="33">
        <v>2018</v>
      </c>
      <c r="B44" s="36" t="s">
        <v>150</v>
      </c>
      <c r="C44" s="119">
        <v>597446.57374000002</v>
      </c>
      <c r="D44" s="119">
        <v>635719.20372999995</v>
      </c>
      <c r="E44" s="119">
        <v>752706.49484000006</v>
      </c>
      <c r="F44" s="119">
        <v>698128.70249000005</v>
      </c>
      <c r="G44" s="119">
        <v>716271.10690000001</v>
      </c>
      <c r="H44" s="119">
        <v>658074.09577999997</v>
      </c>
      <c r="I44" s="119"/>
      <c r="J44" s="119"/>
      <c r="K44" s="119"/>
      <c r="L44" s="119"/>
      <c r="M44" s="119"/>
      <c r="N44" s="119"/>
      <c r="O44" s="120">
        <v>4058346.1774800001</v>
      </c>
    </row>
    <row r="45" spans="1:15" ht="15" x14ac:dyDescent="0.25">
      <c r="A45" s="35">
        <v>2017</v>
      </c>
      <c r="B45" s="36" t="s">
        <v>150</v>
      </c>
      <c r="C45" s="119">
        <v>464939.96042999998</v>
      </c>
      <c r="D45" s="119">
        <v>500570.89883000002</v>
      </c>
      <c r="E45" s="119">
        <v>611691.55353000003</v>
      </c>
      <c r="F45" s="119">
        <v>546671.35161000001</v>
      </c>
      <c r="G45" s="119">
        <v>570061.27294000005</v>
      </c>
      <c r="H45" s="119">
        <v>560351.03925999999</v>
      </c>
      <c r="I45" s="119">
        <v>532018.44551999995</v>
      </c>
      <c r="J45" s="119">
        <v>607613.37546999997</v>
      </c>
      <c r="K45" s="119">
        <v>521158.19201</v>
      </c>
      <c r="L45" s="119">
        <v>624817.60432000004</v>
      </c>
      <c r="M45" s="119">
        <v>644884.76653999998</v>
      </c>
      <c r="N45" s="119">
        <v>625258.14555000002</v>
      </c>
      <c r="O45" s="120">
        <v>6810036.6060100002</v>
      </c>
    </row>
    <row r="46" spans="1:15" ht="15" x14ac:dyDescent="0.25">
      <c r="A46" s="33">
        <v>2018</v>
      </c>
      <c r="B46" s="36" t="s">
        <v>151</v>
      </c>
      <c r="C46" s="119">
        <v>1117538.5421800001</v>
      </c>
      <c r="D46" s="119">
        <v>1148792.0190600001</v>
      </c>
      <c r="E46" s="119">
        <v>1293399.2735900001</v>
      </c>
      <c r="F46" s="119">
        <v>1131639.53978</v>
      </c>
      <c r="G46" s="119">
        <v>1206085.59733</v>
      </c>
      <c r="H46" s="119">
        <v>1207408.5946899999</v>
      </c>
      <c r="I46" s="119"/>
      <c r="J46" s="119"/>
      <c r="K46" s="119"/>
      <c r="L46" s="119"/>
      <c r="M46" s="119"/>
      <c r="N46" s="119"/>
      <c r="O46" s="120">
        <v>7104863.5666300002</v>
      </c>
    </row>
    <row r="47" spans="1:15" ht="15" x14ac:dyDescent="0.25">
      <c r="A47" s="35">
        <v>2017</v>
      </c>
      <c r="B47" s="36" t="s">
        <v>151</v>
      </c>
      <c r="C47" s="119">
        <v>850631.40171999997</v>
      </c>
      <c r="D47" s="119">
        <v>928852.77034000005</v>
      </c>
      <c r="E47" s="119">
        <v>1169206.17637</v>
      </c>
      <c r="F47" s="119">
        <v>995610.38098000002</v>
      </c>
      <c r="G47" s="119">
        <v>965129.35251</v>
      </c>
      <c r="H47" s="119">
        <v>897059.66601000004</v>
      </c>
      <c r="I47" s="119">
        <v>789433.12520999997</v>
      </c>
      <c r="J47" s="119">
        <v>846263.61014</v>
      </c>
      <c r="K47" s="119">
        <v>740039.80018000002</v>
      </c>
      <c r="L47" s="119">
        <v>1016087.50205</v>
      </c>
      <c r="M47" s="119">
        <v>1073411.6837800001</v>
      </c>
      <c r="N47" s="119">
        <v>1159675.9428300001</v>
      </c>
      <c r="O47" s="120">
        <v>11431401.41212</v>
      </c>
    </row>
    <row r="48" spans="1:15" ht="15" x14ac:dyDescent="0.25">
      <c r="A48" s="33">
        <v>2018</v>
      </c>
      <c r="B48" s="36" t="s">
        <v>152</v>
      </c>
      <c r="C48" s="119">
        <v>208561.60756</v>
      </c>
      <c r="D48" s="119">
        <v>239377.75349</v>
      </c>
      <c r="E48" s="119">
        <v>267497.24072</v>
      </c>
      <c r="F48" s="119">
        <v>258444.03012000001</v>
      </c>
      <c r="G48" s="119">
        <v>273674.49651999999</v>
      </c>
      <c r="H48" s="119">
        <v>254504.36137</v>
      </c>
      <c r="I48" s="119"/>
      <c r="J48" s="119"/>
      <c r="K48" s="119"/>
      <c r="L48" s="119"/>
      <c r="M48" s="119"/>
      <c r="N48" s="119"/>
      <c r="O48" s="120">
        <v>1502059.4897799999</v>
      </c>
    </row>
    <row r="49" spans="1:15" ht="15" x14ac:dyDescent="0.25">
      <c r="A49" s="35">
        <v>2017</v>
      </c>
      <c r="B49" s="36" t="s">
        <v>152</v>
      </c>
      <c r="C49" s="119">
        <v>180942.39872</v>
      </c>
      <c r="D49" s="119">
        <v>202271.86444</v>
      </c>
      <c r="E49" s="119">
        <v>256830.35075000001</v>
      </c>
      <c r="F49" s="119">
        <v>222371.25599000001</v>
      </c>
      <c r="G49" s="119">
        <v>239963.52903000001</v>
      </c>
      <c r="H49" s="119">
        <v>231400.9319</v>
      </c>
      <c r="I49" s="119">
        <v>217437.45954000001</v>
      </c>
      <c r="J49" s="119">
        <v>244923.63052000001</v>
      </c>
      <c r="K49" s="119">
        <v>205829.61438000001</v>
      </c>
      <c r="L49" s="119">
        <v>230035.07008</v>
      </c>
      <c r="M49" s="119">
        <v>237809.17567</v>
      </c>
      <c r="N49" s="119">
        <v>235849.33556000001</v>
      </c>
      <c r="O49" s="120">
        <v>2705664.6165800001</v>
      </c>
    </row>
    <row r="50" spans="1:15" ht="15" x14ac:dyDescent="0.25">
      <c r="A50" s="33">
        <v>2018</v>
      </c>
      <c r="B50" s="36" t="s">
        <v>153</v>
      </c>
      <c r="C50" s="119">
        <v>139619.79345</v>
      </c>
      <c r="D50" s="119">
        <v>195563.04842000001</v>
      </c>
      <c r="E50" s="119">
        <v>523241.38160000002</v>
      </c>
      <c r="F50" s="119">
        <v>355941.63123</v>
      </c>
      <c r="G50" s="119">
        <v>251846.51553</v>
      </c>
      <c r="H50" s="119">
        <v>199159.50790999999</v>
      </c>
      <c r="I50" s="119"/>
      <c r="J50" s="119"/>
      <c r="K50" s="119"/>
      <c r="L50" s="119"/>
      <c r="M50" s="119"/>
      <c r="N50" s="119"/>
      <c r="O50" s="120">
        <v>1665371.8781399999</v>
      </c>
    </row>
    <row r="51" spans="1:15" ht="15" x14ac:dyDescent="0.25">
      <c r="A51" s="35">
        <v>2017</v>
      </c>
      <c r="B51" s="36" t="s">
        <v>153</v>
      </c>
      <c r="C51" s="119">
        <v>198534.06315</v>
      </c>
      <c r="D51" s="119">
        <v>251788.18276</v>
      </c>
      <c r="E51" s="119">
        <v>340499.74222999997</v>
      </c>
      <c r="F51" s="119">
        <v>346670.38876</v>
      </c>
      <c r="G51" s="119">
        <v>302713.72174000001</v>
      </c>
      <c r="H51" s="119">
        <v>252586.26483999999</v>
      </c>
      <c r="I51" s="119">
        <v>265041.29012999998</v>
      </c>
      <c r="J51" s="119">
        <v>323938.58740999998</v>
      </c>
      <c r="K51" s="119">
        <v>232892.31638</v>
      </c>
      <c r="L51" s="119">
        <v>223695.11405</v>
      </c>
      <c r="M51" s="119">
        <v>267316.03243000002</v>
      </c>
      <c r="N51" s="119">
        <v>281648.07185000001</v>
      </c>
      <c r="O51" s="120">
        <v>3287323.7757299999</v>
      </c>
    </row>
    <row r="52" spans="1:15" ht="15" x14ac:dyDescent="0.25">
      <c r="A52" s="33">
        <v>2018</v>
      </c>
      <c r="B52" s="36" t="s">
        <v>154</v>
      </c>
      <c r="C52" s="119">
        <v>106506.34802</v>
      </c>
      <c r="D52" s="119">
        <v>149674.51311999999</v>
      </c>
      <c r="E52" s="119">
        <v>148009.59664</v>
      </c>
      <c r="F52" s="119">
        <v>189961.26037999999</v>
      </c>
      <c r="G52" s="119">
        <v>190160.51271000001</v>
      </c>
      <c r="H52" s="119">
        <v>122095.34977</v>
      </c>
      <c r="I52" s="119"/>
      <c r="J52" s="119"/>
      <c r="K52" s="119"/>
      <c r="L52" s="119"/>
      <c r="M52" s="119"/>
      <c r="N52" s="119"/>
      <c r="O52" s="120">
        <v>906407.58063999994</v>
      </c>
    </row>
    <row r="53" spans="1:15" ht="15" x14ac:dyDescent="0.25">
      <c r="A53" s="35">
        <v>2017</v>
      </c>
      <c r="B53" s="36" t="s">
        <v>154</v>
      </c>
      <c r="C53" s="119">
        <v>99964.754350000003</v>
      </c>
      <c r="D53" s="119">
        <v>122114.31127000001</v>
      </c>
      <c r="E53" s="119">
        <v>147396.47138</v>
      </c>
      <c r="F53" s="119">
        <v>137727.17058999999</v>
      </c>
      <c r="G53" s="119">
        <v>131955.44761999999</v>
      </c>
      <c r="H53" s="119">
        <v>156546.92847000001</v>
      </c>
      <c r="I53" s="119">
        <v>111487.75456</v>
      </c>
      <c r="J53" s="119">
        <v>159009.36577</v>
      </c>
      <c r="K53" s="119">
        <v>151239.85154</v>
      </c>
      <c r="L53" s="119">
        <v>145058.47693999999</v>
      </c>
      <c r="M53" s="119">
        <v>173029.13488999999</v>
      </c>
      <c r="N53" s="119">
        <v>202981.92694999999</v>
      </c>
      <c r="O53" s="120">
        <v>1738511.59433</v>
      </c>
    </row>
    <row r="54" spans="1:15" ht="15" x14ac:dyDescent="0.25">
      <c r="A54" s="33">
        <v>2018</v>
      </c>
      <c r="B54" s="36" t="s">
        <v>155</v>
      </c>
      <c r="C54" s="119">
        <v>331311.67527000001</v>
      </c>
      <c r="D54" s="119">
        <v>350975.03032999998</v>
      </c>
      <c r="E54" s="119">
        <v>417832.92804000003</v>
      </c>
      <c r="F54" s="119">
        <v>366007.59678000002</v>
      </c>
      <c r="G54" s="119">
        <v>406834.22135000001</v>
      </c>
      <c r="H54" s="119">
        <v>358200.78677000001</v>
      </c>
      <c r="I54" s="119"/>
      <c r="J54" s="119"/>
      <c r="K54" s="119"/>
      <c r="L54" s="119"/>
      <c r="M54" s="119"/>
      <c r="N54" s="119"/>
      <c r="O54" s="120">
        <v>2231162.2385399998</v>
      </c>
    </row>
    <row r="55" spans="1:15" ht="15" x14ac:dyDescent="0.25">
      <c r="A55" s="35">
        <v>2017</v>
      </c>
      <c r="B55" s="36" t="s">
        <v>155</v>
      </c>
      <c r="C55" s="119">
        <v>257694.28862000001</v>
      </c>
      <c r="D55" s="119">
        <v>269349.10970999999</v>
      </c>
      <c r="E55" s="119">
        <v>329519.41336000001</v>
      </c>
      <c r="F55" s="119">
        <v>309774.31763000001</v>
      </c>
      <c r="G55" s="119">
        <v>327785.27223</v>
      </c>
      <c r="H55" s="119">
        <v>324231.31637000002</v>
      </c>
      <c r="I55" s="119">
        <v>304151.16753999999</v>
      </c>
      <c r="J55" s="119">
        <v>360396.04324999999</v>
      </c>
      <c r="K55" s="119">
        <v>310390.63776999997</v>
      </c>
      <c r="L55" s="119">
        <v>382337.83542000002</v>
      </c>
      <c r="M55" s="119">
        <v>384812.70630999998</v>
      </c>
      <c r="N55" s="119">
        <v>356754.41252000001</v>
      </c>
      <c r="O55" s="120">
        <v>3917196.52073</v>
      </c>
    </row>
    <row r="56" spans="1:15" ht="15" x14ac:dyDescent="0.25">
      <c r="A56" s="33">
        <v>2018</v>
      </c>
      <c r="B56" s="36" t="s">
        <v>156</v>
      </c>
      <c r="C56" s="119">
        <v>6831.2707700000001</v>
      </c>
      <c r="D56" s="119">
        <v>9089.9323100000001</v>
      </c>
      <c r="E56" s="119">
        <v>13530.33689</v>
      </c>
      <c r="F56" s="119">
        <v>10659.699060000001</v>
      </c>
      <c r="G56" s="119">
        <v>11542.52396</v>
      </c>
      <c r="H56" s="119">
        <v>10070.614600000001</v>
      </c>
      <c r="I56" s="119"/>
      <c r="J56" s="119"/>
      <c r="K56" s="119"/>
      <c r="L56" s="119"/>
      <c r="M56" s="119"/>
      <c r="N56" s="119"/>
      <c r="O56" s="120">
        <v>61724.377589999996</v>
      </c>
    </row>
    <row r="57" spans="1:15" ht="15" x14ac:dyDescent="0.25">
      <c r="A57" s="35">
        <v>2017</v>
      </c>
      <c r="B57" s="36" t="s">
        <v>156</v>
      </c>
      <c r="C57" s="119">
        <v>5824.4746999999998</v>
      </c>
      <c r="D57" s="119">
        <v>7372.3520099999996</v>
      </c>
      <c r="E57" s="119">
        <v>14210.87349</v>
      </c>
      <c r="F57" s="119">
        <v>10024.064060000001</v>
      </c>
      <c r="G57" s="119">
        <v>10759.562809999999</v>
      </c>
      <c r="H57" s="119">
        <v>8156.1843900000003</v>
      </c>
      <c r="I57" s="119">
        <v>7385.9921800000002</v>
      </c>
      <c r="J57" s="119">
        <v>7598.6843099999996</v>
      </c>
      <c r="K57" s="119">
        <v>5984.3935600000004</v>
      </c>
      <c r="L57" s="119">
        <v>9753.0607600000003</v>
      </c>
      <c r="M57" s="119">
        <v>10263.51993</v>
      </c>
      <c r="N57" s="119">
        <v>14852.35835</v>
      </c>
      <c r="O57" s="120">
        <v>112185.52055</v>
      </c>
    </row>
    <row r="58" spans="1:15" ht="15" x14ac:dyDescent="0.25">
      <c r="A58" s="33">
        <v>2018</v>
      </c>
      <c r="B58" s="34" t="s">
        <v>31</v>
      </c>
      <c r="C58" s="122">
        <f>C60</f>
        <v>391324.55086000002</v>
      </c>
      <c r="D58" s="122">
        <f t="shared" ref="D58:O58" si="4">D60</f>
        <v>334236.16577000002</v>
      </c>
      <c r="E58" s="122">
        <f t="shared" si="4"/>
        <v>376936.34509999998</v>
      </c>
      <c r="F58" s="122">
        <f t="shared" si="4"/>
        <v>369553.78622000001</v>
      </c>
      <c r="G58" s="122">
        <f t="shared" si="4"/>
        <v>430460.15201999998</v>
      </c>
      <c r="H58" s="122">
        <f t="shared" si="4"/>
        <v>380077.41486999998</v>
      </c>
      <c r="I58" s="122"/>
      <c r="J58" s="122"/>
      <c r="K58" s="122"/>
      <c r="L58" s="122"/>
      <c r="M58" s="122"/>
      <c r="N58" s="122"/>
      <c r="O58" s="122">
        <f t="shared" si="4"/>
        <v>2282588.4148400002</v>
      </c>
    </row>
    <row r="59" spans="1:15" ht="15" x14ac:dyDescent="0.25">
      <c r="A59" s="35">
        <v>2017</v>
      </c>
      <c r="B59" s="34" t="s">
        <v>31</v>
      </c>
      <c r="C59" s="122">
        <f>C61</f>
        <v>328015.23112999997</v>
      </c>
      <c r="D59" s="122">
        <f t="shared" ref="D59:O59" si="5">D61</f>
        <v>308981.73379999999</v>
      </c>
      <c r="E59" s="122">
        <f t="shared" si="5"/>
        <v>382542.65993999998</v>
      </c>
      <c r="F59" s="122">
        <f t="shared" si="5"/>
        <v>448004.33481999999</v>
      </c>
      <c r="G59" s="122">
        <f t="shared" si="5"/>
        <v>445720.09135</v>
      </c>
      <c r="H59" s="122">
        <f t="shared" si="5"/>
        <v>366947.6202</v>
      </c>
      <c r="I59" s="122">
        <f t="shared" si="5"/>
        <v>385927.32467</v>
      </c>
      <c r="J59" s="122">
        <f t="shared" si="5"/>
        <v>445269.32912000001</v>
      </c>
      <c r="K59" s="122">
        <f t="shared" si="5"/>
        <v>379084.85233999998</v>
      </c>
      <c r="L59" s="122">
        <f t="shared" si="5"/>
        <v>404379.81774999999</v>
      </c>
      <c r="M59" s="122">
        <f t="shared" si="5"/>
        <v>382927.93002999999</v>
      </c>
      <c r="N59" s="122">
        <f t="shared" si="5"/>
        <v>411302.76665000001</v>
      </c>
      <c r="O59" s="122">
        <f t="shared" si="5"/>
        <v>4689103.6918000001</v>
      </c>
    </row>
    <row r="60" spans="1:15" ht="15" x14ac:dyDescent="0.25">
      <c r="A60" s="33">
        <v>2018</v>
      </c>
      <c r="B60" s="36" t="s">
        <v>157</v>
      </c>
      <c r="C60" s="119">
        <v>391324.55086000002</v>
      </c>
      <c r="D60" s="119">
        <v>334236.16577000002</v>
      </c>
      <c r="E60" s="119">
        <v>376936.34509999998</v>
      </c>
      <c r="F60" s="119">
        <v>369553.78622000001</v>
      </c>
      <c r="G60" s="119">
        <v>430460.15201999998</v>
      </c>
      <c r="H60" s="119">
        <v>380077.41486999998</v>
      </c>
      <c r="I60" s="119"/>
      <c r="J60" s="119"/>
      <c r="K60" s="119"/>
      <c r="L60" s="119"/>
      <c r="M60" s="119"/>
      <c r="N60" s="119"/>
      <c r="O60" s="120">
        <v>2282588.4148400002</v>
      </c>
    </row>
    <row r="61" spans="1:15" ht="15.75" thickBot="1" x14ac:dyDescent="0.3">
      <c r="A61" s="35">
        <v>2017</v>
      </c>
      <c r="B61" s="36" t="s">
        <v>157</v>
      </c>
      <c r="C61" s="119">
        <v>328015.23112999997</v>
      </c>
      <c r="D61" s="119">
        <v>308981.73379999999</v>
      </c>
      <c r="E61" s="119">
        <v>382542.65993999998</v>
      </c>
      <c r="F61" s="119">
        <v>448004.33481999999</v>
      </c>
      <c r="G61" s="119">
        <v>445720.09135</v>
      </c>
      <c r="H61" s="119">
        <v>366947.6202</v>
      </c>
      <c r="I61" s="119">
        <v>385927.32467</v>
      </c>
      <c r="J61" s="119">
        <v>445269.32912000001</v>
      </c>
      <c r="K61" s="119">
        <v>379084.85233999998</v>
      </c>
      <c r="L61" s="119">
        <v>404379.81774999999</v>
      </c>
      <c r="M61" s="119">
        <v>382927.93002999999</v>
      </c>
      <c r="N61" s="119">
        <v>411302.76665000001</v>
      </c>
      <c r="O61" s="120">
        <v>4689103.6918000001</v>
      </c>
    </row>
    <row r="62" spans="1:15" s="39" customFormat="1" ht="15" customHeight="1" thickBot="1" x14ac:dyDescent="0.25">
      <c r="A62" s="37">
        <v>2002</v>
      </c>
      <c r="B62" s="38" t="s">
        <v>40</v>
      </c>
      <c r="C62" s="123">
        <v>2607319.6609999998</v>
      </c>
      <c r="D62" s="123">
        <v>2383772.9539999999</v>
      </c>
      <c r="E62" s="123">
        <v>2918943.5210000002</v>
      </c>
      <c r="F62" s="123">
        <v>2742857.9219999998</v>
      </c>
      <c r="G62" s="123">
        <v>3000325.2429999998</v>
      </c>
      <c r="H62" s="123">
        <v>2770693.8810000001</v>
      </c>
      <c r="I62" s="123">
        <v>3103851.8620000002</v>
      </c>
      <c r="J62" s="123">
        <v>2975888.9739999999</v>
      </c>
      <c r="K62" s="123">
        <v>3218206.861</v>
      </c>
      <c r="L62" s="123">
        <v>3501128.02</v>
      </c>
      <c r="M62" s="123">
        <v>3593604.8960000002</v>
      </c>
      <c r="N62" s="123">
        <v>3242495.2340000002</v>
      </c>
      <c r="O62" s="124">
        <f>SUM(C62:N62)</f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23">
        <v>3533705.5819999999</v>
      </c>
      <c r="D63" s="123">
        <v>2923460.39</v>
      </c>
      <c r="E63" s="123">
        <v>3908255.9909999999</v>
      </c>
      <c r="F63" s="123">
        <v>3662183.449</v>
      </c>
      <c r="G63" s="123">
        <v>3860471.3</v>
      </c>
      <c r="H63" s="123">
        <v>3796113.5219999999</v>
      </c>
      <c r="I63" s="123">
        <v>4236114.2640000004</v>
      </c>
      <c r="J63" s="123">
        <v>3828726.17</v>
      </c>
      <c r="K63" s="123">
        <v>4114677.523</v>
      </c>
      <c r="L63" s="123">
        <v>4824388.2589999996</v>
      </c>
      <c r="M63" s="123">
        <v>3969697.4580000001</v>
      </c>
      <c r="N63" s="123">
        <v>4595042.3940000003</v>
      </c>
      <c r="O63" s="124">
        <f t="shared" ref="O63:O78" si="6">SUM(C63:N63)</f>
        <v>47252836.302000001</v>
      </c>
    </row>
    <row r="64" spans="1:15" s="39" customFormat="1" ht="15" customHeight="1" thickBot="1" x14ac:dyDescent="0.25">
      <c r="A64" s="37">
        <v>2004</v>
      </c>
      <c r="B64" s="38" t="s">
        <v>40</v>
      </c>
      <c r="C64" s="123">
        <v>4619660.84</v>
      </c>
      <c r="D64" s="123">
        <v>3664503.0430000001</v>
      </c>
      <c r="E64" s="123">
        <v>5218042.1770000001</v>
      </c>
      <c r="F64" s="123">
        <v>5072462.9939999999</v>
      </c>
      <c r="G64" s="123">
        <v>5170061.6050000004</v>
      </c>
      <c r="H64" s="123">
        <v>5284383.2860000003</v>
      </c>
      <c r="I64" s="123">
        <v>5632138.7980000004</v>
      </c>
      <c r="J64" s="123">
        <v>4707491.284</v>
      </c>
      <c r="K64" s="123">
        <v>5656283.5209999997</v>
      </c>
      <c r="L64" s="123">
        <v>5867342.1210000003</v>
      </c>
      <c r="M64" s="123">
        <v>5733908.9759999998</v>
      </c>
      <c r="N64" s="123">
        <v>6540874.1749999998</v>
      </c>
      <c r="O64" s="124">
        <f t="shared" si="6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23">
        <v>4997279.7240000004</v>
      </c>
      <c r="D65" s="123">
        <v>5651741.2520000003</v>
      </c>
      <c r="E65" s="123">
        <v>6591859.2180000003</v>
      </c>
      <c r="F65" s="123">
        <v>6128131.8779999996</v>
      </c>
      <c r="G65" s="123">
        <v>5977226.2170000002</v>
      </c>
      <c r="H65" s="123">
        <v>6038534.3669999996</v>
      </c>
      <c r="I65" s="123">
        <v>5763466.3530000001</v>
      </c>
      <c r="J65" s="123">
        <v>5552867.2120000003</v>
      </c>
      <c r="K65" s="123">
        <v>6814268.9409999996</v>
      </c>
      <c r="L65" s="123">
        <v>6772178.5690000001</v>
      </c>
      <c r="M65" s="123">
        <v>5942575.7819999997</v>
      </c>
      <c r="N65" s="123">
        <v>7246278.6299999999</v>
      </c>
      <c r="O65" s="124">
        <f t="shared" si="6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23">
        <v>5133048.8810000001</v>
      </c>
      <c r="D66" s="123">
        <v>6058251.2790000001</v>
      </c>
      <c r="E66" s="123">
        <v>7411101.659</v>
      </c>
      <c r="F66" s="123">
        <v>6456090.2609999999</v>
      </c>
      <c r="G66" s="123">
        <v>7041543.2470000004</v>
      </c>
      <c r="H66" s="123">
        <v>7815434.6220000004</v>
      </c>
      <c r="I66" s="123">
        <v>7067411.4790000003</v>
      </c>
      <c r="J66" s="123">
        <v>6811202.4100000001</v>
      </c>
      <c r="K66" s="123">
        <v>7606551.0949999997</v>
      </c>
      <c r="L66" s="123">
        <v>6888812.5489999996</v>
      </c>
      <c r="M66" s="123">
        <v>8641474.5559999999</v>
      </c>
      <c r="N66" s="123">
        <v>8603753.4800000004</v>
      </c>
      <c r="O66" s="124">
        <f t="shared" si="6"/>
        <v>85534675.517999992</v>
      </c>
    </row>
    <row r="67" spans="1:15" s="39" customFormat="1" ht="15" customHeight="1" thickBot="1" x14ac:dyDescent="0.25">
      <c r="A67" s="37">
        <v>2007</v>
      </c>
      <c r="B67" s="38" t="s">
        <v>40</v>
      </c>
      <c r="C67" s="123">
        <v>6564559.7929999996</v>
      </c>
      <c r="D67" s="123">
        <v>7656951.608</v>
      </c>
      <c r="E67" s="123">
        <v>8957851.6209999993</v>
      </c>
      <c r="F67" s="123">
        <v>8313312.0049999999</v>
      </c>
      <c r="G67" s="123">
        <v>9147620.0419999994</v>
      </c>
      <c r="H67" s="123">
        <v>8980247.4370000008</v>
      </c>
      <c r="I67" s="123">
        <v>8937741.591</v>
      </c>
      <c r="J67" s="123">
        <v>8736689.0920000002</v>
      </c>
      <c r="K67" s="123">
        <v>9038743.8959999997</v>
      </c>
      <c r="L67" s="123">
        <v>9895216.6219999995</v>
      </c>
      <c r="M67" s="123">
        <v>11318798.220000001</v>
      </c>
      <c r="N67" s="123">
        <v>9724017.977</v>
      </c>
      <c r="O67" s="124">
        <f t="shared" si="6"/>
        <v>107271749.90399998</v>
      </c>
    </row>
    <row r="68" spans="1:15" s="39" customFormat="1" ht="15" customHeight="1" thickBot="1" x14ac:dyDescent="0.25">
      <c r="A68" s="37">
        <v>2008</v>
      </c>
      <c r="B68" s="38" t="s">
        <v>40</v>
      </c>
      <c r="C68" s="123">
        <v>10632207.040999999</v>
      </c>
      <c r="D68" s="123">
        <v>11077899.119999999</v>
      </c>
      <c r="E68" s="123">
        <v>11428587.233999999</v>
      </c>
      <c r="F68" s="123">
        <v>11363963.503</v>
      </c>
      <c r="G68" s="123">
        <v>12477968.699999999</v>
      </c>
      <c r="H68" s="123">
        <v>11770634.384</v>
      </c>
      <c r="I68" s="123">
        <v>12595426.863</v>
      </c>
      <c r="J68" s="123">
        <v>11046830.085999999</v>
      </c>
      <c r="K68" s="123">
        <v>12793148.034</v>
      </c>
      <c r="L68" s="123">
        <v>9722708.7899999991</v>
      </c>
      <c r="M68" s="123">
        <v>9395872.8969999999</v>
      </c>
      <c r="N68" s="123">
        <v>7721948.9740000004</v>
      </c>
      <c r="O68" s="124">
        <f t="shared" si="6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23">
        <v>7884493.5240000002</v>
      </c>
      <c r="D69" s="123">
        <v>8435115.8340000007</v>
      </c>
      <c r="E69" s="123">
        <v>8155485.0810000002</v>
      </c>
      <c r="F69" s="123">
        <v>7561696.2829999998</v>
      </c>
      <c r="G69" s="123">
        <v>7346407.5279999999</v>
      </c>
      <c r="H69" s="123">
        <v>8329692.7829999998</v>
      </c>
      <c r="I69" s="123">
        <v>9055733.6710000001</v>
      </c>
      <c r="J69" s="123">
        <v>7839908.8420000002</v>
      </c>
      <c r="K69" s="123">
        <v>8480708.3870000001</v>
      </c>
      <c r="L69" s="123">
        <v>10095768.029999999</v>
      </c>
      <c r="M69" s="123">
        <v>8903010.773</v>
      </c>
      <c r="N69" s="123">
        <v>10054591.867000001</v>
      </c>
      <c r="O69" s="124">
        <f t="shared" si="6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23">
        <v>7828748.0580000002</v>
      </c>
      <c r="D70" s="123">
        <v>8263237.8140000002</v>
      </c>
      <c r="E70" s="123">
        <v>9886488.1710000001</v>
      </c>
      <c r="F70" s="123">
        <v>9396006.6539999992</v>
      </c>
      <c r="G70" s="123">
        <v>9799958.1170000006</v>
      </c>
      <c r="H70" s="123">
        <v>9542907.6439999994</v>
      </c>
      <c r="I70" s="123">
        <v>9564682.5449999999</v>
      </c>
      <c r="J70" s="123">
        <v>8523451.9729999993</v>
      </c>
      <c r="K70" s="123">
        <v>8909230.5209999997</v>
      </c>
      <c r="L70" s="123">
        <v>10963586.27</v>
      </c>
      <c r="M70" s="123">
        <v>9382369.7180000003</v>
      </c>
      <c r="N70" s="123">
        <v>11822551.698999999</v>
      </c>
      <c r="O70" s="124">
        <f t="shared" si="6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23">
        <v>9551084.6390000004</v>
      </c>
      <c r="D71" s="123">
        <v>10059126.307</v>
      </c>
      <c r="E71" s="123">
        <v>11811085.16</v>
      </c>
      <c r="F71" s="123">
        <v>11873269.447000001</v>
      </c>
      <c r="G71" s="123">
        <v>10943364.372</v>
      </c>
      <c r="H71" s="123">
        <v>11349953.558</v>
      </c>
      <c r="I71" s="123">
        <v>11860004.271</v>
      </c>
      <c r="J71" s="123">
        <v>11245124.657</v>
      </c>
      <c r="K71" s="123">
        <v>10750626.098999999</v>
      </c>
      <c r="L71" s="123">
        <v>11907219.297</v>
      </c>
      <c r="M71" s="123">
        <v>11078524.743000001</v>
      </c>
      <c r="N71" s="123">
        <v>12477486.279999999</v>
      </c>
      <c r="O71" s="124">
        <f t="shared" si="6"/>
        <v>134906868.83000001</v>
      </c>
    </row>
    <row r="72" spans="1:15" ht="13.5" thickBot="1" x14ac:dyDescent="0.25">
      <c r="A72" s="37">
        <v>2012</v>
      </c>
      <c r="B72" s="38" t="s">
        <v>40</v>
      </c>
      <c r="C72" s="123">
        <v>10348187.165999999</v>
      </c>
      <c r="D72" s="123">
        <v>11748000.124</v>
      </c>
      <c r="E72" s="123">
        <v>13208572.977</v>
      </c>
      <c r="F72" s="123">
        <v>12630226.718</v>
      </c>
      <c r="G72" s="123">
        <v>13131530.960999999</v>
      </c>
      <c r="H72" s="123">
        <v>13231198.687999999</v>
      </c>
      <c r="I72" s="123">
        <v>12830675.307</v>
      </c>
      <c r="J72" s="123">
        <v>12831394.572000001</v>
      </c>
      <c r="K72" s="123">
        <v>12952651.721999999</v>
      </c>
      <c r="L72" s="123">
        <v>13190769.654999999</v>
      </c>
      <c r="M72" s="123">
        <v>13753052.493000001</v>
      </c>
      <c r="N72" s="123">
        <v>12605476.173</v>
      </c>
      <c r="O72" s="124">
        <f t="shared" si="6"/>
        <v>152461736.55599999</v>
      </c>
    </row>
    <row r="73" spans="1:15" ht="13.5" thickBot="1" x14ac:dyDescent="0.25">
      <c r="A73" s="37">
        <v>2013</v>
      </c>
      <c r="B73" s="38" t="s">
        <v>40</v>
      </c>
      <c r="C73" s="123">
        <v>11481521.079</v>
      </c>
      <c r="D73" s="123">
        <v>12385690.909</v>
      </c>
      <c r="E73" s="123">
        <v>13122058.141000001</v>
      </c>
      <c r="F73" s="123">
        <v>12468202.903000001</v>
      </c>
      <c r="G73" s="123">
        <v>13277209.017000001</v>
      </c>
      <c r="H73" s="123">
        <v>12399973.961999999</v>
      </c>
      <c r="I73" s="123">
        <v>13059519.685000001</v>
      </c>
      <c r="J73" s="123">
        <v>11118300.903000001</v>
      </c>
      <c r="K73" s="123">
        <v>13060371.039000001</v>
      </c>
      <c r="L73" s="123">
        <v>12053704.638</v>
      </c>
      <c r="M73" s="123">
        <v>14201227.351</v>
      </c>
      <c r="N73" s="123">
        <v>13174857.460000001</v>
      </c>
      <c r="O73" s="124">
        <f t="shared" si="6"/>
        <v>151802637.08700001</v>
      </c>
    </row>
    <row r="74" spans="1:15" ht="13.5" thickBot="1" x14ac:dyDescent="0.25">
      <c r="A74" s="37">
        <v>2014</v>
      </c>
      <c r="B74" s="38" t="s">
        <v>40</v>
      </c>
      <c r="C74" s="123">
        <v>12399761.948000001</v>
      </c>
      <c r="D74" s="123">
        <v>13053292.493000001</v>
      </c>
      <c r="E74" s="123">
        <v>14680110.779999999</v>
      </c>
      <c r="F74" s="123">
        <v>13371185.664000001</v>
      </c>
      <c r="G74" s="123">
        <v>13681906.159</v>
      </c>
      <c r="H74" s="123">
        <v>12880924.245999999</v>
      </c>
      <c r="I74" s="123">
        <v>13344776.958000001</v>
      </c>
      <c r="J74" s="123">
        <v>11386828.925000001</v>
      </c>
      <c r="K74" s="123">
        <v>13583120.905999999</v>
      </c>
      <c r="L74" s="123">
        <v>12891630.102</v>
      </c>
      <c r="M74" s="123">
        <v>13067348.107000001</v>
      </c>
      <c r="N74" s="123">
        <v>13269271.402000001</v>
      </c>
      <c r="O74" s="124">
        <f t="shared" si="6"/>
        <v>157610157.69</v>
      </c>
    </row>
    <row r="75" spans="1:15" ht="13.5" thickBot="1" x14ac:dyDescent="0.25">
      <c r="A75" s="37">
        <v>2015</v>
      </c>
      <c r="B75" s="38" t="s">
        <v>40</v>
      </c>
      <c r="C75" s="123">
        <v>12301766.75</v>
      </c>
      <c r="D75" s="123">
        <v>12231860.140000001</v>
      </c>
      <c r="E75" s="123">
        <v>12519910.437999999</v>
      </c>
      <c r="F75" s="123">
        <v>13349346.866</v>
      </c>
      <c r="G75" s="123">
        <v>11080385.127</v>
      </c>
      <c r="H75" s="123">
        <v>11949647.085999999</v>
      </c>
      <c r="I75" s="123">
        <v>11129358.973999999</v>
      </c>
      <c r="J75" s="123">
        <v>11022045.344000001</v>
      </c>
      <c r="K75" s="123">
        <v>11581703.842</v>
      </c>
      <c r="L75" s="123">
        <v>13240039.088</v>
      </c>
      <c r="M75" s="123">
        <v>11681989.013</v>
      </c>
      <c r="N75" s="123">
        <v>11750818.76</v>
      </c>
      <c r="O75" s="124">
        <f t="shared" si="6"/>
        <v>143838871.428</v>
      </c>
    </row>
    <row r="76" spans="1:15" ht="13.5" thickBot="1" x14ac:dyDescent="0.25">
      <c r="A76" s="37">
        <v>2016</v>
      </c>
      <c r="B76" s="38" t="s">
        <v>40</v>
      </c>
      <c r="C76" s="123">
        <v>9546115.4000000004</v>
      </c>
      <c r="D76" s="123">
        <v>12366388.057</v>
      </c>
      <c r="E76" s="123">
        <v>12757672.093</v>
      </c>
      <c r="F76" s="123">
        <v>11950497.685000001</v>
      </c>
      <c r="G76" s="123">
        <v>12098611.067</v>
      </c>
      <c r="H76" s="123">
        <v>12864154.060000001</v>
      </c>
      <c r="I76" s="123">
        <v>9850124.8719999995</v>
      </c>
      <c r="J76" s="123">
        <v>11830762.82</v>
      </c>
      <c r="K76" s="123">
        <v>10901638.452</v>
      </c>
      <c r="L76" s="123">
        <v>12796159.91</v>
      </c>
      <c r="M76" s="123">
        <v>12786936.247</v>
      </c>
      <c r="N76" s="123">
        <v>12780523.145</v>
      </c>
      <c r="O76" s="124">
        <f t="shared" si="6"/>
        <v>142529583.80799997</v>
      </c>
    </row>
    <row r="77" spans="1:15" ht="13.5" thickBot="1" x14ac:dyDescent="0.25">
      <c r="A77" s="37">
        <v>2017</v>
      </c>
      <c r="B77" s="38" t="s">
        <v>40</v>
      </c>
      <c r="C77" s="123">
        <v>11247728.480000269</v>
      </c>
      <c r="D77" s="123">
        <v>12089987.87399945</v>
      </c>
      <c r="E77" s="123">
        <v>14470856.433999574</v>
      </c>
      <c r="F77" s="123">
        <v>12859960.630999278</v>
      </c>
      <c r="G77" s="123">
        <v>13582185.721999921</v>
      </c>
      <c r="H77" s="123">
        <v>13125316.696999384</v>
      </c>
      <c r="I77" s="123">
        <v>12612099.28599887</v>
      </c>
      <c r="J77" s="123">
        <v>13248602.26300006</v>
      </c>
      <c r="K77" s="123">
        <v>11810221.188999565</v>
      </c>
      <c r="L77" s="123">
        <v>13912786.719999475</v>
      </c>
      <c r="M77" s="123">
        <v>14188522.010998631</v>
      </c>
      <c r="N77" s="123">
        <v>13846026.641998757</v>
      </c>
      <c r="O77" s="124">
        <f t="shared" si="6"/>
        <v>156994293.94899324</v>
      </c>
    </row>
    <row r="78" spans="1:15" ht="13.5" thickBot="1" x14ac:dyDescent="0.25">
      <c r="A78" s="37">
        <v>2018</v>
      </c>
      <c r="B78" s="38" t="s">
        <v>40</v>
      </c>
      <c r="C78" s="123">
        <v>12436028.148998648</v>
      </c>
      <c r="D78" s="123">
        <v>13151908.477999134</v>
      </c>
      <c r="E78" s="123">
        <v>15559510.551999483</v>
      </c>
      <c r="F78" s="123">
        <v>13855880.58099946</v>
      </c>
      <c r="G78" s="123">
        <v>14305734.214999458</v>
      </c>
      <c r="H78" s="171">
        <v>12601664.466209998</v>
      </c>
      <c r="I78" s="123"/>
      <c r="J78" s="123"/>
      <c r="K78" s="123"/>
      <c r="L78" s="123"/>
      <c r="M78" s="123"/>
      <c r="N78" s="123"/>
      <c r="O78" s="124">
        <f t="shared" si="6"/>
        <v>81910726.441206172</v>
      </c>
    </row>
    <row r="79" spans="1:15" x14ac:dyDescent="0.2">
      <c r="B79" s="40" t="s">
        <v>62</v>
      </c>
    </row>
    <row r="81" spans="3:3" x14ac:dyDescent="0.2">
      <c r="C81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6" customWidth="1"/>
    <col min="3" max="3" width="17.5703125" style="56" customWidth="1"/>
    <col min="4" max="4" width="9.28515625" bestFit="1" customWidth="1"/>
  </cols>
  <sheetData>
    <row r="2" spans="1:4" ht="24.6" customHeight="1" x14ac:dyDescent="0.3">
      <c r="A2" s="180" t="s">
        <v>63</v>
      </c>
      <c r="B2" s="180"/>
      <c r="C2" s="180"/>
      <c r="D2" s="180"/>
    </row>
    <row r="3" spans="1:4" ht="15.75" x14ac:dyDescent="0.25">
      <c r="A3" s="179" t="s">
        <v>64</v>
      </c>
      <c r="B3" s="179"/>
      <c r="C3" s="179"/>
      <c r="D3" s="179"/>
    </row>
    <row r="5" spans="1:4" x14ac:dyDescent="0.2">
      <c r="A5" s="50" t="s">
        <v>65</v>
      </c>
      <c r="B5" s="51" t="s">
        <v>158</v>
      </c>
      <c r="C5" s="51" t="s">
        <v>159</v>
      </c>
      <c r="D5" s="52" t="s">
        <v>66</v>
      </c>
    </row>
    <row r="6" spans="1:4" x14ac:dyDescent="0.2">
      <c r="A6" s="53" t="s">
        <v>160</v>
      </c>
      <c r="B6" s="125">
        <v>3215.95606</v>
      </c>
      <c r="C6" s="125">
        <v>21177.350490000001</v>
      </c>
      <c r="D6" s="137">
        <v>558.5087014528425</v>
      </c>
    </row>
    <row r="7" spans="1:4" x14ac:dyDescent="0.2">
      <c r="A7" s="53" t="s">
        <v>161</v>
      </c>
      <c r="B7" s="125">
        <v>30395.418849999998</v>
      </c>
      <c r="C7" s="125">
        <v>112015.20587999999</v>
      </c>
      <c r="D7" s="137">
        <v>268.52660735747679</v>
      </c>
    </row>
    <row r="8" spans="1:4" x14ac:dyDescent="0.2">
      <c r="A8" s="53" t="s">
        <v>162</v>
      </c>
      <c r="B8" s="125">
        <v>2969.13103</v>
      </c>
      <c r="C8" s="125">
        <v>10106.91862</v>
      </c>
      <c r="D8" s="137">
        <v>240.39988528226047</v>
      </c>
    </row>
    <row r="9" spans="1:4" x14ac:dyDescent="0.2">
      <c r="A9" s="53" t="s">
        <v>163</v>
      </c>
      <c r="B9" s="125">
        <v>11072.536410000001</v>
      </c>
      <c r="C9" s="125">
        <v>23838.29437</v>
      </c>
      <c r="D9" s="137">
        <v>115.2920838306821</v>
      </c>
    </row>
    <row r="10" spans="1:4" x14ac:dyDescent="0.2">
      <c r="A10" s="53" t="s">
        <v>164</v>
      </c>
      <c r="B10" s="125">
        <v>8931.9784199999995</v>
      </c>
      <c r="C10" s="125">
        <v>17510.449069999999</v>
      </c>
      <c r="D10" s="137">
        <v>96.042223196504324</v>
      </c>
    </row>
    <row r="11" spans="1:4" x14ac:dyDescent="0.2">
      <c r="A11" s="53" t="s">
        <v>165</v>
      </c>
      <c r="B11" s="125">
        <v>59132.596010000001</v>
      </c>
      <c r="C11" s="125">
        <v>105047.96631</v>
      </c>
      <c r="D11" s="137">
        <v>77.648155836478381</v>
      </c>
    </row>
    <row r="12" spans="1:4" x14ac:dyDescent="0.2">
      <c r="A12" s="53" t="s">
        <v>166</v>
      </c>
      <c r="B12" s="125">
        <v>17527.6937</v>
      </c>
      <c r="C12" s="125">
        <v>31115.445670000001</v>
      </c>
      <c r="D12" s="137">
        <v>77.521619230486664</v>
      </c>
    </row>
    <row r="13" spans="1:4" x14ac:dyDescent="0.2">
      <c r="A13" s="53" t="s">
        <v>167</v>
      </c>
      <c r="B13" s="125">
        <v>14286.520630000001</v>
      </c>
      <c r="C13" s="125">
        <v>25263.4889</v>
      </c>
      <c r="D13" s="137">
        <v>76.834441039126531</v>
      </c>
    </row>
    <row r="14" spans="1:4" x14ac:dyDescent="0.2">
      <c r="A14" s="53" t="s">
        <v>168</v>
      </c>
      <c r="B14" s="125">
        <v>29572.289410000001</v>
      </c>
      <c r="C14" s="125">
        <v>51852.44728</v>
      </c>
      <c r="D14" s="137">
        <v>75.341335806303405</v>
      </c>
    </row>
    <row r="15" spans="1:4" x14ac:dyDescent="0.2">
      <c r="A15" s="53" t="s">
        <v>169</v>
      </c>
      <c r="B15" s="125">
        <v>57379.855089999997</v>
      </c>
      <c r="C15" s="125">
        <v>99325.611309999993</v>
      </c>
      <c r="D15" s="137">
        <v>73.101885939252199</v>
      </c>
    </row>
    <row r="16" spans="1:4" x14ac:dyDescent="0.2">
      <c r="A16" s="55" t="s">
        <v>67</v>
      </c>
      <c r="D16" s="101"/>
    </row>
    <row r="17" spans="1:4" x14ac:dyDescent="0.2">
      <c r="A17" s="57"/>
    </row>
    <row r="18" spans="1:4" ht="19.5" x14ac:dyDescent="0.3">
      <c r="A18" s="180" t="s">
        <v>68</v>
      </c>
      <c r="B18" s="180"/>
      <c r="C18" s="180"/>
      <c r="D18" s="180"/>
    </row>
    <row r="19" spans="1:4" ht="15.75" x14ac:dyDescent="0.25">
      <c r="A19" s="179" t="s">
        <v>69</v>
      </c>
      <c r="B19" s="179"/>
      <c r="C19" s="179"/>
      <c r="D19" s="179"/>
    </row>
    <row r="20" spans="1:4" x14ac:dyDescent="0.2">
      <c r="A20" s="27"/>
    </row>
    <row r="21" spans="1:4" x14ac:dyDescent="0.2">
      <c r="A21" s="50" t="s">
        <v>65</v>
      </c>
      <c r="B21" s="51" t="s">
        <v>158</v>
      </c>
      <c r="C21" s="51" t="s">
        <v>159</v>
      </c>
      <c r="D21" s="52" t="s">
        <v>66</v>
      </c>
    </row>
    <row r="22" spans="1:4" x14ac:dyDescent="0.2">
      <c r="A22" s="53" t="s">
        <v>170</v>
      </c>
      <c r="B22" s="125">
        <v>1264901.00825</v>
      </c>
      <c r="C22" s="125">
        <v>1280440.8913700001</v>
      </c>
      <c r="D22" s="137">
        <f>(C22-B22)/B22*100</f>
        <v>1.2285453975168914</v>
      </c>
    </row>
    <row r="23" spans="1:4" x14ac:dyDescent="0.2">
      <c r="A23" s="53" t="s">
        <v>171</v>
      </c>
      <c r="B23" s="125">
        <v>793343.61329999997</v>
      </c>
      <c r="C23" s="125">
        <v>876227.47632000002</v>
      </c>
      <c r="D23" s="137">
        <f t="shared" ref="D23:D31" si="0">(C23-B23)/B23*100</f>
        <v>10.447410381894361</v>
      </c>
    </row>
    <row r="24" spans="1:4" x14ac:dyDescent="0.2">
      <c r="A24" s="53" t="s">
        <v>172</v>
      </c>
      <c r="B24" s="125">
        <v>727066.91307000001</v>
      </c>
      <c r="C24" s="125">
        <v>807306.28654999996</v>
      </c>
      <c r="D24" s="137">
        <f t="shared" si="0"/>
        <v>11.036036991587697</v>
      </c>
    </row>
    <row r="25" spans="1:4" x14ac:dyDescent="0.2">
      <c r="A25" s="53" t="s">
        <v>173</v>
      </c>
      <c r="B25" s="125">
        <v>719945.23522999999</v>
      </c>
      <c r="C25" s="125">
        <v>619812.94125000003</v>
      </c>
      <c r="D25" s="137">
        <f t="shared" si="0"/>
        <v>-13.908320949997096</v>
      </c>
    </row>
    <row r="26" spans="1:4" x14ac:dyDescent="0.2">
      <c r="A26" s="53" t="s">
        <v>174</v>
      </c>
      <c r="B26" s="125">
        <v>545322.21102000005</v>
      </c>
      <c r="C26" s="125">
        <v>579722.07114000001</v>
      </c>
      <c r="D26" s="137">
        <f t="shared" si="0"/>
        <v>6.3081714672242342</v>
      </c>
    </row>
    <row r="27" spans="1:4" x14ac:dyDescent="0.2">
      <c r="A27" s="53" t="s">
        <v>175</v>
      </c>
      <c r="B27" s="125">
        <v>507402.74770000001</v>
      </c>
      <c r="C27" s="125">
        <v>577580.75095999998</v>
      </c>
      <c r="D27" s="137">
        <f t="shared" si="0"/>
        <v>13.83082838595357</v>
      </c>
    </row>
    <row r="28" spans="1:4" x14ac:dyDescent="0.2">
      <c r="A28" s="53" t="s">
        <v>176</v>
      </c>
      <c r="B28" s="125">
        <v>591750.34398000001</v>
      </c>
      <c r="C28" s="125">
        <v>479596.86258000002</v>
      </c>
      <c r="D28" s="137">
        <f t="shared" si="0"/>
        <v>-18.952837550659801</v>
      </c>
    </row>
    <row r="29" spans="1:4" x14ac:dyDescent="0.2">
      <c r="A29" s="53" t="s">
        <v>177</v>
      </c>
      <c r="B29" s="125">
        <v>255426.84924000001</v>
      </c>
      <c r="C29" s="125">
        <v>339650.19280999998</v>
      </c>
      <c r="D29" s="137">
        <f t="shared" si="0"/>
        <v>32.973567117395483</v>
      </c>
    </row>
    <row r="30" spans="1:4" x14ac:dyDescent="0.2">
      <c r="A30" s="53" t="s">
        <v>178</v>
      </c>
      <c r="B30" s="125">
        <v>303888.06800000003</v>
      </c>
      <c r="C30" s="125">
        <v>305468.81302</v>
      </c>
      <c r="D30" s="137">
        <f t="shared" si="0"/>
        <v>0.52017344096576135</v>
      </c>
    </row>
    <row r="31" spans="1:4" x14ac:dyDescent="0.2">
      <c r="A31" s="53" t="s">
        <v>179</v>
      </c>
      <c r="B31" s="125">
        <v>284401.08828999999</v>
      </c>
      <c r="C31" s="125">
        <v>293527.11716999998</v>
      </c>
      <c r="D31" s="137">
        <f t="shared" si="0"/>
        <v>3.2088586351309276</v>
      </c>
    </row>
    <row r="33" spans="1:4" ht="19.5" x14ac:dyDescent="0.3">
      <c r="A33" s="180" t="s">
        <v>70</v>
      </c>
      <c r="B33" s="180"/>
      <c r="C33" s="180"/>
      <c r="D33" s="180"/>
    </row>
    <row r="34" spans="1:4" ht="15.75" x14ac:dyDescent="0.25">
      <c r="A34" s="179" t="s">
        <v>74</v>
      </c>
      <c r="B34" s="179"/>
      <c r="C34" s="179"/>
      <c r="D34" s="179"/>
    </row>
    <row r="36" spans="1:4" x14ac:dyDescent="0.2">
      <c r="A36" s="50" t="s">
        <v>72</v>
      </c>
      <c r="B36" s="51" t="s">
        <v>158</v>
      </c>
      <c r="C36" s="51" t="s">
        <v>159</v>
      </c>
      <c r="D36" s="52" t="s">
        <v>66</v>
      </c>
    </row>
    <row r="37" spans="1:4" x14ac:dyDescent="0.2">
      <c r="A37" s="53" t="s">
        <v>151</v>
      </c>
      <c r="B37" s="125">
        <v>897059.66601000004</v>
      </c>
      <c r="C37" s="125">
        <v>1207408.5946899999</v>
      </c>
      <c r="D37" s="137">
        <v>34.596241525426066</v>
      </c>
    </row>
    <row r="38" spans="1:4" x14ac:dyDescent="0.2">
      <c r="A38" s="53" t="s">
        <v>138</v>
      </c>
      <c r="B38" s="125">
        <v>3619.6122599999999</v>
      </c>
      <c r="C38" s="125">
        <v>4806.9034300000003</v>
      </c>
      <c r="D38" s="137">
        <v>32.801612015757733</v>
      </c>
    </row>
    <row r="39" spans="1:4" x14ac:dyDescent="0.2">
      <c r="A39" s="53" t="s">
        <v>156</v>
      </c>
      <c r="B39" s="125">
        <v>8156.1843900000003</v>
      </c>
      <c r="C39" s="125">
        <v>10070.614600000001</v>
      </c>
      <c r="D39" s="137">
        <v>23.47213008508259</v>
      </c>
    </row>
    <row r="40" spans="1:4" x14ac:dyDescent="0.2">
      <c r="A40" s="53" t="s">
        <v>137</v>
      </c>
      <c r="B40" s="125">
        <v>72979.066900000005</v>
      </c>
      <c r="C40" s="125">
        <v>86879.483730000007</v>
      </c>
      <c r="D40" s="137">
        <v>19.047128745900697</v>
      </c>
    </row>
    <row r="41" spans="1:4" x14ac:dyDescent="0.2">
      <c r="A41" s="53" t="s">
        <v>150</v>
      </c>
      <c r="B41" s="125">
        <v>560351.03925999999</v>
      </c>
      <c r="C41" s="125">
        <v>658074.09577999997</v>
      </c>
      <c r="D41" s="137">
        <v>17.439613683781712</v>
      </c>
    </row>
    <row r="42" spans="1:4" x14ac:dyDescent="0.2">
      <c r="A42" s="53" t="s">
        <v>144</v>
      </c>
      <c r="B42" s="125">
        <v>1263760.74645</v>
      </c>
      <c r="C42" s="125">
        <v>1418934.6775799999</v>
      </c>
      <c r="D42" s="137">
        <v>12.278742757748677</v>
      </c>
    </row>
    <row r="43" spans="1:4" x14ac:dyDescent="0.2">
      <c r="A43" s="55" t="s">
        <v>155</v>
      </c>
      <c r="B43" s="125">
        <v>324231.31637000002</v>
      </c>
      <c r="C43" s="125">
        <v>358200.78677000001</v>
      </c>
      <c r="D43" s="137">
        <v>10.476924555071472</v>
      </c>
    </row>
    <row r="44" spans="1:4" x14ac:dyDescent="0.2">
      <c r="A44" s="53" t="s">
        <v>152</v>
      </c>
      <c r="B44" s="125">
        <v>231400.9319</v>
      </c>
      <c r="C44" s="125">
        <v>254504.36137</v>
      </c>
      <c r="D44" s="137">
        <v>9.9841557595732393</v>
      </c>
    </row>
    <row r="45" spans="1:4" x14ac:dyDescent="0.2">
      <c r="A45" s="53" t="s">
        <v>140</v>
      </c>
      <c r="B45" s="125">
        <v>352638.85239000001</v>
      </c>
      <c r="C45" s="125">
        <v>385513.09882999997</v>
      </c>
      <c r="D45" s="137">
        <v>9.3223552133282279</v>
      </c>
    </row>
    <row r="46" spans="1:4" x14ac:dyDescent="0.2">
      <c r="A46" s="53" t="s">
        <v>149</v>
      </c>
      <c r="B46" s="125">
        <v>506013.32293000002</v>
      </c>
      <c r="C46" s="125">
        <v>552199.42890000006</v>
      </c>
      <c r="D46" s="137">
        <v>9.1274486020577008</v>
      </c>
    </row>
    <row r="48" spans="1:4" ht="19.5" x14ac:dyDescent="0.3">
      <c r="A48" s="180" t="s">
        <v>73</v>
      </c>
      <c r="B48" s="180"/>
      <c r="C48" s="180"/>
      <c r="D48" s="180"/>
    </row>
    <row r="49" spans="1:4" ht="15.75" x14ac:dyDescent="0.25">
      <c r="A49" s="179" t="s">
        <v>71</v>
      </c>
      <c r="B49" s="179"/>
      <c r="C49" s="179"/>
      <c r="D49" s="179"/>
    </row>
    <row r="51" spans="1:4" x14ac:dyDescent="0.2">
      <c r="A51" s="50" t="s">
        <v>72</v>
      </c>
      <c r="B51" s="51" t="s">
        <v>158</v>
      </c>
      <c r="C51" s="51" t="s">
        <v>159</v>
      </c>
      <c r="D51" s="52" t="s">
        <v>66</v>
      </c>
    </row>
    <row r="52" spans="1:4" x14ac:dyDescent="0.2">
      <c r="A52" s="53" t="s">
        <v>146</v>
      </c>
      <c r="B52" s="125">
        <v>2495008.5561299999</v>
      </c>
      <c r="C52" s="125">
        <v>2541232.3568899999</v>
      </c>
      <c r="D52" s="137">
        <v>1.8526509917744567</v>
      </c>
    </row>
    <row r="53" spans="1:4" x14ac:dyDescent="0.2">
      <c r="A53" s="53" t="s">
        <v>144</v>
      </c>
      <c r="B53" s="125">
        <v>1263760.74645</v>
      </c>
      <c r="C53" s="125">
        <v>1418934.6775799999</v>
      </c>
      <c r="D53" s="137">
        <v>12.278742757748677</v>
      </c>
    </row>
    <row r="54" spans="1:4" x14ac:dyDescent="0.2">
      <c r="A54" s="53" t="s">
        <v>145</v>
      </c>
      <c r="B54" s="125">
        <v>1387321.4927399999</v>
      </c>
      <c r="C54" s="125">
        <v>1359566.3751300001</v>
      </c>
      <c r="D54" s="137">
        <v>-2.0006262250852065</v>
      </c>
    </row>
    <row r="55" spans="1:4" x14ac:dyDescent="0.2">
      <c r="A55" s="53" t="s">
        <v>151</v>
      </c>
      <c r="B55" s="125">
        <v>897059.66601000004</v>
      </c>
      <c r="C55" s="125">
        <v>1207408.5946899999</v>
      </c>
      <c r="D55" s="137">
        <v>34.596241525426066</v>
      </c>
    </row>
    <row r="56" spans="1:4" x14ac:dyDescent="0.2">
      <c r="A56" s="53" t="s">
        <v>148</v>
      </c>
      <c r="B56" s="125">
        <v>873053.68208000006</v>
      </c>
      <c r="C56" s="125">
        <v>863560.48403000005</v>
      </c>
      <c r="D56" s="137">
        <v>-1.0873555939175474</v>
      </c>
    </row>
    <row r="57" spans="1:4" x14ac:dyDescent="0.2">
      <c r="A57" s="53" t="s">
        <v>141</v>
      </c>
      <c r="B57" s="125">
        <v>647072.16252000001</v>
      </c>
      <c r="C57" s="125">
        <v>661581.14515</v>
      </c>
      <c r="D57" s="137">
        <v>2.2422510919794902</v>
      </c>
    </row>
    <row r="58" spans="1:4" x14ac:dyDescent="0.2">
      <c r="A58" s="53" t="s">
        <v>150</v>
      </c>
      <c r="B58" s="125">
        <v>560351.03925999999</v>
      </c>
      <c r="C58" s="125">
        <v>658074.09577999997</v>
      </c>
      <c r="D58" s="137">
        <v>17.439613683781712</v>
      </c>
    </row>
    <row r="59" spans="1:4" x14ac:dyDescent="0.2">
      <c r="A59" s="53" t="s">
        <v>149</v>
      </c>
      <c r="B59" s="125">
        <v>506013.32293000002</v>
      </c>
      <c r="C59" s="125">
        <v>552199.42890000006</v>
      </c>
      <c r="D59" s="137">
        <v>9.1274486020577008</v>
      </c>
    </row>
    <row r="60" spans="1:4" x14ac:dyDescent="0.2">
      <c r="A60" s="53" t="s">
        <v>131</v>
      </c>
      <c r="B60" s="125">
        <v>466088.37203000003</v>
      </c>
      <c r="C60" s="125">
        <v>448558.25456999999</v>
      </c>
      <c r="D60" s="137">
        <v>-3.7611145250522715</v>
      </c>
    </row>
    <row r="61" spans="1:4" x14ac:dyDescent="0.2">
      <c r="A61" s="53" t="s">
        <v>140</v>
      </c>
      <c r="B61" s="125">
        <v>352638.85239000001</v>
      </c>
      <c r="C61" s="125">
        <v>385513.09882999997</v>
      </c>
      <c r="D61" s="137">
        <v>9.3223552133282279</v>
      </c>
    </row>
    <row r="63" spans="1:4" ht="19.5" x14ac:dyDescent="0.3">
      <c r="A63" s="180" t="s">
        <v>75</v>
      </c>
      <c r="B63" s="180"/>
      <c r="C63" s="180"/>
      <c r="D63" s="180"/>
    </row>
    <row r="64" spans="1:4" ht="15.75" x14ac:dyDescent="0.25">
      <c r="A64" s="179" t="s">
        <v>76</v>
      </c>
      <c r="B64" s="179"/>
      <c r="C64" s="179"/>
      <c r="D64" s="179"/>
    </row>
    <row r="66" spans="1:4" x14ac:dyDescent="0.2">
      <c r="A66" s="50" t="s">
        <v>77</v>
      </c>
      <c r="B66" s="51" t="s">
        <v>158</v>
      </c>
      <c r="C66" s="51" t="s">
        <v>159</v>
      </c>
      <c r="D66" s="52" t="s">
        <v>66</v>
      </c>
    </row>
    <row r="67" spans="1:4" x14ac:dyDescent="0.2">
      <c r="A67" s="53" t="s">
        <v>180</v>
      </c>
      <c r="B67" s="54">
        <v>5133472.2785799997</v>
      </c>
      <c r="C67" s="54">
        <v>5507658.0547599997</v>
      </c>
      <c r="D67" s="126">
        <f>(C67-B67)/B67</f>
        <v>7.2891360052986548E-2</v>
      </c>
    </row>
    <row r="68" spans="1:4" x14ac:dyDescent="0.2">
      <c r="A68" s="53" t="s">
        <v>181</v>
      </c>
      <c r="B68" s="54">
        <v>1039265.38362</v>
      </c>
      <c r="C68" s="54">
        <v>1182415.2908099999</v>
      </c>
      <c r="D68" s="126">
        <f t="shared" ref="D68:D76" si="1">(C68-B68)/B68</f>
        <v>0.13774143683240553</v>
      </c>
    </row>
    <row r="69" spans="1:4" x14ac:dyDescent="0.2">
      <c r="A69" s="53" t="s">
        <v>182</v>
      </c>
      <c r="B69" s="54">
        <v>1249670.9610900001</v>
      </c>
      <c r="C69" s="54">
        <v>1065115.61525</v>
      </c>
      <c r="D69" s="126">
        <f t="shared" si="1"/>
        <v>-0.1476831514745493</v>
      </c>
    </row>
    <row r="70" spans="1:4" x14ac:dyDescent="0.2">
      <c r="A70" s="53" t="s">
        <v>183</v>
      </c>
      <c r="B70" s="54">
        <v>733442.21261000005</v>
      </c>
      <c r="C70" s="54">
        <v>791338.79419000004</v>
      </c>
      <c r="D70" s="126">
        <f t="shared" si="1"/>
        <v>7.8938163886110926E-2</v>
      </c>
    </row>
    <row r="71" spans="1:4" x14ac:dyDescent="0.2">
      <c r="A71" s="53" t="s">
        <v>184</v>
      </c>
      <c r="B71" s="54">
        <v>483388.76684</v>
      </c>
      <c r="C71" s="54">
        <v>601731.90359999996</v>
      </c>
      <c r="D71" s="126">
        <f t="shared" si="1"/>
        <v>0.24481979077343999</v>
      </c>
    </row>
    <row r="72" spans="1:4" x14ac:dyDescent="0.2">
      <c r="A72" s="53" t="s">
        <v>185</v>
      </c>
      <c r="B72" s="54">
        <v>468214.21873999998</v>
      </c>
      <c r="C72" s="54">
        <v>482630.69335000002</v>
      </c>
      <c r="D72" s="126">
        <f t="shared" si="1"/>
        <v>3.0790339193021224E-2</v>
      </c>
    </row>
    <row r="73" spans="1:4" x14ac:dyDescent="0.2">
      <c r="A73" s="53" t="s">
        <v>186</v>
      </c>
      <c r="B73" s="54">
        <v>452733.97502000001</v>
      </c>
      <c r="C73" s="54">
        <v>391174.90639999998</v>
      </c>
      <c r="D73" s="126">
        <f t="shared" si="1"/>
        <v>-0.13597183338688154</v>
      </c>
    </row>
    <row r="74" spans="1:4" x14ac:dyDescent="0.2">
      <c r="A74" s="53" t="s">
        <v>187</v>
      </c>
      <c r="B74" s="54">
        <v>327201.66963999998</v>
      </c>
      <c r="C74" s="54">
        <v>300445.22804000002</v>
      </c>
      <c r="D74" s="126">
        <f t="shared" si="1"/>
        <v>-8.1773548495148091E-2</v>
      </c>
    </row>
    <row r="75" spans="1:4" x14ac:dyDescent="0.2">
      <c r="A75" s="53" t="s">
        <v>188</v>
      </c>
      <c r="B75" s="54">
        <v>253241.01895999999</v>
      </c>
      <c r="C75" s="54">
        <v>274044.41313</v>
      </c>
      <c r="D75" s="126">
        <f t="shared" si="1"/>
        <v>8.2148596050649905E-2</v>
      </c>
    </row>
    <row r="76" spans="1:4" x14ac:dyDescent="0.2">
      <c r="A76" s="53" t="s">
        <v>189</v>
      </c>
      <c r="B76" s="54">
        <v>170037.99270999999</v>
      </c>
      <c r="C76" s="54">
        <v>220931.26702999999</v>
      </c>
      <c r="D76" s="126">
        <f t="shared" si="1"/>
        <v>0.29930531117712345</v>
      </c>
    </row>
    <row r="78" spans="1:4" ht="19.5" x14ac:dyDescent="0.3">
      <c r="A78" s="180" t="s">
        <v>78</v>
      </c>
      <c r="B78" s="180"/>
      <c r="C78" s="180"/>
      <c r="D78" s="180"/>
    </row>
    <row r="79" spans="1:4" ht="15.75" x14ac:dyDescent="0.25">
      <c r="A79" s="179" t="s">
        <v>79</v>
      </c>
      <c r="B79" s="179"/>
      <c r="C79" s="179"/>
      <c r="D79" s="179"/>
    </row>
    <row r="81" spans="1:4" x14ac:dyDescent="0.2">
      <c r="A81" s="50" t="s">
        <v>77</v>
      </c>
      <c r="B81" s="51" t="s">
        <v>158</v>
      </c>
      <c r="C81" s="51" t="s">
        <v>159</v>
      </c>
      <c r="D81" s="52" t="s">
        <v>66</v>
      </c>
    </row>
    <row r="82" spans="1:4" x14ac:dyDescent="0.2">
      <c r="A82" s="53" t="s">
        <v>190</v>
      </c>
      <c r="B82" s="54">
        <v>2628.93381</v>
      </c>
      <c r="C82" s="54">
        <v>90063.7019</v>
      </c>
      <c r="D82" s="137">
        <v>3325.8641871245895</v>
      </c>
    </row>
    <row r="83" spans="1:4" x14ac:dyDescent="0.2">
      <c r="A83" s="53" t="s">
        <v>191</v>
      </c>
      <c r="B83" s="54">
        <v>11211.20167</v>
      </c>
      <c r="C83" s="54">
        <v>41599.297830000003</v>
      </c>
      <c r="D83" s="137">
        <v>271.05119553165611</v>
      </c>
    </row>
    <row r="84" spans="1:4" x14ac:dyDescent="0.2">
      <c r="A84" s="53" t="s">
        <v>192</v>
      </c>
      <c r="B84" s="54">
        <v>910.36621000000002</v>
      </c>
      <c r="C84" s="54">
        <v>1750.5562199999999</v>
      </c>
      <c r="D84" s="137">
        <v>92.291431818410743</v>
      </c>
    </row>
    <row r="85" spans="1:4" x14ac:dyDescent="0.2">
      <c r="A85" s="53" t="s">
        <v>193</v>
      </c>
      <c r="B85" s="54">
        <v>1955.4271000000001</v>
      </c>
      <c r="C85" s="54">
        <v>3076.7310299999999</v>
      </c>
      <c r="D85" s="137">
        <v>57.343172240990206</v>
      </c>
    </row>
    <row r="86" spans="1:4" x14ac:dyDescent="0.2">
      <c r="A86" s="53" t="s">
        <v>194</v>
      </c>
      <c r="B86" s="54">
        <v>7354.8107900000005</v>
      </c>
      <c r="C86" s="54">
        <v>11309.09942</v>
      </c>
      <c r="D86" s="137">
        <v>53.764654766869938</v>
      </c>
    </row>
    <row r="87" spans="1:4" x14ac:dyDescent="0.2">
      <c r="A87" s="53" t="s">
        <v>195</v>
      </c>
      <c r="B87" s="54">
        <v>16329.359640000001</v>
      </c>
      <c r="C87" s="54">
        <v>23060.885200000001</v>
      </c>
      <c r="D87" s="137">
        <v>41.223450939929201</v>
      </c>
    </row>
    <row r="88" spans="1:4" x14ac:dyDescent="0.2">
      <c r="A88" s="53" t="s">
        <v>196</v>
      </c>
      <c r="B88" s="54">
        <v>33210.411099999998</v>
      </c>
      <c r="C88" s="54">
        <v>46181.899649999999</v>
      </c>
      <c r="D88" s="137">
        <v>39.058500392968632</v>
      </c>
    </row>
    <row r="89" spans="1:4" x14ac:dyDescent="0.2">
      <c r="A89" s="53" t="s">
        <v>197</v>
      </c>
      <c r="B89" s="54">
        <v>12800.56648</v>
      </c>
      <c r="C89" s="54">
        <v>17690.74872</v>
      </c>
      <c r="D89" s="137">
        <v>38.202858034764098</v>
      </c>
    </row>
    <row r="90" spans="1:4" x14ac:dyDescent="0.2">
      <c r="A90" s="53" t="s">
        <v>198</v>
      </c>
      <c r="B90" s="54">
        <v>1331.2409600000001</v>
      </c>
      <c r="C90" s="54">
        <v>1780.95553</v>
      </c>
      <c r="D90" s="137">
        <v>33.781605547954292</v>
      </c>
    </row>
    <row r="91" spans="1:4" x14ac:dyDescent="0.2">
      <c r="A91" s="53" t="s">
        <v>189</v>
      </c>
      <c r="B91" s="54">
        <v>170037.99270999999</v>
      </c>
      <c r="C91" s="54">
        <v>220931.26702999999</v>
      </c>
      <c r="D91" s="137">
        <v>29.930531117712345</v>
      </c>
    </row>
    <row r="92" spans="1:4" x14ac:dyDescent="0.2">
      <c r="A92" s="58" t="s">
        <v>223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F17" sqref="F17"/>
    </sheetView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78" t="s">
        <v>118</v>
      </c>
      <c r="C1" s="178"/>
      <c r="D1" s="178"/>
      <c r="E1" s="178"/>
      <c r="F1" s="178"/>
      <c r="G1" s="178"/>
      <c r="H1" s="178"/>
      <c r="I1" s="178"/>
      <c r="J1" s="178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82" t="s">
        <v>113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4"/>
    </row>
    <row r="6" spans="1:13" ht="18" x14ac:dyDescent="0.2">
      <c r="A6" s="61"/>
      <c r="B6" s="181" t="str">
        <f>SEKTOR_USD!B6</f>
        <v>1 - 30 HAZİRAN</v>
      </c>
      <c r="C6" s="181"/>
      <c r="D6" s="181"/>
      <c r="E6" s="181"/>
      <c r="F6" s="181" t="str">
        <f>SEKTOR_USD!F6</f>
        <v>1 OCAK  -  30 HAZIİRAN</v>
      </c>
      <c r="G6" s="181"/>
      <c r="H6" s="181"/>
      <c r="I6" s="181"/>
      <c r="J6" s="181" t="s">
        <v>106</v>
      </c>
      <c r="K6" s="181"/>
      <c r="L6" s="181"/>
      <c r="M6" s="181"/>
    </row>
    <row r="7" spans="1:13" ht="30" x14ac:dyDescent="0.25">
      <c r="A7" s="62" t="s">
        <v>1</v>
      </c>
      <c r="B7" s="3">
        <f>SEKTOR_USD!B7</f>
        <v>2017</v>
      </c>
      <c r="C7" s="4">
        <f>SEKTOR_USD!C7</f>
        <v>2018</v>
      </c>
      <c r="D7" s="5" t="s">
        <v>120</v>
      </c>
      <c r="E7" s="5" t="s">
        <v>121</v>
      </c>
      <c r="F7" s="3">
        <f>SEKTOR_USD!F7</f>
        <v>2017</v>
      </c>
      <c r="G7" s="4">
        <f>SEKTOR_USD!G7</f>
        <v>2018</v>
      </c>
      <c r="H7" s="5" t="s">
        <v>120</v>
      </c>
      <c r="I7" s="5" t="s">
        <v>121</v>
      </c>
      <c r="J7" s="3" t="str">
        <f>SEKTOR_USD!J7</f>
        <v>2016 - 2017</v>
      </c>
      <c r="K7" s="4" t="str">
        <f>SEKTOR_USD!K7</f>
        <v>2017 - 2018</v>
      </c>
      <c r="L7" s="5" t="s">
        <v>120</v>
      </c>
      <c r="M7" s="5" t="s">
        <v>121</v>
      </c>
    </row>
    <row r="8" spans="1:13" ht="16.5" x14ac:dyDescent="0.25">
      <c r="A8" s="63" t="s">
        <v>2</v>
      </c>
      <c r="B8" s="64">
        <f>SEKTOR_USD!B8*$B$53</f>
        <v>5616702.5654396089</v>
      </c>
      <c r="C8" s="64">
        <f>SEKTOR_USD!C8*$C$53</f>
        <v>7383371.4441933474</v>
      </c>
      <c r="D8" s="65">
        <f t="shared" ref="D8:D43" si="0">(C8-B8)/B8*100</f>
        <v>31.453844282663461</v>
      </c>
      <c r="E8" s="65">
        <f>C8/C$44*100</f>
        <v>12.657110121895702</v>
      </c>
      <c r="F8" s="64">
        <f>SEKTOR_USD!F8*$B$54</f>
        <v>36582757.651665047</v>
      </c>
      <c r="G8" s="64">
        <f>SEKTOR_USD!G8*$C$54</f>
        <v>45037488.432475612</v>
      </c>
      <c r="H8" s="65">
        <f t="shared" ref="H8:H43" si="1">(G8-F8)/F8*100</f>
        <v>23.111245087959496</v>
      </c>
      <c r="I8" s="65">
        <f>G8/G$44*100</f>
        <v>13.725100050570296</v>
      </c>
      <c r="J8" s="64">
        <f>SEKTOR_USD!J8*$B$55</f>
        <v>69032029.10444048</v>
      </c>
      <c r="K8" s="64">
        <f>SEKTOR_USD!K8*$C$55</f>
        <v>85873539.721636221</v>
      </c>
      <c r="L8" s="65">
        <f t="shared" ref="L8:L43" si="2">(K8-J8)/J8*100</f>
        <v>24.396661717296112</v>
      </c>
      <c r="M8" s="65">
        <f>K8/K$44*100</f>
        <v>14.216692136372272</v>
      </c>
    </row>
    <row r="9" spans="1:13" s="19" customFormat="1" ht="15.75" x14ac:dyDescent="0.25">
      <c r="A9" s="66" t="s">
        <v>3</v>
      </c>
      <c r="B9" s="67">
        <f>SEKTOR_USD!B9*$B$53</f>
        <v>3722621.294605244</v>
      </c>
      <c r="C9" s="67">
        <f>SEKTOR_USD!C9*$C$53</f>
        <v>4716775.7024651412</v>
      </c>
      <c r="D9" s="68">
        <f t="shared" si="0"/>
        <v>26.705762665157696</v>
      </c>
      <c r="E9" s="68">
        <f t="shared" ref="E9:E44" si="3">C9/C$44*100</f>
        <v>8.0858385545989169</v>
      </c>
      <c r="F9" s="67">
        <f>SEKTOR_USD!F9*$B$54</f>
        <v>25002006.027983129</v>
      </c>
      <c r="G9" s="67">
        <f>SEKTOR_USD!G9*$C$54</f>
        <v>29959127.153762411</v>
      </c>
      <c r="H9" s="68">
        <f t="shared" si="1"/>
        <v>19.826893570984254</v>
      </c>
      <c r="I9" s="68">
        <f t="shared" ref="I9:I44" si="4">G9/G$44*100</f>
        <v>9.1299944096492798</v>
      </c>
      <c r="J9" s="67">
        <f>SEKTOR_USD!J9*$B$55</f>
        <v>47988152.152872577</v>
      </c>
      <c r="K9" s="67">
        <f>SEKTOR_USD!K9*$C$55</f>
        <v>57960284.905760437</v>
      </c>
      <c r="L9" s="68">
        <f t="shared" si="2"/>
        <v>20.780405799165425</v>
      </c>
      <c r="M9" s="68">
        <f t="shared" ref="M9:M44" si="5">K9/K$44*100</f>
        <v>9.5955463034675574</v>
      </c>
    </row>
    <row r="10" spans="1:13" ht="14.25" x14ac:dyDescent="0.2">
      <c r="A10" s="11" t="str">
        <f>SEKTOR_USD!A10</f>
        <v xml:space="preserve"> Hububat, Bakliyat, Yağlı Tohumlar ve Mamulleri </v>
      </c>
      <c r="B10" s="69">
        <f>SEKTOR_USD!B10*$B$53</f>
        <v>1640246.5466386755</v>
      </c>
      <c r="C10" s="69">
        <f>SEKTOR_USD!C10*$C$53</f>
        <v>2076400.3825502768</v>
      </c>
      <c r="D10" s="70">
        <f t="shared" si="0"/>
        <v>26.59074861674927</v>
      </c>
      <c r="E10" s="70">
        <f t="shared" si="3"/>
        <v>3.5595159335717947</v>
      </c>
      <c r="F10" s="69">
        <f>SEKTOR_USD!F10*$B$54</f>
        <v>11707533.20104081</v>
      </c>
      <c r="G10" s="69">
        <f>SEKTOR_USD!G10*$C$54</f>
        <v>13197148.237049906</v>
      </c>
      <c r="H10" s="70">
        <f t="shared" si="1"/>
        <v>12.723560210588747</v>
      </c>
      <c r="I10" s="70">
        <f t="shared" si="4"/>
        <v>4.0218090803906081</v>
      </c>
      <c r="J10" s="69">
        <f>SEKTOR_USD!J10*$B$55</f>
        <v>21669405.080172542</v>
      </c>
      <c r="K10" s="69">
        <f>SEKTOR_USD!K10*$C$55</f>
        <v>24695906.527521111</v>
      </c>
      <c r="L10" s="70">
        <f t="shared" si="2"/>
        <v>13.966702990465626</v>
      </c>
      <c r="M10" s="70">
        <f t="shared" si="5"/>
        <v>4.088501548538523</v>
      </c>
    </row>
    <row r="11" spans="1:13" ht="14.25" x14ac:dyDescent="0.2">
      <c r="A11" s="11" t="str">
        <f>SEKTOR_USD!A11</f>
        <v xml:space="preserve"> Yaş Meyve ve Sebze  </v>
      </c>
      <c r="B11" s="69">
        <f>SEKTOR_USD!B11*$B$53</f>
        <v>670025.14894070802</v>
      </c>
      <c r="C11" s="69">
        <f>SEKTOR_USD!C11*$C$53</f>
        <v>778030.01129407401</v>
      </c>
      <c r="D11" s="70">
        <f t="shared" si="0"/>
        <v>16.119523651331416</v>
      </c>
      <c r="E11" s="70">
        <f t="shared" si="3"/>
        <v>1.3337553996194387</v>
      </c>
      <c r="F11" s="69">
        <f>SEKTOR_USD!F11*$B$54</f>
        <v>3469469.4060458504</v>
      </c>
      <c r="G11" s="69">
        <f>SEKTOR_USD!G11*$C$54</f>
        <v>4810700.7100454345</v>
      </c>
      <c r="H11" s="70">
        <f t="shared" si="1"/>
        <v>38.658110132413121</v>
      </c>
      <c r="I11" s="70">
        <f t="shared" si="4"/>
        <v>1.4660530783753072</v>
      </c>
      <c r="J11" s="69">
        <f>SEKTOR_USD!J11*$B$55</f>
        <v>6902984.551913402</v>
      </c>
      <c r="K11" s="69">
        <f>SEKTOR_USD!K11*$C$55</f>
        <v>9500573.9473521337</v>
      </c>
      <c r="L11" s="70">
        <f t="shared" si="2"/>
        <v>37.629946523909283</v>
      </c>
      <c r="M11" s="70">
        <f t="shared" si="5"/>
        <v>1.572856264760607</v>
      </c>
    </row>
    <row r="12" spans="1:13" ht="14.25" x14ac:dyDescent="0.2">
      <c r="A12" s="11" t="str">
        <f>SEKTOR_USD!A12</f>
        <v xml:space="preserve"> Meyve Sebze Mamulleri </v>
      </c>
      <c r="B12" s="69">
        <f>SEKTOR_USD!B12*$B$53</f>
        <v>390426.19490478997</v>
      </c>
      <c r="C12" s="69">
        <f>SEKTOR_USD!C12*$C$53</f>
        <v>550563.73016039573</v>
      </c>
      <c r="D12" s="70">
        <f t="shared" si="0"/>
        <v>41.016083793931188</v>
      </c>
      <c r="E12" s="70">
        <f t="shared" si="3"/>
        <v>0.9438162246655234</v>
      </c>
      <c r="F12" s="69">
        <f>SEKTOR_USD!F12*$B$54</f>
        <v>2380797.6501786122</v>
      </c>
      <c r="G12" s="69">
        <f>SEKTOR_USD!G12*$C$54</f>
        <v>3126538.6184763317</v>
      </c>
      <c r="H12" s="70">
        <f t="shared" si="1"/>
        <v>31.32315626411058</v>
      </c>
      <c r="I12" s="70">
        <f t="shared" si="4"/>
        <v>0.95280746871347477</v>
      </c>
      <c r="J12" s="69">
        <f>SEKTOR_USD!J12*$B$55</f>
        <v>4572967.1490146378</v>
      </c>
      <c r="K12" s="69">
        <f>SEKTOR_USD!K12*$C$55</f>
        <v>5909200.6400578348</v>
      </c>
      <c r="L12" s="70">
        <f t="shared" si="2"/>
        <v>29.220273129036638</v>
      </c>
      <c r="M12" s="70">
        <f t="shared" si="5"/>
        <v>0.97829071148198765</v>
      </c>
    </row>
    <row r="13" spans="1:13" ht="14.25" x14ac:dyDescent="0.2">
      <c r="A13" s="11" t="str">
        <f>SEKTOR_USD!A13</f>
        <v xml:space="preserve"> Kuru Meyve ve Mamulleri  </v>
      </c>
      <c r="B13" s="69">
        <f>SEKTOR_USD!B13*$B$53</f>
        <v>266372.43322445801</v>
      </c>
      <c r="C13" s="69">
        <f>SEKTOR_USD!C13*$C$53</f>
        <v>334665.22194613912</v>
      </c>
      <c r="D13" s="70">
        <f t="shared" si="0"/>
        <v>25.638084202254657</v>
      </c>
      <c r="E13" s="70">
        <f t="shared" si="3"/>
        <v>0.57370736392685062</v>
      </c>
      <c r="F13" s="69">
        <f>SEKTOR_USD!F13*$B$54</f>
        <v>2074500.265720193</v>
      </c>
      <c r="G13" s="69">
        <f>SEKTOR_USD!G13*$C$54</f>
        <v>2478453.0038245856</v>
      </c>
      <c r="H13" s="70">
        <f t="shared" si="1"/>
        <v>19.472291461199426</v>
      </c>
      <c r="I13" s="70">
        <f t="shared" si="4"/>
        <v>0.75530445040536387</v>
      </c>
      <c r="J13" s="69">
        <f>SEKTOR_USD!J13*$B$55</f>
        <v>4299509.6938478537</v>
      </c>
      <c r="K13" s="69">
        <f>SEKTOR_USD!K13*$C$55</f>
        <v>5095545.0638973806</v>
      </c>
      <c r="L13" s="70">
        <f t="shared" si="2"/>
        <v>18.514561583349138</v>
      </c>
      <c r="M13" s="70">
        <f t="shared" si="5"/>
        <v>0.84358692648823475</v>
      </c>
    </row>
    <row r="14" spans="1:13" ht="14.25" x14ac:dyDescent="0.2">
      <c r="A14" s="11" t="str">
        <f>SEKTOR_USD!A14</f>
        <v xml:space="preserve"> Fındık ve Mamulleri </v>
      </c>
      <c r="B14" s="69">
        <f>SEKTOR_USD!B14*$B$53</f>
        <v>394733.39335409651</v>
      </c>
      <c r="C14" s="69">
        <f>SEKTOR_USD!C14*$C$53</f>
        <v>473368.03789087373</v>
      </c>
      <c r="D14" s="70">
        <f t="shared" si="0"/>
        <v>19.920950662068215</v>
      </c>
      <c r="E14" s="70">
        <f t="shared" si="3"/>
        <v>0.81148177753978223</v>
      </c>
      <c r="F14" s="69">
        <f>SEKTOR_USD!F14*$B$54</f>
        <v>3066789.2452180204</v>
      </c>
      <c r="G14" s="69">
        <f>SEKTOR_USD!G14*$C$54</f>
        <v>3289907.0582098425</v>
      </c>
      <c r="H14" s="70">
        <f t="shared" si="1"/>
        <v>7.2752900558695073</v>
      </c>
      <c r="I14" s="70">
        <f t="shared" si="4"/>
        <v>1.0025937303033008</v>
      </c>
      <c r="J14" s="69">
        <f>SEKTOR_USD!J14*$B$55</f>
        <v>6435169.7661365559</v>
      </c>
      <c r="K14" s="69">
        <f>SEKTOR_USD!K14*$C$55</f>
        <v>7064816.2828017427</v>
      </c>
      <c r="L14" s="70">
        <f t="shared" si="2"/>
        <v>9.7844585232007599</v>
      </c>
      <c r="M14" s="70">
        <f t="shared" si="5"/>
        <v>1.1696072901873922</v>
      </c>
    </row>
    <row r="15" spans="1:13" ht="14.25" x14ac:dyDescent="0.2">
      <c r="A15" s="11" t="str">
        <f>SEKTOR_USD!A15</f>
        <v xml:space="preserve"> Zeytin ve Zeytinyağı </v>
      </c>
      <c r="B15" s="69">
        <f>SEKTOR_USD!B15*$B$53</f>
        <v>91253.420809622505</v>
      </c>
      <c r="C15" s="69">
        <f>SEKTOR_USD!C15*$C$53</f>
        <v>79327.08139483619</v>
      </c>
      <c r="D15" s="70">
        <f t="shared" si="0"/>
        <v>-13.069471049932085</v>
      </c>
      <c r="E15" s="70">
        <f t="shared" si="3"/>
        <v>0.13598822874510286</v>
      </c>
      <c r="F15" s="69">
        <f>SEKTOR_USD!F15*$B$54</f>
        <v>599230.18213480734</v>
      </c>
      <c r="G15" s="69">
        <f>SEKTOR_USD!G15*$C$54</f>
        <v>991321.12314100878</v>
      </c>
      <c r="H15" s="70">
        <f t="shared" si="1"/>
        <v>65.43244193897992</v>
      </c>
      <c r="I15" s="70">
        <f t="shared" si="4"/>
        <v>0.30210347137259702</v>
      </c>
      <c r="J15" s="69">
        <f>SEKTOR_USD!J15*$B$55</f>
        <v>896774.23455960804</v>
      </c>
      <c r="K15" s="69">
        <f>SEKTOR_USD!K15*$C$55</f>
        <v>1551109.0056473704</v>
      </c>
      <c r="L15" s="70">
        <f t="shared" si="2"/>
        <v>72.96538480603158</v>
      </c>
      <c r="M15" s="70">
        <f t="shared" si="5"/>
        <v>0.25679201386975292</v>
      </c>
    </row>
    <row r="16" spans="1:13" ht="14.25" x14ac:dyDescent="0.2">
      <c r="A16" s="11" t="str">
        <f>SEKTOR_USD!A16</f>
        <v xml:space="preserve"> Tütün </v>
      </c>
      <c r="B16" s="69">
        <f>SEKTOR_USD!B16*$B$53</f>
        <v>256826.10775780753</v>
      </c>
      <c r="C16" s="69">
        <f>SEKTOR_USD!C16*$C$53</f>
        <v>402169.82167829148</v>
      </c>
      <c r="D16" s="70">
        <f t="shared" si="0"/>
        <v>56.592265945776099</v>
      </c>
      <c r="E16" s="70">
        <f t="shared" si="3"/>
        <v>0.68942863827995071</v>
      </c>
      <c r="F16" s="69">
        <f>SEKTOR_USD!F16*$B$54</f>
        <v>1518978.75525923</v>
      </c>
      <c r="G16" s="69">
        <f>SEKTOR_USD!G16*$C$54</f>
        <v>1798632.9767878426</v>
      </c>
      <c r="H16" s="70">
        <f t="shared" si="1"/>
        <v>18.410673655596092</v>
      </c>
      <c r="I16" s="70">
        <f t="shared" si="4"/>
        <v>0.54813042245196231</v>
      </c>
      <c r="J16" s="69">
        <f>SEKTOR_USD!J16*$B$55</f>
        <v>2941221.742464683</v>
      </c>
      <c r="K16" s="69">
        <f>SEKTOR_USD!K16*$C$55</f>
        <v>3759195.8061609599</v>
      </c>
      <c r="L16" s="70">
        <f t="shared" si="2"/>
        <v>27.810690091350658</v>
      </c>
      <c r="M16" s="70">
        <f t="shared" si="5"/>
        <v>0.62234920826335582</v>
      </c>
    </row>
    <row r="17" spans="1:13" ht="14.25" x14ac:dyDescent="0.2">
      <c r="A17" s="11" t="str">
        <f>SEKTOR_USD!A17</f>
        <v xml:space="preserve"> Süs Bitkileri ve Mam.</v>
      </c>
      <c r="B17" s="69">
        <f>SEKTOR_USD!B17*$B$53</f>
        <v>12738.048975085499</v>
      </c>
      <c r="C17" s="69">
        <f>SEKTOR_USD!C17*$C$53</f>
        <v>22251.41555025522</v>
      </c>
      <c r="D17" s="70">
        <f t="shared" si="0"/>
        <v>74.684644357837115</v>
      </c>
      <c r="E17" s="70">
        <f t="shared" si="3"/>
        <v>3.8144988250474306E-2</v>
      </c>
      <c r="F17" s="69">
        <f>SEKTOR_USD!F17*$B$54</f>
        <v>184707.32238560091</v>
      </c>
      <c r="G17" s="69">
        <f>SEKTOR_USD!G17*$C$54</f>
        <v>266425.42622746172</v>
      </c>
      <c r="H17" s="70">
        <f t="shared" si="1"/>
        <v>44.241940593596766</v>
      </c>
      <c r="I17" s="70">
        <f t="shared" si="4"/>
        <v>8.1192707636666639E-2</v>
      </c>
      <c r="J17" s="69">
        <f>SEKTOR_USD!J17*$B$55</f>
        <v>270119.9347632904</v>
      </c>
      <c r="K17" s="69">
        <f>SEKTOR_USD!K17*$C$55</f>
        <v>383937.63232190692</v>
      </c>
      <c r="L17" s="70">
        <f t="shared" si="2"/>
        <v>42.135985875443232</v>
      </c>
      <c r="M17" s="70">
        <f t="shared" si="5"/>
        <v>6.3562339877705015E-2</v>
      </c>
    </row>
    <row r="18" spans="1:13" s="19" customFormat="1" ht="15.75" x14ac:dyDescent="0.25">
      <c r="A18" s="66" t="s">
        <v>12</v>
      </c>
      <c r="B18" s="67">
        <f>SEKTOR_USD!B18*$B$53</f>
        <v>653083.43747478712</v>
      </c>
      <c r="C18" s="67">
        <f>SEKTOR_USD!C18*$C$53</f>
        <v>882034.78953679977</v>
      </c>
      <c r="D18" s="68">
        <f t="shared" si="0"/>
        <v>35.056983369119891</v>
      </c>
      <c r="E18" s="68">
        <f t="shared" si="3"/>
        <v>1.5120479237557947</v>
      </c>
      <c r="F18" s="67">
        <f>SEKTOR_USD!F18*$B$54</f>
        <v>3811306.1550058695</v>
      </c>
      <c r="G18" s="67">
        <f>SEKTOR_USD!G18*$C$54</f>
        <v>5040317.554159373</v>
      </c>
      <c r="H18" s="68">
        <f t="shared" si="1"/>
        <v>32.246462214516349</v>
      </c>
      <c r="I18" s="68">
        <f t="shared" si="4"/>
        <v>1.5360284315410384</v>
      </c>
      <c r="J18" s="67">
        <f>SEKTOR_USD!J18*$B$55</f>
        <v>6956424.3585119294</v>
      </c>
      <c r="K18" s="67">
        <f>SEKTOR_USD!K18*$C$55</f>
        <v>9467859.4547176622</v>
      </c>
      <c r="L18" s="68">
        <f t="shared" si="2"/>
        <v>36.102384885889307</v>
      </c>
      <c r="M18" s="68">
        <f t="shared" si="5"/>
        <v>1.5674402556885514</v>
      </c>
    </row>
    <row r="19" spans="1:13" ht="14.25" x14ac:dyDescent="0.2">
      <c r="A19" s="11" t="str">
        <f>SEKTOR_USD!A19</f>
        <v xml:space="preserve"> Su Ürünleri ve Hayvansal Mamuller</v>
      </c>
      <c r="B19" s="69">
        <f>SEKTOR_USD!B19*$B$53</f>
        <v>653083.43747478712</v>
      </c>
      <c r="C19" s="69">
        <f>SEKTOR_USD!C19*$C$53</f>
        <v>882034.78953679977</v>
      </c>
      <c r="D19" s="70">
        <f t="shared" si="0"/>
        <v>35.056983369119891</v>
      </c>
      <c r="E19" s="70">
        <f t="shared" si="3"/>
        <v>1.5120479237557947</v>
      </c>
      <c r="F19" s="69">
        <f>SEKTOR_USD!F19*$B$54</f>
        <v>3811306.1550058695</v>
      </c>
      <c r="G19" s="69">
        <f>SEKTOR_USD!G19*$C$54</f>
        <v>5040317.554159373</v>
      </c>
      <c r="H19" s="70">
        <f t="shared" si="1"/>
        <v>32.246462214516349</v>
      </c>
      <c r="I19" s="70">
        <f t="shared" si="4"/>
        <v>1.5360284315410384</v>
      </c>
      <c r="J19" s="69">
        <f>SEKTOR_USD!J19*$B$55</f>
        <v>6956424.3585119294</v>
      </c>
      <c r="K19" s="69">
        <f>SEKTOR_USD!K19*$C$55</f>
        <v>9467859.4547176622</v>
      </c>
      <c r="L19" s="70">
        <f t="shared" si="2"/>
        <v>36.102384885889307</v>
      </c>
      <c r="M19" s="70">
        <f t="shared" si="5"/>
        <v>1.5674402556885514</v>
      </c>
    </row>
    <row r="20" spans="1:13" s="19" customFormat="1" ht="15.75" x14ac:dyDescent="0.25">
      <c r="A20" s="66" t="s">
        <v>111</v>
      </c>
      <c r="B20" s="67">
        <f>SEKTOR_USD!B20*$B$53</f>
        <v>1240997.8333595784</v>
      </c>
      <c r="C20" s="67">
        <f>SEKTOR_USD!C20*$C$53</f>
        <v>1784560.9521914066</v>
      </c>
      <c r="D20" s="68">
        <f t="shared" si="0"/>
        <v>43.800488946891754</v>
      </c>
      <c r="E20" s="68">
        <f t="shared" si="3"/>
        <v>3.0592236435409914</v>
      </c>
      <c r="F20" s="67">
        <f>SEKTOR_USD!F20*$B$54</f>
        <v>7769445.4686760465</v>
      </c>
      <c r="G20" s="67">
        <f>SEKTOR_USD!G20*$C$54</f>
        <v>10038043.724553829</v>
      </c>
      <c r="H20" s="68">
        <f t="shared" si="1"/>
        <v>29.198972629694815</v>
      </c>
      <c r="I20" s="68">
        <f t="shared" si="4"/>
        <v>3.0590772093799798</v>
      </c>
      <c r="J20" s="67">
        <f>SEKTOR_USD!J20*$B$55</f>
        <v>14087452.593055984</v>
      </c>
      <c r="K20" s="67">
        <f>SEKTOR_USD!K20*$C$55</f>
        <v>18445395.36115811</v>
      </c>
      <c r="L20" s="68">
        <f t="shared" si="2"/>
        <v>30.934924105797894</v>
      </c>
      <c r="M20" s="68">
        <f t="shared" si="5"/>
        <v>3.0537055772161614</v>
      </c>
    </row>
    <row r="21" spans="1:13" ht="14.25" x14ac:dyDescent="0.2">
      <c r="A21" s="11" t="str">
        <f>SEKTOR_USD!A21</f>
        <v xml:space="preserve"> Mobilya,Kağıt ve Orman Ürünleri</v>
      </c>
      <c r="B21" s="69">
        <f>SEKTOR_USD!B21*$B$53</f>
        <v>1240997.8333595784</v>
      </c>
      <c r="C21" s="69">
        <f>SEKTOR_USD!C21*$C$53</f>
        <v>1784560.9521914066</v>
      </c>
      <c r="D21" s="70">
        <f t="shared" si="0"/>
        <v>43.800488946891754</v>
      </c>
      <c r="E21" s="70">
        <f t="shared" si="3"/>
        <v>3.0592236435409914</v>
      </c>
      <c r="F21" s="69">
        <f>SEKTOR_USD!F21*$B$54</f>
        <v>7769445.4686760465</v>
      </c>
      <c r="G21" s="69">
        <f>SEKTOR_USD!G21*$C$54</f>
        <v>10038043.724553829</v>
      </c>
      <c r="H21" s="70">
        <f t="shared" si="1"/>
        <v>29.198972629694815</v>
      </c>
      <c r="I21" s="70">
        <f t="shared" si="4"/>
        <v>3.0590772093799798</v>
      </c>
      <c r="J21" s="69">
        <f>SEKTOR_USD!J21*$B$55</f>
        <v>14087452.593055984</v>
      </c>
      <c r="K21" s="69">
        <f>SEKTOR_USD!K21*$C$55</f>
        <v>18445395.36115811</v>
      </c>
      <c r="L21" s="70">
        <f t="shared" si="2"/>
        <v>30.934924105797894</v>
      </c>
      <c r="M21" s="70">
        <f t="shared" si="5"/>
        <v>3.0537055772161614</v>
      </c>
    </row>
    <row r="22" spans="1:13" ht="16.5" x14ac:dyDescent="0.25">
      <c r="A22" s="63" t="s">
        <v>14</v>
      </c>
      <c r="B22" s="64">
        <f>SEKTOR_USD!B22*$B$53</f>
        <v>35333395.907340199</v>
      </c>
      <c r="C22" s="64">
        <f>SEKTOR_USD!C22*$C$53</f>
        <v>49191014.982160278</v>
      </c>
      <c r="D22" s="71">
        <f t="shared" si="0"/>
        <v>39.219607170397346</v>
      </c>
      <c r="E22" s="71">
        <f t="shared" si="3"/>
        <v>84.326800885343573</v>
      </c>
      <c r="F22" s="64">
        <f>SEKTOR_USD!F22*$B$54</f>
        <v>215037637.82389176</v>
      </c>
      <c r="G22" s="64">
        <f>SEKTOR_USD!G22*$C$54</f>
        <v>273761201.87737393</v>
      </c>
      <c r="H22" s="71">
        <f t="shared" si="1"/>
        <v>27.308504989054384</v>
      </c>
      <c r="I22" s="71">
        <f t="shared" si="4"/>
        <v>83.428273123284242</v>
      </c>
      <c r="J22" s="64">
        <f>SEKTOR_USD!J22*$B$55</f>
        <v>381975793.98692155</v>
      </c>
      <c r="K22" s="64">
        <f>SEKTOR_USD!K22*$C$55</f>
        <v>499983309.05489272</v>
      </c>
      <c r="L22" s="71">
        <f t="shared" si="2"/>
        <v>30.893977295328725</v>
      </c>
      <c r="M22" s="71">
        <f t="shared" si="5"/>
        <v>82.774144412812205</v>
      </c>
    </row>
    <row r="23" spans="1:13" s="19" customFormat="1" ht="15.75" x14ac:dyDescent="0.25">
      <c r="A23" s="66" t="s">
        <v>15</v>
      </c>
      <c r="B23" s="67">
        <f>SEKTOR_USD!B23*$B$53</f>
        <v>3261183.0468568616</v>
      </c>
      <c r="C23" s="67">
        <f>SEKTOR_USD!C23*$C$53</f>
        <v>4316280.6382227605</v>
      </c>
      <c r="D23" s="68">
        <f t="shared" si="0"/>
        <v>32.353215879213074</v>
      </c>
      <c r="E23" s="68">
        <f t="shared" si="3"/>
        <v>7.3992809068216117</v>
      </c>
      <c r="F23" s="67">
        <f>SEKTOR_USD!F23*$B$54</f>
        <v>20815462.359805655</v>
      </c>
      <c r="G23" s="67">
        <f>SEKTOR_USD!G23*$C$54</f>
        <v>25585109.681987561</v>
      </c>
      <c r="H23" s="68">
        <f t="shared" si="1"/>
        <v>22.913962898042676</v>
      </c>
      <c r="I23" s="68">
        <f t="shared" si="4"/>
        <v>7.7970198253080447</v>
      </c>
      <c r="J23" s="67">
        <f>SEKTOR_USD!J23*$B$55</f>
        <v>37964570.865205921</v>
      </c>
      <c r="K23" s="67">
        <f>SEKTOR_USD!K23*$C$55</f>
        <v>47704932.993791021</v>
      </c>
      <c r="L23" s="68">
        <f t="shared" si="2"/>
        <v>25.656452599368183</v>
      </c>
      <c r="M23" s="68">
        <f t="shared" si="5"/>
        <v>7.897733666941388</v>
      </c>
    </row>
    <row r="24" spans="1:13" ht="14.25" x14ac:dyDescent="0.2">
      <c r="A24" s="11" t="str">
        <f>SEKTOR_USD!A24</f>
        <v xml:space="preserve"> Tekstil ve Hammaddeleri</v>
      </c>
      <c r="B24" s="69">
        <f>SEKTOR_USD!B24*$B$53</f>
        <v>2277160.1775363213</v>
      </c>
      <c r="C24" s="69">
        <f>SEKTOR_USD!C24*$C$53</f>
        <v>3062494.8462811881</v>
      </c>
      <c r="D24" s="70">
        <f t="shared" si="0"/>
        <v>34.487458391904909</v>
      </c>
      <c r="E24" s="70">
        <f t="shared" si="3"/>
        <v>5.2499504880800334</v>
      </c>
      <c r="F24" s="69">
        <f>SEKTOR_USD!F24*$B$54</f>
        <v>14473393.219240064</v>
      </c>
      <c r="G24" s="69">
        <f>SEKTOR_USD!G24*$C$54</f>
        <v>17603362.747240663</v>
      </c>
      <c r="H24" s="70">
        <f t="shared" si="1"/>
        <v>21.62567879272294</v>
      </c>
      <c r="I24" s="70">
        <f t="shared" si="4"/>
        <v>5.3645956588942818</v>
      </c>
      <c r="J24" s="69">
        <f>SEKTOR_USD!J24*$B$55</f>
        <v>26521263.493480101</v>
      </c>
      <c r="K24" s="69">
        <f>SEKTOR_USD!K24*$C$55</f>
        <v>32618848.480021488</v>
      </c>
      <c r="L24" s="70">
        <f t="shared" si="2"/>
        <v>22.991306534247123</v>
      </c>
      <c r="M24" s="70">
        <f t="shared" si="5"/>
        <v>5.4001748173727693</v>
      </c>
    </row>
    <row r="25" spans="1:13" ht="14.25" x14ac:dyDescent="0.2">
      <c r="A25" s="11" t="str">
        <f>SEKTOR_USD!A25</f>
        <v xml:space="preserve"> Deri ve Deri Mamulleri </v>
      </c>
      <c r="B25" s="69">
        <f>SEKTOR_USD!B25*$B$53</f>
        <v>409986.4816246595</v>
      </c>
      <c r="C25" s="69">
        <f>SEKTOR_USD!C25*$C$53</f>
        <v>546627.62855556759</v>
      </c>
      <c r="D25" s="70">
        <f t="shared" si="0"/>
        <v>33.328207893450099</v>
      </c>
      <c r="E25" s="70">
        <f t="shared" si="3"/>
        <v>0.9370686741948695</v>
      </c>
      <c r="F25" s="69">
        <f>SEKTOR_USD!F25*$B$54</f>
        <v>2661642.7683973322</v>
      </c>
      <c r="G25" s="69">
        <f>SEKTOR_USD!G25*$C$54</f>
        <v>3489868.8166606589</v>
      </c>
      <c r="H25" s="70">
        <f t="shared" si="1"/>
        <v>31.117100239639996</v>
      </c>
      <c r="I25" s="70">
        <f t="shared" si="4"/>
        <v>1.0635317452003845</v>
      </c>
      <c r="J25" s="69">
        <f>SEKTOR_USD!J25*$B$55</f>
        <v>4818122.2193032838</v>
      </c>
      <c r="K25" s="69">
        <f>SEKTOR_USD!K25*$C$55</f>
        <v>6368799.9215768026</v>
      </c>
      <c r="L25" s="70">
        <f t="shared" si="2"/>
        <v>32.184274945556524</v>
      </c>
      <c r="M25" s="70">
        <f t="shared" si="5"/>
        <v>1.0543791260580411</v>
      </c>
    </row>
    <row r="26" spans="1:13" ht="14.25" x14ac:dyDescent="0.2">
      <c r="A26" s="11" t="str">
        <f>SEKTOR_USD!A26</f>
        <v xml:space="preserve"> Halı </v>
      </c>
      <c r="B26" s="69">
        <f>SEKTOR_USD!B26*$B$53</f>
        <v>574036.38769588096</v>
      </c>
      <c r="C26" s="69">
        <f>SEKTOR_USD!C26*$C$53</f>
        <v>707158.16338600498</v>
      </c>
      <c r="D26" s="70">
        <f t="shared" si="0"/>
        <v>23.190476865841241</v>
      </c>
      <c r="E26" s="70">
        <f t="shared" si="3"/>
        <v>1.2122617445467085</v>
      </c>
      <c r="F26" s="69">
        <f>SEKTOR_USD!F26*$B$54</f>
        <v>3680426.3721682597</v>
      </c>
      <c r="G26" s="69">
        <f>SEKTOR_USD!G26*$C$54</f>
        <v>4491878.1180862403</v>
      </c>
      <c r="H26" s="70">
        <f t="shared" si="1"/>
        <v>22.047764684392472</v>
      </c>
      <c r="I26" s="70">
        <f t="shared" si="4"/>
        <v>1.3688924212133786</v>
      </c>
      <c r="J26" s="69">
        <f>SEKTOR_USD!J26*$B$55</f>
        <v>6625185.1524225296</v>
      </c>
      <c r="K26" s="69">
        <f>SEKTOR_USD!K26*$C$55</f>
        <v>8717284.5921927318</v>
      </c>
      <c r="L26" s="70">
        <f t="shared" si="2"/>
        <v>31.577976941598624</v>
      </c>
      <c r="M26" s="70">
        <f t="shared" si="5"/>
        <v>1.4431797235105779</v>
      </c>
    </row>
    <row r="27" spans="1:13" s="19" customFormat="1" ht="15.75" x14ac:dyDescent="0.25">
      <c r="A27" s="66" t="s">
        <v>19</v>
      </c>
      <c r="B27" s="67">
        <f>SEKTOR_USD!B27*$B$53</f>
        <v>4447395.2248881785</v>
      </c>
      <c r="C27" s="67">
        <f>SEKTOR_USD!C27*$C$53</f>
        <v>6568325.2449904084</v>
      </c>
      <c r="D27" s="68">
        <f t="shared" si="0"/>
        <v>47.689263329538171</v>
      </c>
      <c r="E27" s="68">
        <f t="shared" si="3"/>
        <v>11.25989889180687</v>
      </c>
      <c r="F27" s="67">
        <f>SEKTOR_USD!F27*$B$54</f>
        <v>28689480.957512584</v>
      </c>
      <c r="G27" s="67">
        <f>SEKTOR_USD!G27*$C$54</f>
        <v>34361865.887114011</v>
      </c>
      <c r="H27" s="68">
        <f t="shared" si="1"/>
        <v>19.771654070709374</v>
      </c>
      <c r="I27" s="68">
        <f t="shared" si="4"/>
        <v>10.471721750914572</v>
      </c>
      <c r="J27" s="67">
        <f>SEKTOR_USD!J27*$B$55</f>
        <v>50132432.607807152</v>
      </c>
      <c r="K27" s="67">
        <f>SEKTOR_USD!K27*$C$55</f>
        <v>64089726.641971722</v>
      </c>
      <c r="L27" s="68">
        <f t="shared" si="2"/>
        <v>27.840847347972087</v>
      </c>
      <c r="M27" s="68">
        <f t="shared" si="5"/>
        <v>10.61029876870909</v>
      </c>
    </row>
    <row r="28" spans="1:13" ht="14.25" x14ac:dyDescent="0.2">
      <c r="A28" s="11" t="str">
        <f>SEKTOR_USD!A28</f>
        <v xml:space="preserve"> Kimyevi Maddeler ve Mamulleri  </v>
      </c>
      <c r="B28" s="69">
        <f>SEKTOR_USD!B28*$B$53</f>
        <v>4447395.2248881785</v>
      </c>
      <c r="C28" s="69">
        <f>SEKTOR_USD!C28*$C$53</f>
        <v>6568325.2449904084</v>
      </c>
      <c r="D28" s="70">
        <f t="shared" si="0"/>
        <v>47.689263329538171</v>
      </c>
      <c r="E28" s="70">
        <f t="shared" si="3"/>
        <v>11.25989889180687</v>
      </c>
      <c r="F28" s="69">
        <f>SEKTOR_USD!F28*$B$54</f>
        <v>28689480.957512584</v>
      </c>
      <c r="G28" s="69">
        <f>SEKTOR_USD!G28*$C$54</f>
        <v>34361865.887114011</v>
      </c>
      <c r="H28" s="70">
        <f t="shared" si="1"/>
        <v>19.771654070709374</v>
      </c>
      <c r="I28" s="70">
        <f t="shared" si="4"/>
        <v>10.471721750914572</v>
      </c>
      <c r="J28" s="69">
        <f>SEKTOR_USD!J28*$B$55</f>
        <v>50132432.607807152</v>
      </c>
      <c r="K28" s="69">
        <f>SEKTOR_USD!K28*$C$55</f>
        <v>64089726.641971722</v>
      </c>
      <c r="L28" s="70">
        <f t="shared" si="2"/>
        <v>27.840847347972087</v>
      </c>
      <c r="M28" s="70">
        <f t="shared" si="5"/>
        <v>10.61029876870909</v>
      </c>
    </row>
    <row r="29" spans="1:13" s="19" customFormat="1" ht="15.75" x14ac:dyDescent="0.25">
      <c r="A29" s="66" t="s">
        <v>21</v>
      </c>
      <c r="B29" s="67">
        <f>SEKTOR_USD!B29*$B$53</f>
        <v>27624817.635595161</v>
      </c>
      <c r="C29" s="67">
        <f>SEKTOR_USD!C29*$C$53</f>
        <v>38306409.098947115</v>
      </c>
      <c r="D29" s="68">
        <f t="shared" si="0"/>
        <v>38.666649692515968</v>
      </c>
      <c r="E29" s="68">
        <f t="shared" si="3"/>
        <v>65.667621086715101</v>
      </c>
      <c r="F29" s="67">
        <f>SEKTOR_USD!F29*$B$54</f>
        <v>165532694.50657353</v>
      </c>
      <c r="G29" s="67">
        <f>SEKTOR_USD!G29*$C$54</f>
        <v>213814226.30827236</v>
      </c>
      <c r="H29" s="68">
        <f t="shared" si="1"/>
        <v>29.167368987509295</v>
      </c>
      <c r="I29" s="68">
        <f t="shared" si="4"/>
        <v>65.159531547061633</v>
      </c>
      <c r="J29" s="67">
        <f>SEKTOR_USD!J29*$B$55</f>
        <v>293878790.51390845</v>
      </c>
      <c r="K29" s="67">
        <f>SEKTOR_USD!K29*$C$55</f>
        <v>388188649.41912997</v>
      </c>
      <c r="L29" s="68">
        <f t="shared" si="2"/>
        <v>32.091413858176374</v>
      </c>
      <c r="M29" s="68">
        <f t="shared" si="5"/>
        <v>64.266111977161728</v>
      </c>
    </row>
    <row r="30" spans="1:13" ht="14.25" x14ac:dyDescent="0.2">
      <c r="A30" s="11" t="str">
        <f>SEKTOR_USD!A30</f>
        <v xml:space="preserve"> Hazırgiyim ve Konfeksiyon </v>
      </c>
      <c r="B30" s="69">
        <f>SEKTOR_USD!B30*$B$53</f>
        <v>4882227.1142132897</v>
      </c>
      <c r="C30" s="69">
        <f>SEKTOR_USD!C30*$C$53</f>
        <v>6293506.1670610271</v>
      </c>
      <c r="D30" s="70">
        <f t="shared" si="0"/>
        <v>28.906460511416572</v>
      </c>
      <c r="E30" s="70">
        <f t="shared" si="3"/>
        <v>10.788784122728631</v>
      </c>
      <c r="F30" s="69">
        <f>SEKTOR_USD!F30*$B$54</f>
        <v>29778734.974411719</v>
      </c>
      <c r="G30" s="69">
        <f>SEKTOR_USD!G30*$C$54</f>
        <v>36108865.670006432</v>
      </c>
      <c r="H30" s="70">
        <f t="shared" si="1"/>
        <v>21.25721828356399</v>
      </c>
      <c r="I30" s="70">
        <f t="shared" si="4"/>
        <v>11.004117042993808</v>
      </c>
      <c r="J30" s="69">
        <f>SEKTOR_USD!J30*$B$55</f>
        <v>55564120.590291917</v>
      </c>
      <c r="K30" s="69">
        <f>SEKTOR_USD!K30*$C$55</f>
        <v>68441459.502099842</v>
      </c>
      <c r="L30" s="70">
        <f t="shared" si="2"/>
        <v>23.17563703880132</v>
      </c>
      <c r="M30" s="70">
        <f t="shared" si="5"/>
        <v>11.330744746978093</v>
      </c>
    </row>
    <row r="31" spans="1:13" ht="14.25" x14ac:dyDescent="0.2">
      <c r="A31" s="11" t="str">
        <f>SEKTOR_USD!A31</f>
        <v xml:space="preserve"> Otomotiv Endüstrisi</v>
      </c>
      <c r="B31" s="69">
        <f>SEKTOR_USD!B31*$B$53</f>
        <v>8780371.7355187926</v>
      </c>
      <c r="C31" s="69">
        <f>SEKTOR_USD!C31*$C$53</f>
        <v>11763501.806591082</v>
      </c>
      <c r="D31" s="70">
        <f t="shared" si="0"/>
        <v>33.974986036237908</v>
      </c>
      <c r="E31" s="70">
        <f t="shared" si="3"/>
        <v>20.165846850660401</v>
      </c>
      <c r="F31" s="69">
        <f>SEKTOR_USD!F31*$B$54</f>
        <v>52184590.033669554</v>
      </c>
      <c r="G31" s="69">
        <f>SEKTOR_USD!G31*$C$54</f>
        <v>67253667.60682413</v>
      </c>
      <c r="H31" s="70">
        <f t="shared" si="1"/>
        <v>28.876489330340604</v>
      </c>
      <c r="I31" s="70">
        <f t="shared" si="4"/>
        <v>20.495443880166679</v>
      </c>
      <c r="J31" s="69">
        <f>SEKTOR_USD!J31*$B$55</f>
        <v>89613155.493638039</v>
      </c>
      <c r="K31" s="69">
        <f>SEKTOR_USD!K31*$C$55</f>
        <v>118595585.4681872</v>
      </c>
      <c r="L31" s="70">
        <f t="shared" si="2"/>
        <v>32.341713462602847</v>
      </c>
      <c r="M31" s="70">
        <f t="shared" si="5"/>
        <v>19.633951654950103</v>
      </c>
    </row>
    <row r="32" spans="1:13" ht="14.25" x14ac:dyDescent="0.2">
      <c r="A32" s="11" t="str">
        <f>SEKTOR_USD!A32</f>
        <v xml:space="preserve"> Gemi ve Yat</v>
      </c>
      <c r="B32" s="69">
        <f>SEKTOR_USD!B32*$B$53</f>
        <v>556275.87671548477</v>
      </c>
      <c r="C32" s="69">
        <f>SEKTOR_USD!C32*$C$53</f>
        <v>690383.20747813839</v>
      </c>
      <c r="D32" s="70">
        <f t="shared" si="0"/>
        <v>24.10806155292704</v>
      </c>
      <c r="E32" s="70">
        <f t="shared" si="3"/>
        <v>1.1835049000860667</v>
      </c>
      <c r="F32" s="69">
        <f>SEKTOR_USD!F32*$B$54</f>
        <v>2337908.5851096623</v>
      </c>
      <c r="G32" s="69">
        <f>SEKTOR_USD!G32*$C$54</f>
        <v>2060689.0137118886</v>
      </c>
      <c r="H32" s="70">
        <f t="shared" si="1"/>
        <v>-11.857588152223258</v>
      </c>
      <c r="I32" s="70">
        <f t="shared" si="4"/>
        <v>0.6279915659309343</v>
      </c>
      <c r="J32" s="69">
        <f>SEKTOR_USD!J32*$B$55</f>
        <v>4223872.0495827291</v>
      </c>
      <c r="K32" s="69">
        <f>SEKTOR_USD!K32*$C$55</f>
        <v>4643484.3462687191</v>
      </c>
      <c r="L32" s="70">
        <f t="shared" si="2"/>
        <v>9.9343041588450323</v>
      </c>
      <c r="M32" s="70">
        <f t="shared" si="5"/>
        <v>0.76874654992629199</v>
      </c>
    </row>
    <row r="33" spans="1:13" ht="14.25" x14ac:dyDescent="0.2">
      <c r="A33" s="11" t="str">
        <f>SEKTOR_USD!A33</f>
        <v xml:space="preserve"> Elektrik Elektronik ve Hizmet</v>
      </c>
      <c r="B33" s="69">
        <f>SEKTOR_USD!B33*$B$53</f>
        <v>3072428.6916338843</v>
      </c>
      <c r="C33" s="69">
        <f>SEKTOR_USD!C33*$C$53</f>
        <v>3997468.1128410078</v>
      </c>
      <c r="D33" s="70">
        <f t="shared" si="0"/>
        <v>30.107758846477818</v>
      </c>
      <c r="E33" s="70">
        <f t="shared" si="3"/>
        <v>6.8527493835877324</v>
      </c>
      <c r="F33" s="69">
        <f>SEKTOR_USD!F33*$B$54</f>
        <v>17256437.797564954</v>
      </c>
      <c r="G33" s="69">
        <f>SEKTOR_USD!G33*$C$54</f>
        <v>22431379.362371065</v>
      </c>
      <c r="H33" s="70">
        <f t="shared" si="1"/>
        <v>29.988469378867659</v>
      </c>
      <c r="I33" s="70">
        <f t="shared" si="4"/>
        <v>6.8359257306817263</v>
      </c>
      <c r="J33" s="69">
        <f>SEKTOR_USD!J33*$B$55</f>
        <v>33047356.556816347</v>
      </c>
      <c r="K33" s="69">
        <f>SEKTOR_USD!K33*$C$55</f>
        <v>43494969.6880759</v>
      </c>
      <c r="L33" s="70">
        <f t="shared" si="2"/>
        <v>31.614066054867646</v>
      </c>
      <c r="M33" s="70">
        <f t="shared" si="5"/>
        <v>7.2007581793023707</v>
      </c>
    </row>
    <row r="34" spans="1:13" ht="14.25" x14ac:dyDescent="0.2">
      <c r="A34" s="11" t="str">
        <f>SEKTOR_USD!A34</f>
        <v xml:space="preserve"> Makine ve Aksamları</v>
      </c>
      <c r="B34" s="69">
        <f>SEKTOR_USD!B34*$B$53</f>
        <v>1780749.435722183</v>
      </c>
      <c r="C34" s="69">
        <f>SEKTOR_USD!C34*$C$53</f>
        <v>2556160.9751472608</v>
      </c>
      <c r="D34" s="70">
        <f t="shared" si="0"/>
        <v>43.544112600580988</v>
      </c>
      <c r="E34" s="70">
        <f t="shared" si="3"/>
        <v>4.3819562914142267</v>
      </c>
      <c r="F34" s="69">
        <f>SEKTOR_USD!F34*$B$54</f>
        <v>10316212.708280677</v>
      </c>
      <c r="G34" s="69">
        <f>SEKTOR_USD!G34*$C$54</f>
        <v>14222843.302566221</v>
      </c>
      <c r="H34" s="70">
        <f t="shared" si="1"/>
        <v>37.868844941029053</v>
      </c>
      <c r="I34" s="70">
        <f t="shared" si="4"/>
        <v>4.3343879538039056</v>
      </c>
      <c r="J34" s="69">
        <f>SEKTOR_USD!J34*$B$55</f>
        <v>18354005.420766748</v>
      </c>
      <c r="K34" s="69">
        <f>SEKTOR_USD!K34*$C$55</f>
        <v>26033900.684958842</v>
      </c>
      <c r="L34" s="70">
        <f t="shared" si="2"/>
        <v>41.843156783110842</v>
      </c>
      <c r="M34" s="70">
        <f t="shared" si="5"/>
        <v>4.3100115861847801</v>
      </c>
    </row>
    <row r="35" spans="1:13" ht="14.25" x14ac:dyDescent="0.2">
      <c r="A35" s="11" t="str">
        <f>SEKTOR_USD!A35</f>
        <v xml:space="preserve"> Demir ve Demir Dışı Metaller </v>
      </c>
      <c r="B35" s="69">
        <f>SEKTOR_USD!B35*$B$53</f>
        <v>1971973.3685878105</v>
      </c>
      <c r="C35" s="69">
        <f>SEKTOR_USD!C35*$C$53</f>
        <v>3046260.525366792</v>
      </c>
      <c r="D35" s="70">
        <f t="shared" si="0"/>
        <v>54.477772057759125</v>
      </c>
      <c r="E35" s="70">
        <f t="shared" si="3"/>
        <v>5.2221204392844651</v>
      </c>
      <c r="F35" s="69">
        <f>SEKTOR_USD!F35*$B$54</f>
        <v>11832499.020698596</v>
      </c>
      <c r="G35" s="69">
        <f>SEKTOR_USD!G35*$C$54</f>
        <v>16607744.823888553</v>
      </c>
      <c r="H35" s="70">
        <f t="shared" si="1"/>
        <v>40.357035270711769</v>
      </c>
      <c r="I35" s="70">
        <f t="shared" si="4"/>
        <v>5.0611827447697193</v>
      </c>
      <c r="J35" s="69">
        <f>SEKTOR_USD!J35*$B$55</f>
        <v>20894175.430263579</v>
      </c>
      <c r="K35" s="69">
        <f>SEKTOR_USD!K35*$C$55</f>
        <v>29499527.735961549</v>
      </c>
      <c r="L35" s="70">
        <f t="shared" si="2"/>
        <v>41.185412338568725</v>
      </c>
      <c r="M35" s="70">
        <f t="shared" si="5"/>
        <v>4.8837593669715025</v>
      </c>
    </row>
    <row r="36" spans="1:13" ht="14.25" x14ac:dyDescent="0.2">
      <c r="A36" s="11" t="str">
        <f>SEKTOR_USD!A36</f>
        <v xml:space="preserve"> Çelik</v>
      </c>
      <c r="B36" s="69">
        <f>SEKTOR_USD!B36*$B$53</f>
        <v>3156909.950130742</v>
      </c>
      <c r="C36" s="69">
        <f>SEKTOR_USD!C36*$C$53</f>
        <v>5589159.5848841229</v>
      </c>
      <c r="D36" s="70">
        <f t="shared" si="0"/>
        <v>77.045264932332032</v>
      </c>
      <c r="E36" s="70">
        <f t="shared" si="3"/>
        <v>9.5813421943389745</v>
      </c>
      <c r="F36" s="69">
        <f>SEKTOR_USD!F36*$B$54</f>
        <v>21112244.786991742</v>
      </c>
      <c r="G36" s="69">
        <f>SEKTOR_USD!G36*$C$54</f>
        <v>29074838.853792001</v>
      </c>
      <c r="H36" s="70">
        <f t="shared" si="1"/>
        <v>37.715525502557604</v>
      </c>
      <c r="I36" s="70">
        <f t="shared" si="4"/>
        <v>8.8605090139696454</v>
      </c>
      <c r="J36" s="69">
        <f>SEKTOR_USD!J36*$B$55</f>
        <v>35258609.337539718</v>
      </c>
      <c r="K36" s="69">
        <f>SEKTOR_USD!K36*$C$55</f>
        <v>49319357.495725073</v>
      </c>
      <c r="L36" s="70">
        <f t="shared" si="2"/>
        <v>39.878907371468351</v>
      </c>
      <c r="M36" s="70">
        <f t="shared" si="5"/>
        <v>8.1650078027905906</v>
      </c>
    </row>
    <row r="37" spans="1:13" ht="14.25" x14ac:dyDescent="0.2">
      <c r="A37" s="11" t="str">
        <f>SEKTOR_USD!A37</f>
        <v xml:space="preserve"> Çimento Cam Seramik ve Toprak Ürünleri</v>
      </c>
      <c r="B37" s="69">
        <f>SEKTOR_USD!B37*$B$53</f>
        <v>814340.37451918249</v>
      </c>
      <c r="C37" s="69">
        <f>SEKTOR_USD!C37*$C$53</f>
        <v>1178114.4320172439</v>
      </c>
      <c r="D37" s="70">
        <f t="shared" si="0"/>
        <v>44.671008448137854</v>
      </c>
      <c r="E37" s="70">
        <f t="shared" si="3"/>
        <v>2.0196090925323866</v>
      </c>
      <c r="F37" s="69">
        <f>SEKTOR_USD!F37*$B$54</f>
        <v>4849590.3823125567</v>
      </c>
      <c r="G37" s="69">
        <f>SEKTOR_USD!G37*$C$54</f>
        <v>6146794.68572501</v>
      </c>
      <c r="H37" s="70">
        <f t="shared" si="1"/>
        <v>26.748739607856809</v>
      </c>
      <c r="I37" s="70">
        <f t="shared" si="4"/>
        <v>1.8732255058666953</v>
      </c>
      <c r="J37" s="69">
        <f>SEKTOR_USD!J37*$B$55</f>
        <v>8713595.6686161011</v>
      </c>
      <c r="K37" s="69">
        <f>SEKTOR_USD!K37*$C$55</f>
        <v>11134608.264316348</v>
      </c>
      <c r="L37" s="70">
        <f t="shared" si="2"/>
        <v>27.784311870472113</v>
      </c>
      <c r="M37" s="70">
        <f t="shared" si="5"/>
        <v>1.8433768803058697</v>
      </c>
    </row>
    <row r="38" spans="1:13" ht="14.25" x14ac:dyDescent="0.2">
      <c r="A38" s="11" t="str">
        <f>SEKTOR_USD!A38</f>
        <v xml:space="preserve"> Mücevher</v>
      </c>
      <c r="B38" s="69">
        <f>SEKTOR_USD!B38*$B$53</f>
        <v>888895.26856830704</v>
      </c>
      <c r="C38" s="69">
        <f>SEKTOR_USD!C38*$C$53</f>
        <v>921920.11672881711</v>
      </c>
      <c r="D38" s="70">
        <f t="shared" si="0"/>
        <v>3.7152687530558364</v>
      </c>
      <c r="E38" s="70">
        <f t="shared" si="3"/>
        <v>1.5804222406018242</v>
      </c>
      <c r="F38" s="69">
        <f>SEKTOR_USD!F38*$B$54</f>
        <v>6154948.7388797691</v>
      </c>
      <c r="G38" s="69">
        <f>SEKTOR_USD!G38*$C$54</f>
        <v>6815108.9087730842</v>
      </c>
      <c r="H38" s="70">
        <f t="shared" si="1"/>
        <v>10.725681039765531</v>
      </c>
      <c r="I38" s="70">
        <f t="shared" si="4"/>
        <v>2.0768931590997681</v>
      </c>
      <c r="J38" s="69">
        <f>SEKTOR_USD!J38*$B$55</f>
        <v>10265665.17256961</v>
      </c>
      <c r="K38" s="69">
        <f>SEKTOR_USD!K38*$C$55</f>
        <v>12629943.016666943</v>
      </c>
      <c r="L38" s="70">
        <f t="shared" si="2"/>
        <v>23.030926923418523</v>
      </c>
      <c r="M38" s="70">
        <f t="shared" si="5"/>
        <v>2.0909352537454429</v>
      </c>
    </row>
    <row r="39" spans="1:13" ht="14.25" x14ac:dyDescent="0.2">
      <c r="A39" s="11" t="str">
        <f>SEKTOR_USD!A39</f>
        <v xml:space="preserve"> Savunma ve Havacılık Sanayii</v>
      </c>
      <c r="B39" s="69">
        <f>SEKTOR_USD!B39*$B$53</f>
        <v>550916.03699841234</v>
      </c>
      <c r="C39" s="69">
        <f>SEKTOR_USD!C39*$C$53</f>
        <v>565185.96723421756</v>
      </c>
      <c r="D39" s="70">
        <f t="shared" si="0"/>
        <v>2.5902187043878606</v>
      </c>
      <c r="E39" s="70">
        <f t="shared" si="3"/>
        <v>0.96888272257514463</v>
      </c>
      <c r="F39" s="69">
        <f>SEKTOR_USD!F39*$B$54</f>
        <v>2893162.8633107906</v>
      </c>
      <c r="G39" s="69">
        <f>SEKTOR_USD!G39*$C$54</f>
        <v>3709241.4366323459</v>
      </c>
      <c r="H39" s="70">
        <f t="shared" si="1"/>
        <v>28.207142559118704</v>
      </c>
      <c r="I39" s="70">
        <f t="shared" si="4"/>
        <v>1.1303851880157265</v>
      </c>
      <c r="J39" s="69">
        <f>SEKTOR_USD!J39*$B$55</f>
        <v>5602733.213287645</v>
      </c>
      <c r="K39" s="69">
        <f>SEKTOR_USD!K39*$C$55</f>
        <v>7164466.7090158062</v>
      </c>
      <c r="L39" s="70">
        <f t="shared" si="2"/>
        <v>27.874493328083112</v>
      </c>
      <c r="M39" s="70">
        <f t="shared" si="5"/>
        <v>1.1861047984458841</v>
      </c>
    </row>
    <row r="40" spans="1:13" ht="14.25" x14ac:dyDescent="0.2">
      <c r="A40" s="11" t="str">
        <f>SEKTOR_USD!A40</f>
        <v xml:space="preserve"> İklimlendirme Sanayii</v>
      </c>
      <c r="B40" s="69">
        <f>SEKTOR_USD!B40*$B$53</f>
        <v>1141026.7427863949</v>
      </c>
      <c r="C40" s="69">
        <f>SEKTOR_USD!C40*$C$53</f>
        <v>1658130.7848008156</v>
      </c>
      <c r="D40" s="70">
        <f t="shared" si="0"/>
        <v>45.319186888788359</v>
      </c>
      <c r="E40" s="70">
        <f t="shared" si="3"/>
        <v>2.8424878930118851</v>
      </c>
      <c r="F40" s="69">
        <f>SEKTOR_USD!F40*$B$54</f>
        <v>6611486.5381015008</v>
      </c>
      <c r="G40" s="69">
        <f>SEKTOR_USD!G40*$C$54</f>
        <v>9130461.3992730007</v>
      </c>
      <c r="H40" s="70">
        <f t="shared" si="1"/>
        <v>38.099977163302633</v>
      </c>
      <c r="I40" s="70">
        <f t="shared" si="4"/>
        <v>2.7824929980449098</v>
      </c>
      <c r="J40" s="69">
        <f>SEKTOR_USD!J40*$B$55</f>
        <v>12007076.323481746</v>
      </c>
      <c r="K40" s="69">
        <f>SEKTOR_USD!K40*$C$55</f>
        <v>16775870.95768982</v>
      </c>
      <c r="L40" s="70">
        <f t="shared" si="2"/>
        <v>39.716534697809308</v>
      </c>
      <c r="M40" s="70">
        <f t="shared" si="5"/>
        <v>2.7773094424439377</v>
      </c>
    </row>
    <row r="41" spans="1:13" ht="14.25" x14ac:dyDescent="0.2">
      <c r="A41" s="11" t="str">
        <f>SEKTOR_USD!A41</f>
        <v xml:space="preserve"> Diğer Sanayi Ürünleri</v>
      </c>
      <c r="B41" s="69">
        <f>SEKTOR_USD!B41*$B$53</f>
        <v>28703.040200678253</v>
      </c>
      <c r="C41" s="69">
        <f>SEKTOR_USD!C41*$C$53</f>
        <v>46617.418796588405</v>
      </c>
      <c r="D41" s="70">
        <f t="shared" si="0"/>
        <v>62.412826204684876</v>
      </c>
      <c r="E41" s="70">
        <f t="shared" si="3"/>
        <v>7.9914955893352541E-2</v>
      </c>
      <c r="F41" s="69">
        <f>SEKTOR_USD!F41*$B$54</f>
        <v>204878.07724201013</v>
      </c>
      <c r="G41" s="69">
        <f>SEKTOR_USD!G41*$C$54</f>
        <v>252591.24470860072</v>
      </c>
      <c r="H41" s="70">
        <f t="shared" si="1"/>
        <v>23.288566599651315</v>
      </c>
      <c r="I41" s="70">
        <f t="shared" si="4"/>
        <v>7.6976763718106508E-2</v>
      </c>
      <c r="J41" s="69">
        <f>SEKTOR_USD!J41*$B$55</f>
        <v>334425.2570542685</v>
      </c>
      <c r="K41" s="69">
        <f>SEKTOR_USD!K41*$C$55</f>
        <v>455475.55016398331</v>
      </c>
      <c r="L41" s="70">
        <f t="shared" si="2"/>
        <v>36.196516428204916</v>
      </c>
      <c r="M41" s="70">
        <f t="shared" si="5"/>
        <v>7.5405715116860852E-2</v>
      </c>
    </row>
    <row r="42" spans="1:13" ht="16.5" x14ac:dyDescent="0.25">
      <c r="A42" s="63" t="s">
        <v>31</v>
      </c>
      <c r="B42" s="64">
        <f>SEKTOR_USD!B42*$B$53</f>
        <v>1291352.8913173352</v>
      </c>
      <c r="C42" s="64">
        <f>SEKTOR_USD!C42*$C$53</f>
        <v>1759398.8776136329</v>
      </c>
      <c r="D42" s="71">
        <f t="shared" si="0"/>
        <v>36.24462294104864</v>
      </c>
      <c r="E42" s="71">
        <f t="shared" si="3"/>
        <v>3.0160889927607299</v>
      </c>
      <c r="F42" s="64">
        <f>SEKTOR_USD!F42*$B$54</f>
        <v>8290789.9710899098</v>
      </c>
      <c r="G42" s="64">
        <f>SEKTOR_USD!G42*$C$54</f>
        <v>9340909.8863927089</v>
      </c>
      <c r="H42" s="71">
        <f t="shared" si="1"/>
        <v>12.666102011564407</v>
      </c>
      <c r="I42" s="71">
        <f t="shared" si="4"/>
        <v>2.8466268261454655</v>
      </c>
      <c r="J42" s="64">
        <f>SEKTOR_USD!J42*$B$55</f>
        <v>14564845.607253548</v>
      </c>
      <c r="K42" s="64">
        <f>SEKTOR_USD!K42*$C$55</f>
        <v>18176346.131980203</v>
      </c>
      <c r="L42" s="71">
        <f t="shared" si="2"/>
        <v>24.79600966678332</v>
      </c>
      <c r="M42" s="71">
        <f t="shared" si="5"/>
        <v>3.009163450815532</v>
      </c>
    </row>
    <row r="43" spans="1:13" ht="14.25" x14ac:dyDescent="0.2">
      <c r="A43" s="11" t="str">
        <f>SEKTOR_USD!A43</f>
        <v xml:space="preserve"> Madencilik Ürünleri</v>
      </c>
      <c r="B43" s="69">
        <f>SEKTOR_USD!B43*$B$53</f>
        <v>1291352.8913173352</v>
      </c>
      <c r="C43" s="69">
        <f>SEKTOR_USD!C43*$C$53</f>
        <v>1759398.8776136329</v>
      </c>
      <c r="D43" s="70">
        <f t="shared" si="0"/>
        <v>36.24462294104864</v>
      </c>
      <c r="E43" s="70">
        <f t="shared" si="3"/>
        <v>3.0160889927607299</v>
      </c>
      <c r="F43" s="69">
        <f>SEKTOR_USD!F43*$B$54</f>
        <v>8290789.9710899098</v>
      </c>
      <c r="G43" s="69">
        <f>SEKTOR_USD!G43*$C$54</f>
        <v>9340909.8863927089</v>
      </c>
      <c r="H43" s="70">
        <f t="shared" si="1"/>
        <v>12.666102011564407</v>
      </c>
      <c r="I43" s="70">
        <f t="shared" si="4"/>
        <v>2.8466268261454655</v>
      </c>
      <c r="J43" s="69">
        <f>SEKTOR_USD!J43*$B$55</f>
        <v>14564845.607253548</v>
      </c>
      <c r="K43" s="69">
        <f>SEKTOR_USD!K43*$C$55</f>
        <v>18176346.131980203</v>
      </c>
      <c r="L43" s="70">
        <f t="shared" si="2"/>
        <v>24.79600966678332</v>
      </c>
      <c r="M43" s="70">
        <f t="shared" si="5"/>
        <v>3.009163450815532</v>
      </c>
    </row>
    <row r="44" spans="1:13" ht="18" x14ac:dyDescent="0.25">
      <c r="A44" s="72" t="s">
        <v>33</v>
      </c>
      <c r="B44" s="130">
        <f>SEKTOR_USD!B44*$B$53</f>
        <v>42241451.364097141</v>
      </c>
      <c r="C44" s="130">
        <f>SEKTOR_USD!C44*$C$53</f>
        <v>58333785.30396726</v>
      </c>
      <c r="D44" s="131">
        <f>(C44-B44)/B44*100</f>
        <v>38.096072507460519</v>
      </c>
      <c r="E44" s="132">
        <f t="shared" si="3"/>
        <v>100</v>
      </c>
      <c r="F44" s="130">
        <f>SEKTOR_USD!F44*$B$54</f>
        <v>259911185.44664672</v>
      </c>
      <c r="G44" s="130">
        <f>SEKTOR_USD!G44*$C$54</f>
        <v>328139600.19624221</v>
      </c>
      <c r="H44" s="131">
        <f>(G44-F44)/F44*100</f>
        <v>26.250665061739365</v>
      </c>
      <c r="I44" s="131">
        <f t="shared" si="4"/>
        <v>100</v>
      </c>
      <c r="J44" s="130">
        <f>SEKTOR_USD!J44*$B$55</f>
        <v>465572668.69861561</v>
      </c>
      <c r="K44" s="130">
        <f>SEKTOR_USD!K44*$C$55</f>
        <v>604033194.90850914</v>
      </c>
      <c r="L44" s="131">
        <f>(K44-J44)/J44*100</f>
        <v>29.739831291412155</v>
      </c>
      <c r="M44" s="131">
        <f t="shared" si="5"/>
        <v>100</v>
      </c>
    </row>
    <row r="45" spans="1:13" ht="14.25" hidden="1" x14ac:dyDescent="0.2">
      <c r="A45" s="73" t="s">
        <v>34</v>
      </c>
      <c r="B45" s="69">
        <f>SEKTOR_USD!B45*2.1157</f>
        <v>0</v>
      </c>
      <c r="C45" s="69">
        <f>SEKTOR_USD!C45*2.7012</f>
        <v>0</v>
      </c>
      <c r="D45" s="70"/>
      <c r="E45" s="70"/>
      <c r="F45" s="69">
        <f>SEKTOR_USD!F45*2.1642</f>
        <v>10324761.953699233</v>
      </c>
      <c r="G45" s="69">
        <f>SEKTOR_USD!G45*2.5613</f>
        <v>4418241.1301044924</v>
      </c>
      <c r="H45" s="70">
        <f>(G45-F45)/F45*100</f>
        <v>-57.20733175333411</v>
      </c>
      <c r="I45" s="70">
        <f t="shared" ref="I45:I46" si="6">G45/G$46*100</f>
        <v>2.1059506368733483</v>
      </c>
      <c r="J45" s="69">
        <f>SEKTOR_USD!J45*2.0809</f>
        <v>19756366.739601757</v>
      </c>
      <c r="K45" s="69">
        <f>SEKTOR_USD!K45*2.3856</f>
        <v>13413076.843646497</v>
      </c>
      <c r="L45" s="70">
        <f>(K45-J45)/J45*100</f>
        <v>-32.107573115860909</v>
      </c>
      <c r="M45" s="70">
        <f t="shared" ref="M45:M46" si="7">K45/K$46*100</f>
        <v>3.4808100456388824</v>
      </c>
    </row>
    <row r="46" spans="1:13" s="20" customFormat="1" ht="18" hidden="1" x14ac:dyDescent="0.25">
      <c r="A46" s="74" t="s">
        <v>35</v>
      </c>
      <c r="B46" s="75">
        <f>SEKTOR_USD!B46*2.1157</f>
        <v>0</v>
      </c>
      <c r="C46" s="75">
        <f>SEKTOR_USD!C46*2.7012</f>
        <v>0</v>
      </c>
      <c r="D46" s="76" t="e">
        <f>(C46-B46)/B46*100</f>
        <v>#DIV/0!</v>
      </c>
      <c r="E46" s="77" t="e">
        <f>C46/C$46*100</f>
        <v>#DIV/0!</v>
      </c>
      <c r="F46" s="75">
        <f>SEKTOR_USD!F46*2.1642</f>
        <v>165028787.15509975</v>
      </c>
      <c r="G46" s="75">
        <f>SEKTOR_USD!G46*2.5613</f>
        <v>209797943.63386139</v>
      </c>
      <c r="H46" s="76">
        <f>(G46-F46)/F46*100</f>
        <v>27.128089135555513</v>
      </c>
      <c r="I46" s="77">
        <f t="shared" si="6"/>
        <v>100</v>
      </c>
      <c r="J46" s="75">
        <f>SEKTOR_USD!J46*2.0809</f>
        <v>306308667.61881018</v>
      </c>
      <c r="K46" s="75">
        <f>SEKTOR_USD!K46*2.3856</f>
        <v>385343545.54773194</v>
      </c>
      <c r="L46" s="76">
        <f>(K46-J46)/J46*100</f>
        <v>25.802364178371128</v>
      </c>
      <c r="M46" s="77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115</v>
      </c>
    </row>
    <row r="49" spans="1:3" hidden="1" x14ac:dyDescent="0.2">
      <c r="A49" s="1" t="s">
        <v>112</v>
      </c>
    </row>
    <row r="51" spans="1:3" x14ac:dyDescent="0.2">
      <c r="A51" s="25" t="s">
        <v>117</v>
      </c>
    </row>
    <row r="52" spans="1:3" x14ac:dyDescent="0.2">
      <c r="A52" s="127"/>
      <c r="B52" s="128">
        <v>2017</v>
      </c>
      <c r="C52" s="128">
        <v>2018</v>
      </c>
    </row>
    <row r="53" spans="1:3" x14ac:dyDescent="0.2">
      <c r="A53" s="138" t="s">
        <v>224</v>
      </c>
      <c r="B53" s="129">
        <v>3.5191750000000002</v>
      </c>
      <c r="C53" s="129">
        <v>4.629054</v>
      </c>
    </row>
    <row r="54" spans="1:3" x14ac:dyDescent="0.2">
      <c r="A54" s="128" t="s">
        <v>225</v>
      </c>
      <c r="B54" s="129">
        <v>3.6359738333333333</v>
      </c>
      <c r="C54" s="129">
        <v>4.0922444999999996</v>
      </c>
    </row>
    <row r="55" spans="1:3" x14ac:dyDescent="0.2">
      <c r="A55" s="128" t="s">
        <v>226</v>
      </c>
      <c r="B55" s="129">
        <v>3.3809191666666667</v>
      </c>
      <c r="C55" s="129">
        <v>3.8743305833333337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82" t="s">
        <v>37</v>
      </c>
      <c r="B5" s="183"/>
      <c r="C5" s="183"/>
      <c r="D5" s="183"/>
      <c r="E5" s="183"/>
      <c r="F5" s="183"/>
      <c r="G5" s="184"/>
    </row>
    <row r="6" spans="1:7" ht="50.25" customHeight="1" x14ac:dyDescent="0.2">
      <c r="A6" s="61"/>
      <c r="B6" s="185" t="s">
        <v>123</v>
      </c>
      <c r="C6" s="185"/>
      <c r="D6" s="185" t="s">
        <v>124</v>
      </c>
      <c r="E6" s="185"/>
      <c r="F6" s="185" t="s">
        <v>122</v>
      </c>
      <c r="G6" s="185"/>
    </row>
    <row r="7" spans="1:7" ht="30" x14ac:dyDescent="0.25">
      <c r="A7" s="62" t="s">
        <v>1</v>
      </c>
      <c r="B7" s="78" t="s">
        <v>38</v>
      </c>
      <c r="C7" s="78" t="s">
        <v>39</v>
      </c>
      <c r="D7" s="78" t="s">
        <v>38</v>
      </c>
      <c r="E7" s="78" t="s">
        <v>39</v>
      </c>
      <c r="F7" s="78" t="s">
        <v>38</v>
      </c>
      <c r="G7" s="78" t="s">
        <v>39</v>
      </c>
    </row>
    <row r="8" spans="1:7" ht="16.5" x14ac:dyDescent="0.25">
      <c r="A8" s="63" t="s">
        <v>2</v>
      </c>
      <c r="B8" s="133">
        <f>SEKTOR_USD!D8</f>
        <v>-6.4012549120788312E-2</v>
      </c>
      <c r="C8" s="133">
        <f>SEKTOR_TL!D8</f>
        <v>31.453844282663461</v>
      </c>
      <c r="D8" s="133">
        <f>SEKTOR_USD!H8</f>
        <v>9.3847803397152063</v>
      </c>
      <c r="E8" s="133">
        <f>SEKTOR_TL!H8</f>
        <v>23.111245087959496</v>
      </c>
      <c r="F8" s="133">
        <f>SEKTOR_USD!L8</f>
        <v>8.5542518438135993</v>
      </c>
      <c r="G8" s="133">
        <f>SEKTOR_TL!L8</f>
        <v>24.396661717296112</v>
      </c>
    </row>
    <row r="9" spans="1:7" s="19" customFormat="1" ht="15.75" x14ac:dyDescent="0.25">
      <c r="A9" s="66" t="s">
        <v>3</v>
      </c>
      <c r="B9" s="134">
        <f>SEKTOR_USD!D9</f>
        <v>-3.6736766675963755</v>
      </c>
      <c r="C9" s="134">
        <f>SEKTOR_TL!D9</f>
        <v>26.705762665157696</v>
      </c>
      <c r="D9" s="134">
        <f>SEKTOR_USD!H9</f>
        <v>6.4666223031681094</v>
      </c>
      <c r="E9" s="134">
        <f>SEKTOR_TL!H9</f>
        <v>19.826893570984254</v>
      </c>
      <c r="F9" s="134">
        <f>SEKTOR_USD!L9</f>
        <v>5.3985405067958157</v>
      </c>
      <c r="G9" s="134">
        <f>SEKTOR_TL!L9</f>
        <v>20.780405799165425</v>
      </c>
    </row>
    <row r="10" spans="1:7" ht="14.25" x14ac:dyDescent="0.2">
      <c r="A10" s="11" t="s">
        <v>4</v>
      </c>
      <c r="B10" s="135">
        <f>SEKTOR_USD!D10</f>
        <v>-3.7611145250522795</v>
      </c>
      <c r="C10" s="135">
        <f>SEKTOR_TL!D10</f>
        <v>26.59074861674927</v>
      </c>
      <c r="D10" s="135">
        <f>SEKTOR_USD!H10</f>
        <v>0.15528527825627214</v>
      </c>
      <c r="E10" s="135">
        <f>SEKTOR_TL!H10</f>
        <v>12.723560210588747</v>
      </c>
      <c r="F10" s="135">
        <f>SEKTOR_USD!L10</f>
        <v>-0.54741013587852017</v>
      </c>
      <c r="G10" s="135">
        <f>SEKTOR_TL!L10</f>
        <v>13.966702990465626</v>
      </c>
    </row>
    <row r="11" spans="1:7" ht="14.25" x14ac:dyDescent="0.2">
      <c r="A11" s="11" t="s">
        <v>5</v>
      </c>
      <c r="B11" s="135">
        <f>SEKTOR_USD!D11</f>
        <v>-11.72172010832575</v>
      </c>
      <c r="C11" s="135">
        <f>SEKTOR_TL!D11</f>
        <v>16.119523651331416</v>
      </c>
      <c r="D11" s="135">
        <f>SEKTOR_USD!H11</f>
        <v>23.198225379960956</v>
      </c>
      <c r="E11" s="135">
        <f>SEKTOR_TL!H11</f>
        <v>38.658110132413121</v>
      </c>
      <c r="F11" s="135">
        <f>SEKTOR_USD!L11</f>
        <v>20.102225171929554</v>
      </c>
      <c r="G11" s="135">
        <f>SEKTOR_TL!L11</f>
        <v>37.629946523909283</v>
      </c>
    </row>
    <row r="12" spans="1:7" ht="14.25" x14ac:dyDescent="0.2">
      <c r="A12" s="11" t="s">
        <v>6</v>
      </c>
      <c r="B12" s="135">
        <f>SEKTOR_USD!D12</f>
        <v>7.2055492732441193</v>
      </c>
      <c r="C12" s="135">
        <f>SEKTOR_TL!D12</f>
        <v>41.016083793931188</v>
      </c>
      <c r="D12" s="135">
        <f>SEKTOR_USD!H12</f>
        <v>16.681092707693928</v>
      </c>
      <c r="E12" s="135">
        <f>SEKTOR_TL!H12</f>
        <v>31.32315626411058</v>
      </c>
      <c r="F12" s="135">
        <f>SEKTOR_USD!L12</f>
        <v>12.763557147976515</v>
      </c>
      <c r="G12" s="135">
        <f>SEKTOR_TL!L12</f>
        <v>29.220273129036638</v>
      </c>
    </row>
    <row r="13" spans="1:7" ht="14.25" x14ac:dyDescent="0.2">
      <c r="A13" s="11" t="s">
        <v>7</v>
      </c>
      <c r="B13" s="135">
        <f>SEKTOR_USD!D13</f>
        <v>-4.485364618241757</v>
      </c>
      <c r="C13" s="135">
        <f>SEKTOR_TL!D13</f>
        <v>25.638084202254657</v>
      </c>
      <c r="D13" s="135">
        <f>SEKTOR_USD!H13</f>
        <v>6.1515570639277763</v>
      </c>
      <c r="E13" s="135">
        <f>SEKTOR_TL!H13</f>
        <v>19.472291461199426</v>
      </c>
      <c r="F13" s="135">
        <f>SEKTOR_USD!L13</f>
        <v>3.4212605681946009</v>
      </c>
      <c r="G13" s="135">
        <f>SEKTOR_TL!L13</f>
        <v>18.514561583349138</v>
      </c>
    </row>
    <row r="14" spans="1:7" ht="14.25" x14ac:dyDescent="0.2">
      <c r="A14" s="11" t="s">
        <v>8</v>
      </c>
      <c r="B14" s="135">
        <f>SEKTOR_USD!D14</f>
        <v>-8.8317372089018757</v>
      </c>
      <c r="C14" s="135">
        <f>SEKTOR_TL!D14</f>
        <v>19.920950662068215</v>
      </c>
      <c r="D14" s="135">
        <f>SEKTOR_USD!H14</f>
        <v>-4.6855221855915241</v>
      </c>
      <c r="E14" s="135">
        <f>SEKTOR_TL!H14</f>
        <v>7.2752900558695073</v>
      </c>
      <c r="F14" s="135">
        <f>SEKTOR_USD!L14</f>
        <v>-4.1970291280957497</v>
      </c>
      <c r="G14" s="135">
        <f>SEKTOR_TL!L14</f>
        <v>9.7844585232007599</v>
      </c>
    </row>
    <row r="15" spans="1:7" ht="14.25" x14ac:dyDescent="0.2">
      <c r="A15" s="11" t="s">
        <v>9</v>
      </c>
      <c r="B15" s="135">
        <f>SEKTOR_USD!D15</f>
        <v>-33.912254162976872</v>
      </c>
      <c r="C15" s="135">
        <f>SEKTOR_TL!D15</f>
        <v>-13.069471049932085</v>
      </c>
      <c r="D15" s="135">
        <f>SEKTOR_USD!H15</f>
        <v>46.987314681360552</v>
      </c>
      <c r="E15" s="135">
        <f>SEKTOR_TL!H15</f>
        <v>65.43244193897992</v>
      </c>
      <c r="F15" s="135">
        <f>SEKTOR_USD!L15</f>
        <v>50.937554780744186</v>
      </c>
      <c r="G15" s="135">
        <f>SEKTOR_TL!L15</f>
        <v>72.96538480603158</v>
      </c>
    </row>
    <row r="16" spans="1:7" ht="14.25" x14ac:dyDescent="0.2">
      <c r="A16" s="11" t="s">
        <v>10</v>
      </c>
      <c r="B16" s="135">
        <f>SEKTOR_USD!D16</f>
        <v>19.047128745900697</v>
      </c>
      <c r="C16" s="135">
        <f>SEKTOR_TL!D16</f>
        <v>56.592265945776099</v>
      </c>
      <c r="D16" s="135">
        <f>SEKTOR_USD!H16</f>
        <v>5.2083058573651018</v>
      </c>
      <c r="E16" s="135">
        <f>SEKTOR_TL!H16</f>
        <v>18.410673655596092</v>
      </c>
      <c r="F16" s="135">
        <f>SEKTOR_USD!L16</f>
        <v>11.533490119204673</v>
      </c>
      <c r="G16" s="135">
        <f>SEKTOR_TL!L16</f>
        <v>27.810690091350658</v>
      </c>
    </row>
    <row r="17" spans="1:7" ht="14.25" x14ac:dyDescent="0.2">
      <c r="A17" s="8" t="s">
        <v>11</v>
      </c>
      <c r="B17" s="135">
        <f>SEKTOR_USD!D17</f>
        <v>32.801612015757748</v>
      </c>
      <c r="C17" s="135">
        <f>SEKTOR_TL!D17</f>
        <v>74.684644357837115</v>
      </c>
      <c r="D17" s="135">
        <f>SEKTOR_USD!H17</f>
        <v>28.1594786595813</v>
      </c>
      <c r="E17" s="135">
        <f>SEKTOR_TL!H17</f>
        <v>44.241940593596766</v>
      </c>
      <c r="F17" s="135">
        <f>SEKTOR_USD!L17</f>
        <v>24.034402481447678</v>
      </c>
      <c r="G17" s="135">
        <f>SEKTOR_TL!L17</f>
        <v>42.135985875443232</v>
      </c>
    </row>
    <row r="18" spans="1:7" s="19" customFormat="1" ht="15.75" x14ac:dyDescent="0.25">
      <c r="A18" s="66" t="s">
        <v>12</v>
      </c>
      <c r="B18" s="134">
        <f>SEKTOR_USD!D18</f>
        <v>2.6752246675071283</v>
      </c>
      <c r="C18" s="134">
        <f>SEKTOR_TL!D18</f>
        <v>35.056983369119891</v>
      </c>
      <c r="D18" s="134">
        <f>SEKTOR_USD!H18</f>
        <v>17.501453337621168</v>
      </c>
      <c r="E18" s="134">
        <f>SEKTOR_TL!H18</f>
        <v>32.246462214516349</v>
      </c>
      <c r="F18" s="134">
        <f>SEKTOR_USD!L18</f>
        <v>18.76920458704106</v>
      </c>
      <c r="G18" s="134">
        <f>SEKTOR_TL!L18</f>
        <v>36.102384885889307</v>
      </c>
    </row>
    <row r="19" spans="1:7" ht="14.25" x14ac:dyDescent="0.2">
      <c r="A19" s="11" t="s">
        <v>13</v>
      </c>
      <c r="B19" s="135">
        <f>SEKTOR_USD!D19</f>
        <v>2.6752246675071283</v>
      </c>
      <c r="C19" s="135">
        <f>SEKTOR_TL!D19</f>
        <v>35.056983369119891</v>
      </c>
      <c r="D19" s="135">
        <f>SEKTOR_USD!H19</f>
        <v>17.501453337621168</v>
      </c>
      <c r="E19" s="135">
        <f>SEKTOR_TL!H19</f>
        <v>32.246462214516349</v>
      </c>
      <c r="F19" s="135">
        <f>SEKTOR_USD!L19</f>
        <v>18.76920458704106</v>
      </c>
      <c r="G19" s="135">
        <f>SEKTOR_TL!L19</f>
        <v>36.102384885889307</v>
      </c>
    </row>
    <row r="20" spans="1:7" s="19" customFormat="1" ht="15.75" x14ac:dyDescent="0.25">
      <c r="A20" s="66" t="s">
        <v>111</v>
      </c>
      <c r="B20" s="134">
        <f>SEKTOR_USD!D20</f>
        <v>9.3223552133282173</v>
      </c>
      <c r="C20" s="134">
        <f>SEKTOR_TL!D20</f>
        <v>43.800488946891754</v>
      </c>
      <c r="D20" s="134">
        <f>SEKTOR_USD!H20</f>
        <v>14.793747972566127</v>
      </c>
      <c r="E20" s="134">
        <f>SEKTOR_TL!H20</f>
        <v>29.198972629694815</v>
      </c>
      <c r="F20" s="134">
        <f>SEKTOR_USD!L20</f>
        <v>14.259840499844826</v>
      </c>
      <c r="G20" s="134">
        <f>SEKTOR_TL!L20</f>
        <v>30.934924105797894</v>
      </c>
    </row>
    <row r="21" spans="1:7" ht="14.25" x14ac:dyDescent="0.2">
      <c r="A21" s="11" t="s">
        <v>110</v>
      </c>
      <c r="B21" s="135">
        <f>SEKTOR_USD!D21</f>
        <v>9.3223552133282173</v>
      </c>
      <c r="C21" s="135">
        <f>SEKTOR_TL!D21</f>
        <v>43.800488946891754</v>
      </c>
      <c r="D21" s="135">
        <f>SEKTOR_USD!H21</f>
        <v>14.793747972566127</v>
      </c>
      <c r="E21" s="135">
        <f>SEKTOR_TL!H21</f>
        <v>29.198972629694815</v>
      </c>
      <c r="F21" s="135">
        <f>SEKTOR_USD!L21</f>
        <v>14.259840499844826</v>
      </c>
      <c r="G21" s="135">
        <f>SEKTOR_TL!L21</f>
        <v>30.934924105797894</v>
      </c>
    </row>
    <row r="22" spans="1:7" ht="16.5" x14ac:dyDescent="0.25">
      <c r="A22" s="63" t="s">
        <v>14</v>
      </c>
      <c r="B22" s="133">
        <f>SEKTOR_USD!D22</f>
        <v>5.8398024874808367</v>
      </c>
      <c r="C22" s="133">
        <f>SEKTOR_TL!D22</f>
        <v>39.219607170397346</v>
      </c>
      <c r="D22" s="133">
        <f>SEKTOR_USD!H22</f>
        <v>13.114060731461159</v>
      </c>
      <c r="E22" s="133">
        <f>SEKTOR_TL!H22</f>
        <v>27.308504989054384</v>
      </c>
      <c r="F22" s="133">
        <f>SEKTOR_USD!L22</f>
        <v>14.224108428625968</v>
      </c>
      <c r="G22" s="133">
        <f>SEKTOR_TL!L22</f>
        <v>30.893977295328725</v>
      </c>
    </row>
    <row r="23" spans="1:7" s="19" customFormat="1" ht="15.75" x14ac:dyDescent="0.25">
      <c r="A23" s="66" t="s">
        <v>15</v>
      </c>
      <c r="B23" s="134">
        <f>SEKTOR_USD!D23</f>
        <v>0.61972240801894218</v>
      </c>
      <c r="C23" s="134">
        <f>SEKTOR_TL!D23</f>
        <v>32.353215879213074</v>
      </c>
      <c r="D23" s="134">
        <f>SEKTOR_USD!H23</f>
        <v>9.2094944103626801</v>
      </c>
      <c r="E23" s="134">
        <f>SEKTOR_TL!H23</f>
        <v>22.913962898042676</v>
      </c>
      <c r="F23" s="134">
        <f>SEKTOR_USD!L23</f>
        <v>9.6536033440474718</v>
      </c>
      <c r="G23" s="134">
        <f>SEKTOR_TL!L23</f>
        <v>25.656452599368183</v>
      </c>
    </row>
    <row r="24" spans="1:7" ht="14.25" x14ac:dyDescent="0.2">
      <c r="A24" s="11" t="s">
        <v>16</v>
      </c>
      <c r="B24" s="135">
        <f>SEKTOR_USD!D24</f>
        <v>2.2422510919794876</v>
      </c>
      <c r="C24" s="135">
        <f>SEKTOR_TL!D24</f>
        <v>34.487458391904909</v>
      </c>
      <c r="D24" s="135">
        <f>SEKTOR_USD!H24</f>
        <v>8.0648493880914476</v>
      </c>
      <c r="E24" s="135">
        <f>SEKTOR_TL!H24</f>
        <v>21.62567879272294</v>
      </c>
      <c r="F24" s="135">
        <f>SEKTOR_USD!L24</f>
        <v>7.3278742355670889</v>
      </c>
      <c r="G24" s="135">
        <f>SEKTOR_TL!L24</f>
        <v>22.991306534247123</v>
      </c>
    </row>
    <row r="25" spans="1:7" ht="14.25" x14ac:dyDescent="0.2">
      <c r="A25" s="11" t="s">
        <v>17</v>
      </c>
      <c r="B25" s="135">
        <f>SEKTOR_USD!D25</f>
        <v>1.3609467535769157</v>
      </c>
      <c r="C25" s="135">
        <f>SEKTOR_TL!D25</f>
        <v>33.328207893450099</v>
      </c>
      <c r="D25" s="135">
        <f>SEKTOR_USD!H25</f>
        <v>16.498011195048296</v>
      </c>
      <c r="E25" s="135">
        <f>SEKTOR_TL!H25</f>
        <v>31.117100239639996</v>
      </c>
      <c r="F25" s="135">
        <f>SEKTOR_USD!L25</f>
        <v>15.350081538697246</v>
      </c>
      <c r="G25" s="135">
        <f>SEKTOR_TL!L25</f>
        <v>32.184274945556524</v>
      </c>
    </row>
    <row r="26" spans="1:7" ht="14.25" x14ac:dyDescent="0.2">
      <c r="A26" s="11" t="s">
        <v>18</v>
      </c>
      <c r="B26" s="135">
        <f>SEKTOR_USD!D26</f>
        <v>-6.3461246240923392</v>
      </c>
      <c r="C26" s="135">
        <f>SEKTOR_TL!D26</f>
        <v>23.190476865841241</v>
      </c>
      <c r="D26" s="135">
        <f>SEKTOR_USD!H26</f>
        <v>8.4398742082187681</v>
      </c>
      <c r="E26" s="135">
        <f>SEKTOR_TL!H26</f>
        <v>22.047764684392472</v>
      </c>
      <c r="F26" s="135">
        <f>SEKTOR_USD!L26</f>
        <v>14.820997998146762</v>
      </c>
      <c r="G26" s="135">
        <f>SEKTOR_TL!L26</f>
        <v>31.577976941598624</v>
      </c>
    </row>
    <row r="27" spans="1:7" s="19" customFormat="1" ht="15.75" x14ac:dyDescent="0.25">
      <c r="A27" s="66" t="s">
        <v>19</v>
      </c>
      <c r="B27" s="134">
        <f>SEKTOR_USD!D27</f>
        <v>12.278742757748672</v>
      </c>
      <c r="C27" s="134">
        <f>SEKTOR_TL!D27</f>
        <v>47.689263329538171</v>
      </c>
      <c r="D27" s="134">
        <f>SEKTOR_USD!H27</f>
        <v>6.4175418101609303</v>
      </c>
      <c r="E27" s="134">
        <f>SEKTOR_TL!H27</f>
        <v>19.771654070709374</v>
      </c>
      <c r="F27" s="134">
        <f>SEKTOR_USD!L27</f>
        <v>11.5598067291925</v>
      </c>
      <c r="G27" s="134">
        <f>SEKTOR_TL!L27</f>
        <v>27.840847347972087</v>
      </c>
    </row>
    <row r="28" spans="1:7" ht="14.25" x14ac:dyDescent="0.2">
      <c r="A28" s="11" t="s">
        <v>20</v>
      </c>
      <c r="B28" s="135">
        <f>SEKTOR_USD!D28</f>
        <v>12.278742757748672</v>
      </c>
      <c r="C28" s="135">
        <f>SEKTOR_TL!D28</f>
        <v>47.689263329538171</v>
      </c>
      <c r="D28" s="135">
        <f>SEKTOR_USD!H28</f>
        <v>6.4175418101609303</v>
      </c>
      <c r="E28" s="135">
        <f>SEKTOR_TL!H28</f>
        <v>19.771654070709374</v>
      </c>
      <c r="F28" s="135">
        <f>SEKTOR_USD!L28</f>
        <v>11.5598067291925</v>
      </c>
      <c r="G28" s="135">
        <f>SEKTOR_TL!L28</f>
        <v>27.840847347972087</v>
      </c>
    </row>
    <row r="29" spans="1:7" s="19" customFormat="1" ht="15.75" x14ac:dyDescent="0.25">
      <c r="A29" s="66" t="s">
        <v>21</v>
      </c>
      <c r="B29" s="134">
        <f>SEKTOR_USD!D29</f>
        <v>5.4194241267567573</v>
      </c>
      <c r="C29" s="134">
        <f>SEKTOR_TL!D29</f>
        <v>38.666649692515968</v>
      </c>
      <c r="D29" s="134">
        <f>SEKTOR_USD!H29</f>
        <v>14.765668023769193</v>
      </c>
      <c r="E29" s="134">
        <f>SEKTOR_TL!H29</f>
        <v>29.167368987509295</v>
      </c>
      <c r="F29" s="134">
        <f>SEKTOR_USD!L29</f>
        <v>15.269046680311217</v>
      </c>
      <c r="G29" s="134">
        <f>SEKTOR_TL!L29</f>
        <v>32.091413858176374</v>
      </c>
    </row>
    <row r="30" spans="1:7" ht="14.25" x14ac:dyDescent="0.2">
      <c r="A30" s="11" t="s">
        <v>22</v>
      </c>
      <c r="B30" s="135">
        <f>SEKTOR_USD!D30</f>
        <v>-2.0006262250851954</v>
      </c>
      <c r="C30" s="135">
        <f>SEKTOR_TL!D30</f>
        <v>28.906460511416572</v>
      </c>
      <c r="D30" s="135">
        <f>SEKTOR_USD!H30</f>
        <v>7.7374709115808944</v>
      </c>
      <c r="E30" s="135">
        <f>SEKTOR_TL!H30</f>
        <v>21.25721828356399</v>
      </c>
      <c r="F30" s="135">
        <f>SEKTOR_USD!L30</f>
        <v>7.4887295168715715</v>
      </c>
      <c r="G30" s="135">
        <f>SEKTOR_TL!L30</f>
        <v>23.17563703880132</v>
      </c>
    </row>
    <row r="31" spans="1:7" ht="14.25" x14ac:dyDescent="0.2">
      <c r="A31" s="11" t="s">
        <v>23</v>
      </c>
      <c r="B31" s="135">
        <f>SEKTOR_USD!D31</f>
        <v>1.8526509917744576</v>
      </c>
      <c r="C31" s="135">
        <f>SEKTOR_TL!D31</f>
        <v>33.974986036237908</v>
      </c>
      <c r="D31" s="135">
        <f>SEKTOR_USD!H31</f>
        <v>14.50722041094587</v>
      </c>
      <c r="E31" s="135">
        <f>SEKTOR_TL!H31</f>
        <v>28.876489330340604</v>
      </c>
      <c r="F31" s="135">
        <f>SEKTOR_USD!L31</f>
        <v>15.487469634112561</v>
      </c>
      <c r="G31" s="135">
        <f>SEKTOR_TL!L31</f>
        <v>32.341713462602847</v>
      </c>
    </row>
    <row r="32" spans="1:7" ht="14.25" x14ac:dyDescent="0.2">
      <c r="A32" s="11" t="s">
        <v>24</v>
      </c>
      <c r="B32" s="135">
        <f>SEKTOR_USD!D32</f>
        <v>-5.6485434139411526</v>
      </c>
      <c r="C32" s="135">
        <f>SEKTOR_TL!D32</f>
        <v>24.10806155292704</v>
      </c>
      <c r="D32" s="135">
        <f>SEKTOR_USD!H32</f>
        <v>-21.685152711328406</v>
      </c>
      <c r="E32" s="135">
        <f>SEKTOR_TL!H32</f>
        <v>-11.857588152223258</v>
      </c>
      <c r="F32" s="135">
        <f>SEKTOR_USD!L32</f>
        <v>-4.0662669304220591</v>
      </c>
      <c r="G32" s="135">
        <f>SEKTOR_TL!L32</f>
        <v>9.9343041588450323</v>
      </c>
    </row>
    <row r="33" spans="1:7" ht="14.25" x14ac:dyDescent="0.2">
      <c r="A33" s="11" t="s">
        <v>107</v>
      </c>
      <c r="B33" s="135">
        <f>SEKTOR_USD!D33</f>
        <v>-1.0873555939175481</v>
      </c>
      <c r="C33" s="135">
        <f>SEKTOR_TL!D33</f>
        <v>30.107758846477818</v>
      </c>
      <c r="D33" s="135">
        <f>SEKTOR_USD!H33</f>
        <v>15.495218649964379</v>
      </c>
      <c r="E33" s="135">
        <f>SEKTOR_TL!H33</f>
        <v>29.988469378867659</v>
      </c>
      <c r="F33" s="135">
        <f>SEKTOR_USD!L33</f>
        <v>14.852491019233852</v>
      </c>
      <c r="G33" s="135">
        <f>SEKTOR_TL!L33</f>
        <v>31.614066054867646</v>
      </c>
    </row>
    <row r="34" spans="1:7" ht="14.25" x14ac:dyDescent="0.2">
      <c r="A34" s="11" t="s">
        <v>25</v>
      </c>
      <c r="B34" s="135">
        <f>SEKTOR_USD!D34</f>
        <v>9.1274486020577061</v>
      </c>
      <c r="C34" s="135">
        <f>SEKTOR_TL!D34</f>
        <v>43.544112600580988</v>
      </c>
      <c r="D34" s="135">
        <f>SEKTOR_USD!H34</f>
        <v>22.49696044248391</v>
      </c>
      <c r="E34" s="135">
        <f>SEKTOR_TL!H34</f>
        <v>37.868844941029053</v>
      </c>
      <c r="F34" s="135">
        <f>SEKTOR_USD!L34</f>
        <v>23.778866339260134</v>
      </c>
      <c r="G34" s="135">
        <f>SEKTOR_TL!L34</f>
        <v>41.843156783110842</v>
      </c>
    </row>
    <row r="35" spans="1:7" ht="14.25" x14ac:dyDescent="0.2">
      <c r="A35" s="11" t="s">
        <v>26</v>
      </c>
      <c r="B35" s="135">
        <f>SEKTOR_USD!D35</f>
        <v>17.439613683781712</v>
      </c>
      <c r="C35" s="135">
        <f>SEKTOR_TL!D35</f>
        <v>54.477772057759125</v>
      </c>
      <c r="D35" s="135">
        <f>SEKTOR_USD!H35</f>
        <v>24.707726424594579</v>
      </c>
      <c r="E35" s="135">
        <f>SEKTOR_TL!H35</f>
        <v>40.357035270711769</v>
      </c>
      <c r="F35" s="135">
        <f>SEKTOR_USD!L35</f>
        <v>23.20488826705142</v>
      </c>
      <c r="G35" s="135">
        <f>SEKTOR_TL!L35</f>
        <v>41.185412338568725</v>
      </c>
    </row>
    <row r="36" spans="1:7" ht="14.25" x14ac:dyDescent="0.2">
      <c r="A36" s="11" t="s">
        <v>27</v>
      </c>
      <c r="B36" s="135">
        <f>SEKTOR_USD!D36</f>
        <v>34.596241525426052</v>
      </c>
      <c r="C36" s="135">
        <f>SEKTOR_TL!D36</f>
        <v>77.045264932332032</v>
      </c>
      <c r="D36" s="135">
        <f>SEKTOR_USD!H36</f>
        <v>22.360735574584766</v>
      </c>
      <c r="E36" s="135">
        <f>SEKTOR_TL!H36</f>
        <v>37.715525502557604</v>
      </c>
      <c r="F36" s="135">
        <f>SEKTOR_USD!L36</f>
        <v>22.064771906404044</v>
      </c>
      <c r="G36" s="135">
        <f>SEKTOR_TL!L36</f>
        <v>39.878907371468351</v>
      </c>
    </row>
    <row r="37" spans="1:7" ht="14.25" x14ac:dyDescent="0.2">
      <c r="A37" s="11" t="s">
        <v>108</v>
      </c>
      <c r="B37" s="135">
        <f>SEKTOR_USD!D37</f>
        <v>9.9841557595732411</v>
      </c>
      <c r="C37" s="135">
        <f>SEKTOR_TL!D37</f>
        <v>44.671008448137854</v>
      </c>
      <c r="D37" s="135">
        <f>SEKTOR_USD!H37</f>
        <v>12.616707193851115</v>
      </c>
      <c r="E37" s="135">
        <f>SEKTOR_TL!H37</f>
        <v>26.748739607856809</v>
      </c>
      <c r="F37" s="135">
        <f>SEKTOR_USD!L37</f>
        <v>11.510471269720203</v>
      </c>
      <c r="G37" s="135">
        <f>SEKTOR_TL!L37</f>
        <v>27.784311870472113</v>
      </c>
    </row>
    <row r="38" spans="1:7" ht="14.25" x14ac:dyDescent="0.2">
      <c r="A38" s="8" t="s">
        <v>28</v>
      </c>
      <c r="B38" s="135">
        <f>SEKTOR_USD!D38</f>
        <v>-21.151885263374485</v>
      </c>
      <c r="C38" s="135">
        <f>SEKTOR_TL!D38</f>
        <v>3.7152687530558364</v>
      </c>
      <c r="D38" s="135">
        <f>SEKTOR_USD!H38</f>
        <v>-1.6198374905017756</v>
      </c>
      <c r="E38" s="135">
        <f>SEKTOR_TL!H38</f>
        <v>10.725681039765531</v>
      </c>
      <c r="F38" s="135">
        <f>SEKTOR_USD!L38</f>
        <v>7.3624488105186012</v>
      </c>
      <c r="G38" s="135">
        <f>SEKTOR_TL!L38</f>
        <v>23.030926923418523</v>
      </c>
    </row>
    <row r="39" spans="1:7" ht="14.25" x14ac:dyDescent="0.2">
      <c r="A39" s="8" t="s">
        <v>109</v>
      </c>
      <c r="B39" s="135">
        <f>SEKTOR_USD!D39</f>
        <v>-22.007189177526513</v>
      </c>
      <c r="C39" s="135">
        <f>SEKTOR_TL!D39</f>
        <v>2.5902187043878606</v>
      </c>
      <c r="D39" s="135">
        <f>SEKTOR_USD!H39</f>
        <v>13.912503417474698</v>
      </c>
      <c r="E39" s="135">
        <f>SEKTOR_TL!H39</f>
        <v>28.207142559118704</v>
      </c>
      <c r="F39" s="135">
        <f>SEKTOR_USD!L39</f>
        <v>11.58916775985106</v>
      </c>
      <c r="G39" s="135">
        <f>SEKTOR_TL!L39</f>
        <v>27.874493328083112</v>
      </c>
    </row>
    <row r="40" spans="1:7" ht="14.25" x14ac:dyDescent="0.2">
      <c r="A40" s="8" t="s">
        <v>29</v>
      </c>
      <c r="B40" s="135">
        <f>SEKTOR_USD!D40</f>
        <v>10.47692455507147</v>
      </c>
      <c r="C40" s="135">
        <f>SEKTOR_TL!D40</f>
        <v>45.319186888788359</v>
      </c>
      <c r="D40" s="135">
        <f>SEKTOR_USD!H40</f>
        <v>22.702322246312349</v>
      </c>
      <c r="E40" s="135">
        <f>SEKTOR_TL!H40</f>
        <v>38.099977163302633</v>
      </c>
      <c r="F40" s="135">
        <f>SEKTOR_USD!L40</f>
        <v>21.923078038854801</v>
      </c>
      <c r="G40" s="135">
        <f>SEKTOR_TL!L40</f>
        <v>39.716534697809308</v>
      </c>
    </row>
    <row r="41" spans="1:7" ht="14.25" x14ac:dyDescent="0.2">
      <c r="A41" s="11" t="s">
        <v>30</v>
      </c>
      <c r="B41" s="135">
        <f>SEKTOR_USD!D41</f>
        <v>23.472130085082597</v>
      </c>
      <c r="C41" s="135">
        <f>SEKTOR_TL!D41</f>
        <v>62.412826204684876</v>
      </c>
      <c r="D41" s="135">
        <f>SEKTOR_USD!H41</f>
        <v>9.5423311352745834</v>
      </c>
      <c r="E41" s="135">
        <f>SEKTOR_TL!H41</f>
        <v>23.288566599651315</v>
      </c>
      <c r="F41" s="135">
        <f>SEKTOR_USD!L41</f>
        <v>18.851348102871075</v>
      </c>
      <c r="G41" s="135">
        <f>SEKTOR_TL!L41</f>
        <v>36.196516428204916</v>
      </c>
    </row>
    <row r="42" spans="1:7" ht="16.5" x14ac:dyDescent="0.25">
      <c r="A42" s="63" t="s">
        <v>31</v>
      </c>
      <c r="B42" s="133">
        <f>SEKTOR_USD!D42</f>
        <v>3.5781114107903877</v>
      </c>
      <c r="C42" s="133">
        <f>SEKTOR_TL!D42</f>
        <v>36.24462294104864</v>
      </c>
      <c r="D42" s="133">
        <f>SEKTOR_USD!H42</f>
        <v>0.10423346349717026</v>
      </c>
      <c r="E42" s="133">
        <f>SEKTOR_TL!H42</f>
        <v>12.666102011564407</v>
      </c>
      <c r="F42" s="133">
        <f>SEKTOR_USD!L42</f>
        <v>8.9027412428335353</v>
      </c>
      <c r="G42" s="133">
        <f>SEKTOR_TL!L42</f>
        <v>24.79600966678332</v>
      </c>
    </row>
    <row r="43" spans="1:7" ht="14.25" x14ac:dyDescent="0.2">
      <c r="A43" s="11" t="s">
        <v>32</v>
      </c>
      <c r="B43" s="135">
        <f>SEKTOR_USD!D43</f>
        <v>3.5781114107903877</v>
      </c>
      <c r="C43" s="135">
        <f>SEKTOR_TL!D43</f>
        <v>36.24462294104864</v>
      </c>
      <c r="D43" s="135">
        <f>SEKTOR_USD!H43</f>
        <v>0.10423346349717026</v>
      </c>
      <c r="E43" s="135">
        <f>SEKTOR_TL!H43</f>
        <v>12.666102011564407</v>
      </c>
      <c r="F43" s="135">
        <f>SEKTOR_USD!L43</f>
        <v>8.9027412428335353</v>
      </c>
      <c r="G43" s="135">
        <f>SEKTOR_TL!L43</f>
        <v>24.79600966678332</v>
      </c>
    </row>
    <row r="44" spans="1:7" ht="18" x14ac:dyDescent="0.25">
      <c r="A44" s="79" t="s">
        <v>40</v>
      </c>
      <c r="B44" s="136">
        <f>SEKTOR_USD!D44</f>
        <v>4.9856506246076115</v>
      </c>
      <c r="C44" s="136">
        <f>SEKTOR_TL!D44</f>
        <v>38.096072507460519</v>
      </c>
      <c r="D44" s="136">
        <f>SEKTOR_USD!H44</f>
        <v>12.174166183231542</v>
      </c>
      <c r="E44" s="136">
        <f>SEKTOR_TL!H44</f>
        <v>26.250665061739365</v>
      </c>
      <c r="F44" s="136">
        <f>SEKTOR_USD!L44</f>
        <v>13.21694751092852</v>
      </c>
      <c r="G44" s="136">
        <f>SEKTOR_TL!L44</f>
        <v>29.739831291412155</v>
      </c>
    </row>
    <row r="45" spans="1:7" ht="14.25" hidden="1" x14ac:dyDescent="0.2">
      <c r="A45" s="73" t="s">
        <v>34</v>
      </c>
      <c r="B45" s="80"/>
      <c r="C45" s="80"/>
      <c r="D45" s="70">
        <f>SEKTOR_USD!H45</f>
        <v>-63.841841010645254</v>
      </c>
      <c r="E45" s="70">
        <f>SEKTOR_TL!H45</f>
        <v>-57.20733175333411</v>
      </c>
      <c r="F45" s="70">
        <f>SEKTOR_USD!L45</f>
        <v>-40.779111710594812</v>
      </c>
      <c r="G45" s="70">
        <f>SEKTOR_TL!L45</f>
        <v>-32.107573115860909</v>
      </c>
    </row>
    <row r="46" spans="1:7" s="20" customFormat="1" ht="18" hidden="1" x14ac:dyDescent="0.25">
      <c r="A46" s="74" t="s">
        <v>40</v>
      </c>
      <c r="B46" s="81">
        <f>SEKTOR_USD!D46</f>
        <v>0</v>
      </c>
      <c r="C46" s="81" t="e">
        <f>SEKTOR_TL!D46</f>
        <v>#DIV/0!</v>
      </c>
      <c r="D46" s="81">
        <f>SEKTOR_USD!H46</f>
        <v>7.4183463503569289</v>
      </c>
      <c r="E46" s="81">
        <f>SEKTOR_TL!H46</f>
        <v>27.128089135555513</v>
      </c>
      <c r="F46" s="81">
        <f>SEKTOR_USD!L46</f>
        <v>9.7342972915712913</v>
      </c>
      <c r="G46" s="81">
        <f>SEKTOR_TL!L46</f>
        <v>25.802364178371128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78" t="s">
        <v>125</v>
      </c>
      <c r="D2" s="178"/>
      <c r="E2" s="178"/>
      <c r="F2" s="178"/>
      <c r="G2" s="178"/>
      <c r="H2" s="178"/>
      <c r="I2" s="178"/>
      <c r="J2" s="178"/>
      <c r="K2" s="178"/>
    </row>
    <row r="6" spans="1:13" ht="22.5" customHeight="1" x14ac:dyDescent="0.2">
      <c r="A6" s="186" t="s">
        <v>114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8"/>
    </row>
    <row r="7" spans="1:13" ht="24" customHeight="1" x14ac:dyDescent="0.2">
      <c r="A7" s="83"/>
      <c r="B7" s="181" t="s">
        <v>127</v>
      </c>
      <c r="C7" s="181"/>
      <c r="D7" s="181"/>
      <c r="E7" s="181"/>
      <c r="F7" s="181" t="s">
        <v>128</v>
      </c>
      <c r="G7" s="181"/>
      <c r="H7" s="181"/>
      <c r="I7" s="181"/>
      <c r="J7" s="181" t="s">
        <v>106</v>
      </c>
      <c r="K7" s="181"/>
      <c r="L7" s="181"/>
      <c r="M7" s="181"/>
    </row>
    <row r="8" spans="1:13" ht="60" x14ac:dyDescent="0.2">
      <c r="A8" s="84" t="s">
        <v>41</v>
      </c>
      <c r="B8" s="107">
        <v>2017</v>
      </c>
      <c r="C8" s="108">
        <v>2018</v>
      </c>
      <c r="D8" s="109" t="s">
        <v>120</v>
      </c>
      <c r="E8" s="109" t="s">
        <v>121</v>
      </c>
      <c r="F8" s="107">
        <v>2017</v>
      </c>
      <c r="G8" s="108">
        <v>2018</v>
      </c>
      <c r="H8" s="109" t="s">
        <v>120</v>
      </c>
      <c r="I8" s="109" t="s">
        <v>121</v>
      </c>
      <c r="J8" s="107" t="s">
        <v>129</v>
      </c>
      <c r="K8" s="107" t="s">
        <v>130</v>
      </c>
      <c r="L8" s="109" t="s">
        <v>120</v>
      </c>
      <c r="M8" s="109" t="s">
        <v>121</v>
      </c>
    </row>
    <row r="9" spans="1:13" ht="22.5" customHeight="1" x14ac:dyDescent="0.25">
      <c r="A9" s="85" t="s">
        <v>199</v>
      </c>
      <c r="B9" s="112">
        <v>3401527.46324</v>
      </c>
      <c r="C9" s="112">
        <v>3641335.7609299999</v>
      </c>
      <c r="D9" s="97">
        <f>(C9-B9)/B9*100</f>
        <v>7.0500179781461867</v>
      </c>
      <c r="E9" s="114">
        <f t="shared" ref="E9:E22" si="0">C9/C$22*100</f>
        <v>28.895673033461954</v>
      </c>
      <c r="F9" s="112">
        <v>19476722.411529999</v>
      </c>
      <c r="G9" s="112">
        <v>22595416.308770001</v>
      </c>
      <c r="H9" s="97">
        <f t="shared" ref="H9:H21" si="1">(G9-F9)/F9*100</f>
        <v>16.012416418656613</v>
      </c>
      <c r="I9" s="99">
        <f t="shared" ref="I9:I22" si="2">G9/G$22*100</f>
        <v>28.178850726786877</v>
      </c>
      <c r="J9" s="112">
        <v>37231419.546230003</v>
      </c>
      <c r="K9" s="112">
        <v>43978132.287369996</v>
      </c>
      <c r="L9" s="97">
        <f t="shared" ref="L9:L22" si="3">(K9-J9)/J9*100</f>
        <v>18.121019352385005</v>
      </c>
      <c r="M9" s="114">
        <f t="shared" ref="M9:M22" si="4">K9/K$22*100</f>
        <v>28.20802306148828</v>
      </c>
    </row>
    <row r="10" spans="1:13" ht="22.5" customHeight="1" x14ac:dyDescent="0.25">
      <c r="A10" s="85" t="s">
        <v>200</v>
      </c>
      <c r="B10" s="112">
        <v>2586555.6190300002</v>
      </c>
      <c r="C10" s="112">
        <v>2666340.1475499999</v>
      </c>
      <c r="D10" s="97">
        <f t="shared" ref="D10:D22" si="5">(C10-B10)/B10*100</f>
        <v>3.0845858458640136</v>
      </c>
      <c r="E10" s="114">
        <f t="shared" si="0"/>
        <v>21.158634676391383</v>
      </c>
      <c r="F10" s="112">
        <v>14690735.169880001</v>
      </c>
      <c r="G10" s="112">
        <v>17084246.479449999</v>
      </c>
      <c r="H10" s="97">
        <f t="shared" si="1"/>
        <v>16.292658480954351</v>
      </c>
      <c r="I10" s="99">
        <f t="shared" si="2"/>
        <v>21.305844722905302</v>
      </c>
      <c r="J10" s="112">
        <v>27093318.952070002</v>
      </c>
      <c r="K10" s="112">
        <v>31699160.732999999</v>
      </c>
      <c r="L10" s="97">
        <f t="shared" si="3"/>
        <v>16.999917171750191</v>
      </c>
      <c r="M10" s="114">
        <f t="shared" si="4"/>
        <v>20.332165339433548</v>
      </c>
    </row>
    <row r="11" spans="1:13" ht="22.5" customHeight="1" x14ac:dyDescent="0.25">
      <c r="A11" s="85" t="s">
        <v>201</v>
      </c>
      <c r="B11" s="112">
        <v>1511197.4785500001</v>
      </c>
      <c r="C11" s="112">
        <v>1508585.3468899999</v>
      </c>
      <c r="D11" s="97">
        <f t="shared" si="5"/>
        <v>-0.17285177464076626</v>
      </c>
      <c r="E11" s="114">
        <f t="shared" si="0"/>
        <v>11.971318161462785</v>
      </c>
      <c r="F11" s="112">
        <v>8972044.9745799992</v>
      </c>
      <c r="G11" s="112">
        <v>9905886.0617399998</v>
      </c>
      <c r="H11" s="97">
        <f t="shared" si="1"/>
        <v>10.408341574365723</v>
      </c>
      <c r="I11" s="99">
        <f t="shared" si="2"/>
        <v>12.353677437754859</v>
      </c>
      <c r="J11" s="112">
        <v>17966540.50392</v>
      </c>
      <c r="K11" s="112">
        <v>19624507.846239999</v>
      </c>
      <c r="L11" s="97">
        <f t="shared" si="3"/>
        <v>9.2280834029136436</v>
      </c>
      <c r="M11" s="114">
        <f t="shared" si="4"/>
        <v>12.587359696857202</v>
      </c>
    </row>
    <row r="12" spans="1:13" ht="22.5" customHeight="1" x14ac:dyDescent="0.25">
      <c r="A12" s="85" t="s">
        <v>202</v>
      </c>
      <c r="B12" s="112">
        <v>999735.25231999997</v>
      </c>
      <c r="C12" s="112">
        <v>1086748.48535</v>
      </c>
      <c r="D12" s="97">
        <f t="shared" si="5"/>
        <v>8.7036275682062669</v>
      </c>
      <c r="E12" s="114">
        <f t="shared" si="0"/>
        <v>8.6238487642961665</v>
      </c>
      <c r="F12" s="112">
        <v>5534803.0623199996</v>
      </c>
      <c r="G12" s="112">
        <v>6647515.7857799996</v>
      </c>
      <c r="H12" s="97">
        <f t="shared" si="1"/>
        <v>20.103926208958718</v>
      </c>
      <c r="I12" s="99">
        <f t="shared" si="2"/>
        <v>8.2901484297392365</v>
      </c>
      <c r="J12" s="112">
        <v>10972769.93378</v>
      </c>
      <c r="K12" s="112">
        <v>12938514.464710001</v>
      </c>
      <c r="L12" s="97">
        <f t="shared" si="3"/>
        <v>17.91475208897252</v>
      </c>
      <c r="M12" s="114">
        <f t="shared" si="4"/>
        <v>8.2988952786145145</v>
      </c>
    </row>
    <row r="13" spans="1:13" ht="22.5" customHeight="1" x14ac:dyDescent="0.25">
      <c r="A13" s="86" t="s">
        <v>203</v>
      </c>
      <c r="B13" s="112">
        <v>918136.34689000004</v>
      </c>
      <c r="C13" s="112">
        <v>1054862.2064199999</v>
      </c>
      <c r="D13" s="97">
        <f t="shared" si="5"/>
        <v>14.891672679458875</v>
      </c>
      <c r="E13" s="114">
        <f t="shared" si="0"/>
        <v>8.3708164841914243</v>
      </c>
      <c r="F13" s="112">
        <v>5640049.2018200001</v>
      </c>
      <c r="G13" s="112">
        <v>6666199.3990399996</v>
      </c>
      <c r="H13" s="97">
        <f t="shared" si="1"/>
        <v>18.193993713545421</v>
      </c>
      <c r="I13" s="99">
        <f t="shared" si="2"/>
        <v>8.3134488523513301</v>
      </c>
      <c r="J13" s="112">
        <v>11151157.96727</v>
      </c>
      <c r="K13" s="112">
        <v>12800548.184110001</v>
      </c>
      <c r="L13" s="97">
        <f t="shared" si="3"/>
        <v>14.791201251754849</v>
      </c>
      <c r="M13" s="114">
        <f t="shared" si="4"/>
        <v>8.2104022976156319</v>
      </c>
    </row>
    <row r="14" spans="1:13" ht="22.5" customHeight="1" x14ac:dyDescent="0.25">
      <c r="A14" s="85" t="s">
        <v>204</v>
      </c>
      <c r="B14" s="112">
        <v>849853.59632999997</v>
      </c>
      <c r="C14" s="112">
        <v>867316.78393000003</v>
      </c>
      <c r="D14" s="97">
        <f t="shared" si="5"/>
        <v>2.0548465848015391</v>
      </c>
      <c r="E14" s="114">
        <f t="shared" si="0"/>
        <v>6.8825573499089447</v>
      </c>
      <c r="F14" s="112">
        <v>6092471.04947</v>
      </c>
      <c r="G14" s="112">
        <v>5748293.4436799996</v>
      </c>
      <c r="H14" s="97">
        <f t="shared" si="1"/>
        <v>-5.6492284164393576</v>
      </c>
      <c r="I14" s="99">
        <f t="shared" si="2"/>
        <v>7.1687239867475538</v>
      </c>
      <c r="J14" s="112">
        <v>11178739.141000001</v>
      </c>
      <c r="K14" s="112">
        <v>11371830.89384</v>
      </c>
      <c r="L14" s="97">
        <f t="shared" si="3"/>
        <v>1.7273124491455496</v>
      </c>
      <c r="M14" s="114">
        <f t="shared" si="4"/>
        <v>7.2940084405746122</v>
      </c>
    </row>
    <row r="15" spans="1:13" ht="22.5" customHeight="1" x14ac:dyDescent="0.25">
      <c r="A15" s="85" t="s">
        <v>205</v>
      </c>
      <c r="B15" s="112">
        <v>581862.59617999999</v>
      </c>
      <c r="C15" s="112">
        <v>594289.42986000003</v>
      </c>
      <c r="D15" s="97">
        <f t="shared" si="5"/>
        <v>2.1356990055012544</v>
      </c>
      <c r="E15" s="114">
        <f t="shared" si="0"/>
        <v>4.7159597960533146</v>
      </c>
      <c r="F15" s="112">
        <v>3930665.28149</v>
      </c>
      <c r="G15" s="112">
        <v>4089610.0553299999</v>
      </c>
      <c r="H15" s="97">
        <f t="shared" si="1"/>
        <v>4.0437117499801101</v>
      </c>
      <c r="I15" s="99">
        <f t="shared" si="2"/>
        <v>5.1001720749523063</v>
      </c>
      <c r="J15" s="112">
        <v>7775690.2589600002</v>
      </c>
      <c r="K15" s="112">
        <v>8217911.9012500001</v>
      </c>
      <c r="L15" s="97">
        <f t="shared" si="3"/>
        <v>5.6872332559855217</v>
      </c>
      <c r="M15" s="114">
        <f t="shared" si="4"/>
        <v>5.271052597527258</v>
      </c>
    </row>
    <row r="16" spans="1:13" ht="22.5" customHeight="1" x14ac:dyDescent="0.25">
      <c r="A16" s="85" t="s">
        <v>206</v>
      </c>
      <c r="B16" s="112">
        <v>482724.14292000001</v>
      </c>
      <c r="C16" s="112">
        <v>575770.26176000002</v>
      </c>
      <c r="D16" s="97">
        <f t="shared" si="5"/>
        <v>19.27521550448331</v>
      </c>
      <c r="E16" s="114">
        <f t="shared" si="0"/>
        <v>4.5690016846890797</v>
      </c>
      <c r="F16" s="112">
        <v>3192482.4938300001</v>
      </c>
      <c r="G16" s="112">
        <v>3440280.4893899998</v>
      </c>
      <c r="H16" s="97">
        <f t="shared" si="1"/>
        <v>7.7619218285115199</v>
      </c>
      <c r="I16" s="99">
        <f t="shared" si="2"/>
        <v>4.2903900970026108</v>
      </c>
      <c r="J16" s="112">
        <v>6524323.7247400004</v>
      </c>
      <c r="K16" s="112">
        <v>7000561.3109799996</v>
      </c>
      <c r="L16" s="97">
        <f t="shared" si="3"/>
        <v>7.2994168642203237</v>
      </c>
      <c r="M16" s="114">
        <f t="shared" si="4"/>
        <v>4.4902314998992825</v>
      </c>
    </row>
    <row r="17" spans="1:13" ht="22.5" customHeight="1" x14ac:dyDescent="0.25">
      <c r="A17" s="85" t="s">
        <v>207</v>
      </c>
      <c r="B17" s="112">
        <v>204273.20978999999</v>
      </c>
      <c r="C17" s="112">
        <v>206200.55833</v>
      </c>
      <c r="D17" s="97">
        <f t="shared" si="5"/>
        <v>0.943515080602781</v>
      </c>
      <c r="E17" s="114">
        <f t="shared" si="0"/>
        <v>1.6362962121623259</v>
      </c>
      <c r="F17" s="112">
        <v>1173403.3076899999</v>
      </c>
      <c r="G17" s="112">
        <v>1277490.8325700001</v>
      </c>
      <c r="H17" s="97">
        <f t="shared" si="1"/>
        <v>8.8705668543674268</v>
      </c>
      <c r="I17" s="99">
        <f t="shared" si="2"/>
        <v>1.5931648695428842</v>
      </c>
      <c r="J17" s="112">
        <v>2256820.5225800001</v>
      </c>
      <c r="K17" s="112">
        <v>2551988.22584</v>
      </c>
      <c r="L17" s="97">
        <f t="shared" si="3"/>
        <v>13.078917898290102</v>
      </c>
      <c r="M17" s="114">
        <f t="shared" si="4"/>
        <v>1.6368713036004707</v>
      </c>
    </row>
    <row r="18" spans="1:13" ht="22.5" customHeight="1" x14ac:dyDescent="0.25">
      <c r="A18" s="85" t="s">
        <v>208</v>
      </c>
      <c r="B18" s="112">
        <v>157300.61097000001</v>
      </c>
      <c r="C18" s="112">
        <v>140288.48071999999</v>
      </c>
      <c r="D18" s="97">
        <f t="shared" si="5"/>
        <v>-10.815043975413756</v>
      </c>
      <c r="E18" s="114">
        <f t="shared" si="0"/>
        <v>1.1132535792884217</v>
      </c>
      <c r="F18" s="112">
        <v>845050.07016</v>
      </c>
      <c r="G18" s="112">
        <v>932747.5821</v>
      </c>
      <c r="H18" s="97">
        <f t="shared" si="1"/>
        <v>10.377788847872118</v>
      </c>
      <c r="I18" s="99">
        <f t="shared" si="2"/>
        <v>1.1632339286249718</v>
      </c>
      <c r="J18" s="112">
        <v>1574404.29345</v>
      </c>
      <c r="K18" s="112">
        <v>1792802.63429</v>
      </c>
      <c r="L18" s="97">
        <f t="shared" si="3"/>
        <v>13.871808006914321</v>
      </c>
      <c r="M18" s="114">
        <f t="shared" si="4"/>
        <v>1.1499219139707024</v>
      </c>
    </row>
    <row r="19" spans="1:13" ht="22.5" customHeight="1" x14ac:dyDescent="0.25">
      <c r="A19" s="85" t="s">
        <v>209</v>
      </c>
      <c r="B19" s="112">
        <v>152062.58050000001</v>
      </c>
      <c r="C19" s="112">
        <v>131694.65025999999</v>
      </c>
      <c r="D19" s="97">
        <f t="shared" si="5"/>
        <v>-13.394439429495289</v>
      </c>
      <c r="E19" s="114">
        <f t="shared" si="0"/>
        <v>1.0450575843621688</v>
      </c>
      <c r="F19" s="112">
        <v>905478.21540999995</v>
      </c>
      <c r="G19" s="112">
        <v>879864.19996</v>
      </c>
      <c r="H19" s="97">
        <f t="shared" si="1"/>
        <v>-2.8287831793282781</v>
      </c>
      <c r="I19" s="99">
        <f t="shared" si="2"/>
        <v>1.0972828122176899</v>
      </c>
      <c r="J19" s="112">
        <v>1837173.92237</v>
      </c>
      <c r="K19" s="112">
        <v>1784543.07629</v>
      </c>
      <c r="L19" s="97">
        <f t="shared" si="3"/>
        <v>-2.8647721067205736</v>
      </c>
      <c r="M19" s="114">
        <f t="shared" si="4"/>
        <v>1.1446241491402345</v>
      </c>
    </row>
    <row r="20" spans="1:13" ht="22.5" customHeight="1" x14ac:dyDescent="0.25">
      <c r="A20" s="85" t="s">
        <v>210</v>
      </c>
      <c r="B20" s="112">
        <v>87338.852750000005</v>
      </c>
      <c r="C20" s="112">
        <v>71845.118799999997</v>
      </c>
      <c r="D20" s="97">
        <f t="shared" si="5"/>
        <v>-17.739795591716206</v>
      </c>
      <c r="E20" s="114">
        <f t="shared" si="0"/>
        <v>0.57012404188863242</v>
      </c>
      <c r="F20" s="112">
        <v>596837.45791999996</v>
      </c>
      <c r="G20" s="112">
        <v>508855.66045000002</v>
      </c>
      <c r="H20" s="97">
        <f t="shared" si="1"/>
        <v>-14.741333055170442</v>
      </c>
      <c r="I20" s="99">
        <f t="shared" si="2"/>
        <v>0.6345963049034723</v>
      </c>
      <c r="J20" s="112">
        <v>1237761.9002700001</v>
      </c>
      <c r="K20" s="112">
        <v>1215458.95566</v>
      </c>
      <c r="L20" s="97">
        <f t="shared" si="3"/>
        <v>-1.8018768072546951</v>
      </c>
      <c r="M20" s="114">
        <f t="shared" si="4"/>
        <v>0.77960778387571927</v>
      </c>
    </row>
    <row r="21" spans="1:13" ht="22.5" customHeight="1" x14ac:dyDescent="0.25">
      <c r="A21" s="85" t="s">
        <v>211</v>
      </c>
      <c r="B21" s="112">
        <v>70657.825870000001</v>
      </c>
      <c r="C21" s="112">
        <v>56387.235410000001</v>
      </c>
      <c r="D21" s="97">
        <f t="shared" si="5"/>
        <v>-20.196758510877174</v>
      </c>
      <c r="E21" s="114">
        <f t="shared" si="0"/>
        <v>0.44745863184340673</v>
      </c>
      <c r="F21" s="112">
        <v>432496.00706999999</v>
      </c>
      <c r="G21" s="112">
        <v>409320.67778999999</v>
      </c>
      <c r="H21" s="97">
        <f t="shared" si="1"/>
        <v>-5.358507107846906</v>
      </c>
      <c r="I21" s="99">
        <f t="shared" si="2"/>
        <v>0.51046575647091985</v>
      </c>
      <c r="J21" s="112">
        <v>905824.29909999995</v>
      </c>
      <c r="K21" s="112">
        <v>930506.91770999995</v>
      </c>
      <c r="L21" s="97">
        <f t="shared" si="3"/>
        <v>2.7248792767564218</v>
      </c>
      <c r="M21" s="114">
        <f t="shared" si="4"/>
        <v>0.59683663740254167</v>
      </c>
    </row>
    <row r="22" spans="1:13" ht="24" customHeight="1" x14ac:dyDescent="0.2">
      <c r="A22" s="102" t="s">
        <v>42</v>
      </c>
      <c r="B22" s="113">
        <f>SUM(B9:B21)</f>
        <v>12003225.575340001</v>
      </c>
      <c r="C22" s="113">
        <f>SUM(C9:C21)</f>
        <v>12601664.466209998</v>
      </c>
      <c r="D22" s="111">
        <f t="shared" si="5"/>
        <v>4.9856506246075956</v>
      </c>
      <c r="E22" s="115">
        <f t="shared" si="0"/>
        <v>100</v>
      </c>
      <c r="F22" s="100">
        <f>SUM(F9:F21)</f>
        <v>71483238.703169987</v>
      </c>
      <c r="G22" s="100">
        <f>SUM(G9:G21)</f>
        <v>80185726.976049989</v>
      </c>
      <c r="H22" s="111">
        <f>(G22-F22)/F22*100</f>
        <v>12.174166183231543</v>
      </c>
      <c r="I22" s="104">
        <f t="shared" si="2"/>
        <v>100</v>
      </c>
      <c r="J22" s="113">
        <f>SUM(J9:J21)</f>
        <v>137705944.96574</v>
      </c>
      <c r="K22" s="113">
        <f>SUM(K9:K21)</f>
        <v>155906467.43129</v>
      </c>
      <c r="L22" s="111">
        <f t="shared" si="3"/>
        <v>13.216947510928545</v>
      </c>
      <c r="M22" s="11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2" sqref="C22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 t="s">
        <v>227</v>
      </c>
    </row>
    <row r="22" spans="3:14" x14ac:dyDescent="0.2">
      <c r="C22" s="98" t="s">
        <v>116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89"/>
      <c r="I26" s="189"/>
      <c r="N26" t="s">
        <v>43</v>
      </c>
    </row>
    <row r="27" spans="3:14" x14ac:dyDescent="0.2">
      <c r="H27" s="189"/>
      <c r="I27" s="189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89"/>
      <c r="I39" s="189"/>
    </row>
    <row r="40" spans="8:9" x14ac:dyDescent="0.2">
      <c r="H40" s="189"/>
      <c r="I40" s="189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89"/>
      <c r="I51" s="189"/>
    </row>
    <row r="52" spans="3:9" x14ac:dyDescent="0.2">
      <c r="H52" s="189"/>
      <c r="I52" s="189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8"/>
      <c r="B3" s="110" t="s">
        <v>119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s="60" customFormat="1" x14ac:dyDescent="0.2">
      <c r="A4" s="82"/>
      <c r="B4" s="95" t="s">
        <v>105</v>
      </c>
      <c r="C4" s="95" t="s">
        <v>44</v>
      </c>
      <c r="D4" s="95" t="s">
        <v>45</v>
      </c>
      <c r="E4" s="95" t="s">
        <v>46</v>
      </c>
      <c r="F4" s="95" t="s">
        <v>47</v>
      </c>
      <c r="G4" s="95" t="s">
        <v>48</v>
      </c>
      <c r="H4" s="95" t="s">
        <v>49</v>
      </c>
      <c r="I4" s="95" t="s">
        <v>0</v>
      </c>
      <c r="J4" s="95" t="s">
        <v>104</v>
      </c>
      <c r="K4" s="95" t="s">
        <v>50</v>
      </c>
      <c r="L4" s="95" t="s">
        <v>51</v>
      </c>
      <c r="M4" s="95" t="s">
        <v>52</v>
      </c>
      <c r="N4" s="95" t="s">
        <v>53</v>
      </c>
      <c r="O4" s="96" t="s">
        <v>103</v>
      </c>
      <c r="P4" s="96" t="s">
        <v>102</v>
      </c>
    </row>
    <row r="5" spans="1:16" x14ac:dyDescent="0.2">
      <c r="A5" s="87" t="s">
        <v>101</v>
      </c>
      <c r="B5" s="88" t="s">
        <v>170</v>
      </c>
      <c r="C5" s="116">
        <v>1302417.3713400001</v>
      </c>
      <c r="D5" s="116">
        <v>1337128.14534</v>
      </c>
      <c r="E5" s="116">
        <v>1475023.7155899999</v>
      </c>
      <c r="F5" s="116">
        <v>1344499.8063099999</v>
      </c>
      <c r="G5" s="116">
        <v>1343957.1784099999</v>
      </c>
      <c r="H5" s="116">
        <v>1280440.8913700001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116">
        <v>8083467.10836</v>
      </c>
      <c r="P5" s="90">
        <f t="shared" ref="P5:P24" si="0">O5/O$26*100</f>
        <v>10.080930127096536</v>
      </c>
    </row>
    <row r="6" spans="1:16" x14ac:dyDescent="0.2">
      <c r="A6" s="87" t="s">
        <v>100</v>
      </c>
      <c r="B6" s="88" t="s">
        <v>171</v>
      </c>
      <c r="C6" s="116">
        <v>740417.71689000004</v>
      </c>
      <c r="D6" s="116">
        <v>836419.45667999994</v>
      </c>
      <c r="E6" s="116">
        <v>1029343.3639999999</v>
      </c>
      <c r="F6" s="116">
        <v>842501.29454000003</v>
      </c>
      <c r="G6" s="116">
        <v>860881.05237000005</v>
      </c>
      <c r="H6" s="116">
        <v>876227.47632000002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116">
        <v>5185790.3607999999</v>
      </c>
      <c r="P6" s="90">
        <f t="shared" si="0"/>
        <v>6.4672237271714197</v>
      </c>
    </row>
    <row r="7" spans="1:16" x14ac:dyDescent="0.2">
      <c r="A7" s="87" t="s">
        <v>99</v>
      </c>
      <c r="B7" s="88" t="s">
        <v>172</v>
      </c>
      <c r="C7" s="116">
        <v>717491.66290999996</v>
      </c>
      <c r="D7" s="116">
        <v>845826.81998999999</v>
      </c>
      <c r="E7" s="116">
        <v>955157.50806999998</v>
      </c>
      <c r="F7" s="116">
        <v>790188.98618000001</v>
      </c>
      <c r="G7" s="116">
        <v>860248.25806999998</v>
      </c>
      <c r="H7" s="116">
        <v>807306.28654999996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116">
        <v>4976219.5217700005</v>
      </c>
      <c r="P7" s="90">
        <f t="shared" si="0"/>
        <v>6.2058669409536007</v>
      </c>
    </row>
    <row r="8" spans="1:16" x14ac:dyDescent="0.2">
      <c r="A8" s="87" t="s">
        <v>98</v>
      </c>
      <c r="B8" s="88" t="s">
        <v>175</v>
      </c>
      <c r="C8" s="116">
        <v>582946.45678999997</v>
      </c>
      <c r="D8" s="116">
        <v>566035.62646000006</v>
      </c>
      <c r="E8" s="116">
        <v>709736.06897999998</v>
      </c>
      <c r="F8" s="116">
        <v>688617.83047000004</v>
      </c>
      <c r="G8" s="116">
        <v>757393.82657000003</v>
      </c>
      <c r="H8" s="116">
        <v>577580.75095999998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116">
        <v>3882310.5602299999</v>
      </c>
      <c r="P8" s="90">
        <f t="shared" si="0"/>
        <v>4.8416478925103146</v>
      </c>
    </row>
    <row r="9" spans="1:16" x14ac:dyDescent="0.2">
      <c r="A9" s="87" t="s">
        <v>97</v>
      </c>
      <c r="B9" s="88" t="s">
        <v>174</v>
      </c>
      <c r="C9" s="116">
        <v>579519.45964000002</v>
      </c>
      <c r="D9" s="116">
        <v>603964.93744999997</v>
      </c>
      <c r="E9" s="116">
        <v>688487.01184000005</v>
      </c>
      <c r="F9" s="116">
        <v>691093.75499000004</v>
      </c>
      <c r="G9" s="116">
        <v>675563.63011999999</v>
      </c>
      <c r="H9" s="116">
        <v>579722.07114000001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116">
        <v>3818350.8651800002</v>
      </c>
      <c r="P9" s="90">
        <f t="shared" si="0"/>
        <v>4.761883453797795</v>
      </c>
    </row>
    <row r="10" spans="1:16" x14ac:dyDescent="0.2">
      <c r="A10" s="87" t="s">
        <v>96</v>
      </c>
      <c r="B10" s="88" t="s">
        <v>173</v>
      </c>
      <c r="C10" s="116">
        <v>608814.55834999995</v>
      </c>
      <c r="D10" s="116">
        <v>626905.96071000001</v>
      </c>
      <c r="E10" s="116">
        <v>698614.57276000001</v>
      </c>
      <c r="F10" s="116">
        <v>646677.02844000002</v>
      </c>
      <c r="G10" s="116">
        <v>594945.61872000003</v>
      </c>
      <c r="H10" s="116">
        <v>619812.94125000003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116">
        <v>3795770.6802300001</v>
      </c>
      <c r="P10" s="90">
        <f t="shared" si="0"/>
        <v>4.7337235981706902</v>
      </c>
    </row>
    <row r="11" spans="1:16" x14ac:dyDescent="0.2">
      <c r="A11" s="87" t="s">
        <v>95</v>
      </c>
      <c r="B11" s="88" t="s">
        <v>176</v>
      </c>
      <c r="C11" s="116">
        <v>566425.90220000001</v>
      </c>
      <c r="D11" s="116">
        <v>554647.70623999997</v>
      </c>
      <c r="E11" s="116">
        <v>637922.02971000003</v>
      </c>
      <c r="F11" s="116">
        <v>550903.99468</v>
      </c>
      <c r="G11" s="116">
        <v>634032.64914999995</v>
      </c>
      <c r="H11" s="116">
        <v>479596.86258000002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116">
        <v>3423529.1445599999</v>
      </c>
      <c r="P11" s="90">
        <f t="shared" si="0"/>
        <v>4.2694994155038897</v>
      </c>
    </row>
    <row r="12" spans="1:16" x14ac:dyDescent="0.2">
      <c r="A12" s="87" t="s">
        <v>94</v>
      </c>
      <c r="B12" s="88" t="s">
        <v>178</v>
      </c>
      <c r="C12" s="116">
        <v>403340.76796000003</v>
      </c>
      <c r="D12" s="116">
        <v>390400.93828</v>
      </c>
      <c r="E12" s="116">
        <v>489640.20477999997</v>
      </c>
      <c r="F12" s="116">
        <v>415330.63737000001</v>
      </c>
      <c r="G12" s="116">
        <v>406131.43589000002</v>
      </c>
      <c r="H12" s="116">
        <v>305468.81302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116">
        <v>2410312.7973000002</v>
      </c>
      <c r="P12" s="90">
        <f t="shared" si="0"/>
        <v>3.0059125086187919</v>
      </c>
    </row>
    <row r="13" spans="1:16" x14ac:dyDescent="0.2">
      <c r="A13" s="87" t="s">
        <v>93</v>
      </c>
      <c r="B13" s="88" t="s">
        <v>212</v>
      </c>
      <c r="C13" s="116">
        <v>300741.84265000001</v>
      </c>
      <c r="D13" s="116">
        <v>361774.71520999999</v>
      </c>
      <c r="E13" s="116">
        <v>361234.96584000002</v>
      </c>
      <c r="F13" s="116">
        <v>306430.65321000002</v>
      </c>
      <c r="G13" s="116">
        <v>366567.32759</v>
      </c>
      <c r="H13" s="116">
        <v>292145.06076999998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116">
        <v>1988894.5652699999</v>
      </c>
      <c r="P13" s="90">
        <f t="shared" si="0"/>
        <v>2.4803598349417548</v>
      </c>
    </row>
    <row r="14" spans="1:16" x14ac:dyDescent="0.2">
      <c r="A14" s="87" t="s">
        <v>92</v>
      </c>
      <c r="B14" s="88" t="s">
        <v>177</v>
      </c>
      <c r="C14" s="116">
        <v>297513.65536999999</v>
      </c>
      <c r="D14" s="116">
        <v>291368.14640000003</v>
      </c>
      <c r="E14" s="116">
        <v>359276.46931000001</v>
      </c>
      <c r="F14" s="116">
        <v>309844.25491999998</v>
      </c>
      <c r="G14" s="116">
        <v>355807.57675000001</v>
      </c>
      <c r="H14" s="116">
        <v>339650.19280999998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116">
        <v>1953460.29556</v>
      </c>
      <c r="P14" s="90">
        <f t="shared" si="0"/>
        <v>2.436169589312899</v>
      </c>
    </row>
    <row r="15" spans="1:16" x14ac:dyDescent="0.2">
      <c r="A15" s="87" t="s">
        <v>91</v>
      </c>
      <c r="B15" s="88" t="s">
        <v>179</v>
      </c>
      <c r="C15" s="116">
        <v>292958.56112999999</v>
      </c>
      <c r="D15" s="116">
        <v>318505.91404</v>
      </c>
      <c r="E15" s="116">
        <v>387686.63361999998</v>
      </c>
      <c r="F15" s="116">
        <v>326530.51932000002</v>
      </c>
      <c r="G15" s="116">
        <v>321832.27354000002</v>
      </c>
      <c r="H15" s="116">
        <v>293527.11716999998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116">
        <v>1941041.0188200001</v>
      </c>
      <c r="P15" s="90">
        <f t="shared" si="0"/>
        <v>2.4206814504528387</v>
      </c>
    </row>
    <row r="16" spans="1:16" x14ac:dyDescent="0.2">
      <c r="A16" s="87" t="s">
        <v>90</v>
      </c>
      <c r="B16" s="88" t="s">
        <v>213</v>
      </c>
      <c r="C16" s="116">
        <v>247778.80643999999</v>
      </c>
      <c r="D16" s="116">
        <v>285045.94754000002</v>
      </c>
      <c r="E16" s="116">
        <v>294702.07884999999</v>
      </c>
      <c r="F16" s="116">
        <v>269781.32218999998</v>
      </c>
      <c r="G16" s="116">
        <v>310481.43041999999</v>
      </c>
      <c r="H16" s="116">
        <v>277381.08194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116">
        <v>1685170.66738</v>
      </c>
      <c r="P16" s="90">
        <f t="shared" si="0"/>
        <v>2.1015843229597824</v>
      </c>
    </row>
    <row r="17" spans="1:16" x14ac:dyDescent="0.2">
      <c r="A17" s="87" t="s">
        <v>89</v>
      </c>
      <c r="B17" s="88" t="s">
        <v>214</v>
      </c>
      <c r="C17" s="116">
        <v>272750.36567000003</v>
      </c>
      <c r="D17" s="116">
        <v>280085.89753000002</v>
      </c>
      <c r="E17" s="116">
        <v>317880.83756000001</v>
      </c>
      <c r="F17" s="116">
        <v>284960.12459999998</v>
      </c>
      <c r="G17" s="116">
        <v>263223.81795</v>
      </c>
      <c r="H17" s="116">
        <v>257641.25760000001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116">
        <v>1676542.30091</v>
      </c>
      <c r="P17" s="90">
        <f t="shared" si="0"/>
        <v>2.0908238462572672</v>
      </c>
    </row>
    <row r="18" spans="1:16" x14ac:dyDescent="0.2">
      <c r="A18" s="87" t="s">
        <v>88</v>
      </c>
      <c r="B18" s="88" t="s">
        <v>215</v>
      </c>
      <c r="C18" s="116">
        <v>227024.93221</v>
      </c>
      <c r="D18" s="116">
        <v>194884.34216999999</v>
      </c>
      <c r="E18" s="116">
        <v>280701.82698000001</v>
      </c>
      <c r="F18" s="116">
        <v>220402.27970000001</v>
      </c>
      <c r="G18" s="116">
        <v>275839.88027999998</v>
      </c>
      <c r="H18" s="116">
        <v>265914.36936999997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116">
        <v>1464767.6307099999</v>
      </c>
      <c r="P18" s="90">
        <f t="shared" si="0"/>
        <v>1.8267186517464624</v>
      </c>
    </row>
    <row r="19" spans="1:16" x14ac:dyDescent="0.2">
      <c r="A19" s="87" t="s">
        <v>87</v>
      </c>
      <c r="B19" s="88" t="s">
        <v>216</v>
      </c>
      <c r="C19" s="116">
        <v>219133.24385</v>
      </c>
      <c r="D19" s="116">
        <v>193864.38060999999</v>
      </c>
      <c r="E19" s="116">
        <v>252501.02906999999</v>
      </c>
      <c r="F19" s="116">
        <v>221512.06630999999</v>
      </c>
      <c r="G19" s="116">
        <v>243322.89968</v>
      </c>
      <c r="H19" s="116">
        <v>265507.98483999999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116">
        <v>1395841.60436</v>
      </c>
      <c r="P19" s="90">
        <f t="shared" si="0"/>
        <v>1.7407606777412048</v>
      </c>
    </row>
    <row r="20" spans="1:16" x14ac:dyDescent="0.2">
      <c r="A20" s="87" t="s">
        <v>86</v>
      </c>
      <c r="B20" s="88" t="s">
        <v>217</v>
      </c>
      <c r="C20" s="116">
        <v>266100.37531999999</v>
      </c>
      <c r="D20" s="116">
        <v>261042.89212999999</v>
      </c>
      <c r="E20" s="116">
        <v>233117.46058000001</v>
      </c>
      <c r="F20" s="116">
        <v>173456.03309000001</v>
      </c>
      <c r="G20" s="116">
        <v>196750.45313000001</v>
      </c>
      <c r="H20" s="116">
        <v>173777.34098000001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116">
        <v>1304244.5552300001</v>
      </c>
      <c r="P20" s="90">
        <f t="shared" si="0"/>
        <v>1.6265295638206958</v>
      </c>
    </row>
    <row r="21" spans="1:16" x14ac:dyDescent="0.2">
      <c r="A21" s="87" t="s">
        <v>85</v>
      </c>
      <c r="B21" s="88" t="s">
        <v>218</v>
      </c>
      <c r="C21" s="116">
        <v>215122.05218999999</v>
      </c>
      <c r="D21" s="116">
        <v>218419.88777999999</v>
      </c>
      <c r="E21" s="116">
        <v>241474.80353</v>
      </c>
      <c r="F21" s="116">
        <v>221846.36306</v>
      </c>
      <c r="G21" s="116">
        <v>213072.90289999999</v>
      </c>
      <c r="H21" s="116">
        <v>192098.77629000001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116">
        <v>1302034.78575</v>
      </c>
      <c r="P21" s="90">
        <f t="shared" si="0"/>
        <v>1.6237737498331763</v>
      </c>
    </row>
    <row r="22" spans="1:16" x14ac:dyDescent="0.2">
      <c r="A22" s="87" t="s">
        <v>84</v>
      </c>
      <c r="B22" s="88" t="s">
        <v>219</v>
      </c>
      <c r="C22" s="116">
        <v>176048.27447</v>
      </c>
      <c r="D22" s="116">
        <v>205141.11869999999</v>
      </c>
      <c r="E22" s="116">
        <v>256095.36819000001</v>
      </c>
      <c r="F22" s="116">
        <v>236695.00888000001</v>
      </c>
      <c r="G22" s="116">
        <v>232226.04071</v>
      </c>
      <c r="H22" s="116">
        <v>165769.78873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116">
        <v>1271975.59968</v>
      </c>
      <c r="P22" s="90">
        <f t="shared" si="0"/>
        <v>1.5862867964767788</v>
      </c>
    </row>
    <row r="23" spans="1:16" x14ac:dyDescent="0.2">
      <c r="A23" s="87" t="s">
        <v>83</v>
      </c>
      <c r="B23" s="88" t="s">
        <v>220</v>
      </c>
      <c r="C23" s="116">
        <v>170288.20039000001</v>
      </c>
      <c r="D23" s="116">
        <v>154515.71758999999</v>
      </c>
      <c r="E23" s="116">
        <v>191636.94433</v>
      </c>
      <c r="F23" s="116">
        <v>154732.54800000001</v>
      </c>
      <c r="G23" s="116">
        <v>168431.73074</v>
      </c>
      <c r="H23" s="116">
        <v>181294.85477999999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116">
        <v>1020899.99583</v>
      </c>
      <c r="P23" s="90">
        <f t="shared" si="0"/>
        <v>1.2731692214188244</v>
      </c>
    </row>
    <row r="24" spans="1:16" x14ac:dyDescent="0.2">
      <c r="A24" s="87" t="s">
        <v>82</v>
      </c>
      <c r="B24" s="88" t="s">
        <v>221</v>
      </c>
      <c r="C24" s="116">
        <v>125917.31729000001</v>
      </c>
      <c r="D24" s="116">
        <v>162649.7838</v>
      </c>
      <c r="E24" s="116">
        <v>204853.84153999999</v>
      </c>
      <c r="F24" s="116">
        <v>180275.94761</v>
      </c>
      <c r="G24" s="116">
        <v>177465.09400000001</v>
      </c>
      <c r="H24" s="116">
        <v>158557.26780999999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116">
        <v>1009719.25205</v>
      </c>
      <c r="P24" s="90">
        <f t="shared" si="0"/>
        <v>1.2592256628808574</v>
      </c>
    </row>
    <row r="25" spans="1:16" x14ac:dyDescent="0.2">
      <c r="A25" s="91"/>
      <c r="B25" s="190" t="s">
        <v>81</v>
      </c>
      <c r="C25" s="19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117">
        <f>SUM(O5:O24)</f>
        <v>53590343.309980005</v>
      </c>
      <c r="P25" s="93">
        <f>SUM(P5:P24)</f>
        <v>66.832771031665573</v>
      </c>
    </row>
    <row r="26" spans="1:16" ht="13.5" customHeight="1" x14ac:dyDescent="0.2">
      <c r="A26" s="91"/>
      <c r="B26" s="191" t="s">
        <v>80</v>
      </c>
      <c r="C26" s="191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117">
        <v>80185726.976050004</v>
      </c>
      <c r="P26" s="89">
        <f>O26/O$26*100</f>
        <v>100</v>
      </c>
    </row>
    <row r="27" spans="1:16" x14ac:dyDescent="0.2">
      <c r="B27" s="59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/>
  </sheetViews>
  <sheetFormatPr defaultColWidth="9.140625" defaultRowHeight="12.75" x14ac:dyDescent="0.2"/>
  <sheetData>
    <row r="22" spans="1:1" x14ac:dyDescent="0.2">
      <c r="A22" s="58" t="s">
        <v>228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2018-07-01T07:05:54Z</dcterms:modified>
</cp:coreProperties>
</file>