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62913"/>
</workbook>
</file>

<file path=xl/calcChain.xml><?xml version="1.0" encoding="utf-8"?>
<calcChain xmlns="http://schemas.openxmlformats.org/spreadsheetml/2006/main">
  <c r="O62" i="22" l="1"/>
  <c r="M77" i="22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K45" i="1"/>
  <c r="J4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4" i="1"/>
  <c r="H45" i="1"/>
  <c r="H46" i="1"/>
  <c r="G45" i="1"/>
  <c r="F45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G22" i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12" i="1"/>
  <c r="I11" i="1"/>
  <c r="I10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<sst xmlns="http://schemas.openxmlformats.org/spreadsheetml/2006/main" count="421" uniqueCount="230">
  <si>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</si>
  <si>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</si>
  <si>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</si>
  <si>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</si>
  <si>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</si>
  <si>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</si>
  <si>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</si>
  <si>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</si>
  <si>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</si>
  <si>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</si>
  <si>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</si>
  <si>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</si>
  <si>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</si>
  <si>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</si>
  <si>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</si>
  <si>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</si>
  <si>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</si>
  <si>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</si>
  <si>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</si>
  <si>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</si>
  <si>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</si>
  <si>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</si>
  <si>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</si>
  <si>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</si>
  <si>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</si>
  <si>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</si>
  <si>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</si>
  <si>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</si>
  <si>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</si>
  <si>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</si>
  <si>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</si>
  <si>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</si>
  <si>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</si>
  <si>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</si>
  <si>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</si>
  <si>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</si>
  <si>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</si>
  <si>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</si>
  <si>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</si>
  <si>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</si>
  <si>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</si>
  <si>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</si>
  <si>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</si>
  <si>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</si>
  <si>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</si>
  <si>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</si>
  <si>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</si>
  <si>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</si>
  <si>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</si>
  <si>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</si>
  <si>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</si>
  <si>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</si>
  <si>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</si>
  <si>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</si>
  <si>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</si>
  <si>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</si>
  <si>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</si>
  <si>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</si>
  <si>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</si>
  <si>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</si>
  <si>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</si>
  <si>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</si>
  <si>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</si>
  <si>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</si>
  <si>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</si>
  <si>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</si>
  <si>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</si>
  <si>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</si>
  <si>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</si>
  <si>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</si>
  <si>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</si>
  <si>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</si>
  <si>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</si>
  <si>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</si>
  <si>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</si>
  <si>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</si>
  <si>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</si>
  <si>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</si>
  <si>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</si>
  <si>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</si>
  <si>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</si>
  <si>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</si>
  <si>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</si>
  <si>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</si>
  <si>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</si>
  <si>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</si>
  <si>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</si>
  <si>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</si>
  <si>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</si>
  <si>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</si>
  <si>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</si>
  <si>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</si>
  <si>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</si>
  <si>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</si>
  <si>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</si>
  <si>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</si>
  <si>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</si>
  <si>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</si>
  <si>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</si>
  <si>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</si>
  <si>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</si>
  <si>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</si>
  <si>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</si>
  <si>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</si>
  <si>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</si>
  <si>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</si>
  <si>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</si>
  <si>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</si>
  <si>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</si>
  <si>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</si>
  <si>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</si>
  <si>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</si>
  <si>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</si>
  <si>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</si>
  <si>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</si>
  <si>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</si>
  <si>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</si>
  <si>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</si>
  <si>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</si>
  <si>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</si>
  <si>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</si>
  <si>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</si>
  <si>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</si>
  <si>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</si>
  <si>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KASIM (2017/2016)</t>
  </si>
  <si>
    <t>OCAK-KASIM
(2017/2016)</t>
  </si>
  <si>
    <t>1 - 30 KASıM İHRACAT RAKAMLARI</t>
  </si>
  <si>
    <t xml:space="preserve">SEKTÖREL BAZDA İHRACAT RAKAMLARI -1.000 $ </t>
  </si>
  <si>
    <t>1 - 30 KASıM</t>
  </si>
  <si>
    <t>1 OCAK  -  30 KASıM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</si>
  <si>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</si>
  <si>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</si>
  <si>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</si>
  <si>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</si>
  <si>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</si>
  <si>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</si>
  <si>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</si>
  <si>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</si>
  <si>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</si>
  <si>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</si>
  <si>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</si>
  <si>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</si>
  <si>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</si>
  <si>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</si>
  <si>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</si>
  <si>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</si>
  <si>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</si>
  <si>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</si>
  <si>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</si>
  <si>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</si>
  <si>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</si>
  <si>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</si>
  <si>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</si>
  <si>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</si>
  <si>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</si>
  <si>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</si>
  <si>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</si>
  <si>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</si>
  <si>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</si>
  <si>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1 - 30 KASıM</t>
  </si>
  <si>
    <t>2017  1 - 30 KASıM</t>
  </si>
  <si>
    <t>TOGO</t>
  </si>
  <si>
    <t>MARSHALL ADALARI</t>
  </si>
  <si>
    <t>PANAMA</t>
  </si>
  <si>
    <t xml:space="preserve">DOMINIK CUMHURIYETI </t>
  </si>
  <si>
    <t>SINGAPUR</t>
  </si>
  <si>
    <t xml:space="preserve">KATAR </t>
  </si>
  <si>
    <t xml:space="preserve">BENİN </t>
  </si>
  <si>
    <t xml:space="preserve">HONG KONG </t>
  </si>
  <si>
    <t>KANADA</t>
  </si>
  <si>
    <t>BANGLADEŞ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</si>
  <si>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</si>
  <si>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</si>
  <si>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</si>
  <si>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</si>
  <si>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</si>
  <si>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</si>
  <si>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</si>
  <si>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>HOLLANDA</t>
  </si>
  <si>
    <t xml:space="preserve">ROMANYA </t>
  </si>
  <si>
    <t xml:space="preserve">RUSYA FEDERASYONU 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</si>
  <si>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</si>
  <si>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</si>
  <si>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</si>
  <si>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</si>
  <si>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</si>
  <si>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</si>
  <si>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</si>
  <si>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</si>
  <si>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</si>
  <si>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</si>
  <si>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KARS</t>
  </si>
  <si>
    <t>MUŞ</t>
  </si>
  <si>
    <t>KARABÜK</t>
  </si>
  <si>
    <t>ÇANKIRI</t>
  </si>
  <si>
    <t>BITLIS</t>
  </si>
  <si>
    <t>IĞDIR</t>
  </si>
  <si>
    <t>BARTIN</t>
  </si>
  <si>
    <t>BILECIK</t>
  </si>
  <si>
    <t>OSMANIYE</t>
  </si>
  <si>
    <t>ÇORUM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</si>
  <si>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</si>
  <si>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</si>
  <si>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</si>
  <si>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</si>
  <si>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</si>
  <si>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</si>
  <si>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</si>
  <si>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</si>
  <si>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</si>
  <si>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</si>
  <si>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</si>
  <si>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</si>
  <si>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</si>
  <si>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</si>
  <si>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>BİRLEŞİK ARAP EMİRLİKLERİ</t>
  </si>
  <si>
    <t xml:space="preserve">POLONYA </t>
  </si>
  <si>
    <t>İRAN (İSLAM CUM.)</t>
  </si>
  <si>
    <t>BELÇİKA</t>
  </si>
  <si>
    <t>ÇİN HALK CUMHURİYETİ</t>
  </si>
  <si>
    <t>BULGARİSTAN</t>
  </si>
  <si>
    <t xml:space="preserve">SUUDİ ARABİSTAN </t>
  </si>
  <si>
    <t xml:space="preserve">MISIR </t>
  </si>
  <si>
    <t>CEZAYİR</t>
  </si>
  <si>
    <t>1 Kasım - 30 Kasım</t>
  </si>
  <si>
    <t>1 Ocak - 30 Kasım</t>
  </si>
  <si>
    <t>1 Aralık - 30 Kasım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</si>
  <si>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 yılı için TUİK rakamları kullanılmıştır. </t>
    </r>
  </si>
  <si>
    <t xml:space="preserve">* Kasım ayı için TİM rakamı kullanılmıştır. </t>
  </si>
  <si>
    <t>*Ocak - Kasım dönemi için ilk 10 ay TUİK, son ay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</si>
</sst>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B0F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5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3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0" applyNumberFormat="0" applyFill="0" applyAlignment="0" applyProtection="0"/>
    <xf numFmtId="0" fontId="7" fillId="0" borderId="2" applyNumberFormat="0" applyFill="0" applyAlignment="0" applyProtection="0"/>
    <xf numFmtId="0" fontId="60" fillId="0" borderId="21" applyNumberFormat="0" applyFill="0" applyAlignment="0" applyProtection="0"/>
    <xf numFmtId="0" fontId="8" fillId="0" borderId="3" applyNumberFormat="0" applyFill="0" applyAlignment="0" applyProtection="0"/>
    <xf numFmtId="0" fontId="61" fillId="0" borderId="22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11" fillId="0" borderId="6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6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8" fillId="29" borderId="26" applyNumberFormat="0" applyFont="0" applyAlignment="0" applyProtection="0"/>
    <xf numFmtId="0" fontId="10" fillId="3" borderId="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14" fillId="0" borderId="8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3" fillId="41" borderId="24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16" fillId="29" borderId="26" applyNumberFormat="0" applyFont="0" applyAlignment="0" applyProtection="0"/>
    <xf numFmtId="0" fontId="67" fillId="32" borderId="0" applyNumberFormat="0" applyBorder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0" fontId="45" fillId="0" borderId="0" xfId="0" applyFont="1"/>
    <xf numFmtId="0" fontId="46" fillId="26" borderId="14" xfId="0" applyFont="1" applyFill="1" applyBorder="1"/>
    <xf numFmtId="0" fontId="47" fillId="0" borderId="0" xfId="0" applyFont="1"/>
    <xf numFmtId="0" fontId="48" fillId="26" borderId="14" xfId="0" applyFont="1" applyFill="1" applyBorder="1"/>
    <xf numFmtId="0" fontId="50" fillId="0" borderId="0" xfId="0" applyFont="1"/>
    <xf numFmtId="0" fontId="51" fillId="26" borderId="16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28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5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17" xfId="0" applyNumberFormat="1" applyFont="1" applyFill="1" applyBorder="1" applyAlignment="1">
      <alignment horizontal="right"/>
    </xf>
    <xf numFmtId="3" fontId="51" fillId="26" borderId="18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3" fontId="78" fillId="26" borderId="17" xfId="0" applyNumberFormat="1" applyFont="1" applyFill="1" applyBorder="1" applyAlignment="1">
      <alignment horizontal="right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9" fontId="44" fillId="26" borderId="29" xfId="0" applyNumberFormat="1" applyFont="1" applyFill="1" applyBorder="1" applyAlignment="1">
      <alignment horizontal="center"/>
    </xf>
    <xf numFmtId="49" fontId="44" fillId="26" borderId="30" xfId="0" applyNumberFormat="1" applyFont="1" applyFill="1" applyBorder="1" applyAlignment="1">
      <alignment horizontal="center"/>
    </xf>
    <xf numFmtId="0" fontId="44" fillId="26" borderId="31" xfId="0" applyFont="1" applyFill="1" applyBorder="1" applyAlignment="1">
      <alignment horizontal="center"/>
    </xf>
    <xf numFmtId="0" fontId="46" fillId="26" borderId="29" xfId="0" applyFont="1" applyFill="1" applyBorder="1"/>
    <xf numFmtId="3" fontId="46" fillId="26" borderId="30" xfId="0" applyNumberFormat="1" applyFont="1" applyFill="1" applyBorder="1" applyAlignment="1">
      <alignment horizontal="right"/>
    </xf>
    <xf numFmtId="3" fontId="46" fillId="26" borderId="31" xfId="0" applyNumberFormat="1" applyFont="1" applyFill="1" applyBorder="1" applyAlignment="1">
      <alignment horizontal="right"/>
    </xf>
    <xf numFmtId="0" fontId="48" fillId="26" borderId="32" xfId="0" applyFont="1" applyFill="1" applyBorder="1"/>
    <xf numFmtId="3" fontId="48" fillId="26" borderId="33" xfId="0" applyNumberFormat="1" applyFont="1" applyFill="1" applyBorder="1" applyAlignment="1">
      <alignment horizontal="right"/>
    </xf>
    <xf numFmtId="3" fontId="46" fillId="26" borderId="34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7469153.7823999999</c:v>
                </c:pt>
                <c:pt idx="1">
                  <c:v>8788852.8901799992</c:v>
                </c:pt>
                <c:pt idx="2">
                  <c:v>9424982.4440199994</c:v>
                </c:pt>
                <c:pt idx="3">
                  <c:v>9435774.553840002</c:v>
                </c:pt>
                <c:pt idx="4">
                  <c:v>8852380.3820099998</c:v>
                </c:pt>
                <c:pt idx="5">
                  <c:v>9788358.7886999995</c:v>
                </c:pt>
                <c:pt idx="6">
                  <c:v>7265834.0477699991</c:v>
                </c:pt>
                <c:pt idx="7">
                  <c:v>9145801.0279700011</c:v>
                </c:pt>
                <c:pt idx="8">
                  <c:v>8542476.9733099975</c:v>
                </c:pt>
                <c:pt idx="9">
                  <c:v>9410698.3372300006</c:v>
                </c:pt>
                <c:pt idx="10">
                  <c:v>9507040.1374200005</c:v>
                </c:pt>
                <c:pt idx="11">
                  <c:v>9969519.4159600008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9-4B4A-BC73-DDE111F66F56}"/>
            </c:ext>
          </c:extLst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8506222.5534600001</c:v>
                </c:pt>
                <c:pt idx="1">
                  <c:v>9255517.0079899989</c:v>
                </c:pt>
                <c:pt idx="2">
                  <c:v>11304261.688270001</c:v>
                </c:pt>
                <c:pt idx="3">
                  <c:v>9722605.5025200006</c:v>
                </c:pt>
                <c:pt idx="4">
                  <c:v>10318358.18629</c:v>
                </c:pt>
                <c:pt idx="5">
                  <c:v>10044300.05807</c:v>
                </c:pt>
                <c:pt idx="6">
                  <c:v>9583651.2015499976</c:v>
                </c:pt>
                <c:pt idx="7">
                  <c:v>10297945.884620002</c:v>
                </c:pt>
                <c:pt idx="8">
                  <c:v>9285387.8976799995</c:v>
                </c:pt>
                <c:pt idx="9">
                  <c:v>11019082.617079999</c:v>
                </c:pt>
                <c:pt idx="10">
                  <c:v>11067836.680120002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4B4A-BC73-DDE111F6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32992"/>
        <c:axId val="188533552"/>
      </c:lineChart>
      <c:catAx>
        <c:axId val="1885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3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33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32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96331.293539999999</c:v>
                </c:pt>
                <c:pt idx="1">
                  <c:v>90408.284830000004</c:v>
                </c:pt>
                <c:pt idx="2">
                  <c:v>114507.19144</c:v>
                </c:pt>
                <c:pt idx="3">
                  <c:v>97193.598150000005</c:v>
                </c:pt>
                <c:pt idx="4">
                  <c:v>96648.830149999994</c:v>
                </c:pt>
                <c:pt idx="5">
                  <c:v>75861.733869999996</c:v>
                </c:pt>
                <c:pt idx="6">
                  <c:v>62706.864430000001</c:v>
                </c:pt>
                <c:pt idx="7">
                  <c:v>83243.914560000005</c:v>
                </c:pt>
                <c:pt idx="8">
                  <c:v>93954.709610000005</c:v>
                </c:pt>
                <c:pt idx="9">
                  <c:v>176801.13914000001</c:v>
                </c:pt>
                <c:pt idx="10">
                  <c:v>163330.50891999999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7-4756-AC1D-697CB3CD20CA}"/>
            </c:ext>
          </c:extLst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88426.430420000004</c:v>
                </c:pt>
                <c:pt idx="8">
                  <c:v>133309.95624</c:v>
                </c:pt>
                <c:pt idx="9">
                  <c:v>164789.31182</c:v>
                </c:pt>
                <c:pt idx="10">
                  <c:v>144969.57272</c:v>
                </c:pt>
                <c:pt idx="11">
                  <c:v>115269.88946000001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7-4756-AC1D-697CB3CD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1040"/>
        <c:axId val="190091600"/>
      </c:lineChart>
      <c:catAx>
        <c:axId val="1900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160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1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166209.45361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112298.37738999999</c:v>
                </c:pt>
                <c:pt idx="6">
                  <c:v>125317.91564000001</c:v>
                </c:pt>
                <c:pt idx="7">
                  <c:v>97673.556410000005</c:v>
                </c:pt>
                <c:pt idx="8">
                  <c:v>181911.19003999999</c:v>
                </c:pt>
                <c:pt idx="9">
                  <c:v>243863.22946999999</c:v>
                </c:pt>
                <c:pt idx="10">
                  <c:v>218389.96304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A-4E41-BD7D-0F950A752724}"/>
            </c:ext>
          </c:extLst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203852.04095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A-4E41-BD7D-0F950A75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4960"/>
        <c:axId val="190095520"/>
      </c:lineChart>
      <c:catAx>
        <c:axId val="19009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5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4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32499.290209999999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5-4391-A3C9-74FEFEF9F4F1}"/>
            </c:ext>
          </c:extLst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5-4391-A3C9-74FEFEF9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8880"/>
        <c:axId val="190099440"/>
      </c:lineChart>
      <c:catAx>
        <c:axId val="190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9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98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D-4152-AD9E-D1F704C03E01}"/>
            </c:ext>
          </c:extLst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D-4152-AD9E-D1F704C0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12032"/>
        <c:axId val="190812592"/>
      </c:lineChart>
      <c:catAx>
        <c:axId val="190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1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125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12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3589.18777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4366.2088299999996</c:v>
                </c:pt>
                <c:pt idx="10">
                  <c:v>6933.8124500000004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B-4A52-8426-6172361008A1}"/>
            </c:ext>
          </c:extLst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B-4A52-8426-61723610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15952"/>
        <c:axId val="190816512"/>
      </c:lineChart>
      <c:catAx>
        <c:axId val="19081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1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165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1595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185745.50395000001</c:v>
                </c:pt>
                <c:pt idx="6">
                  <c:v>182984.70323000001</c:v>
                </c:pt>
                <c:pt idx="7">
                  <c:v>210840.92108999999</c:v>
                </c:pt>
                <c:pt idx="8">
                  <c:v>184865.38866</c:v>
                </c:pt>
                <c:pt idx="9">
                  <c:v>193880.55217000001</c:v>
                </c:pt>
                <c:pt idx="10">
                  <c:v>217936.61081000001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D-449A-9485-7E62C8B49142}"/>
            </c:ext>
          </c:extLst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166790.7715</c:v>
                </c:pt>
                <c:pt idx="10">
                  <c:v>175058.29003</c:v>
                </c:pt>
                <c:pt idx="11">
                  <c:v>211824.98443000001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D-449A-9485-7E62C8B4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19872"/>
        <c:axId val="190820432"/>
      </c:lineChart>
      <c:catAx>
        <c:axId val="1908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2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2043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198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311625.54431999999</c:v>
                </c:pt>
                <c:pt idx="1">
                  <c:v>330155.35957999999</c:v>
                </c:pt>
                <c:pt idx="2">
                  <c:v>390190.08562999999</c:v>
                </c:pt>
                <c:pt idx="3">
                  <c:v>369981.43774999998</c:v>
                </c:pt>
                <c:pt idx="4">
                  <c:v>382489.49398000003</c:v>
                </c:pt>
                <c:pt idx="5">
                  <c:v>352726.57436999999</c:v>
                </c:pt>
                <c:pt idx="6">
                  <c:v>349301.63660000003</c:v>
                </c:pt>
                <c:pt idx="7">
                  <c:v>389215.80563000002</c:v>
                </c:pt>
                <c:pt idx="8">
                  <c:v>310732.13799999998</c:v>
                </c:pt>
                <c:pt idx="9">
                  <c:v>398601.93679000001</c:v>
                </c:pt>
                <c:pt idx="10">
                  <c:v>417825.38299999997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D-46DC-B864-3EEFF00BDABA}"/>
            </c:ext>
          </c:extLst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369383.47516999999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379940.83145</c:v>
                </c:pt>
                <c:pt idx="6">
                  <c:v>272883.78418000002</c:v>
                </c:pt>
                <c:pt idx="7">
                  <c:v>366526.90220000001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369971.68406</c:v>
                </c:pt>
                <c:pt idx="11">
                  <c:v>353834.06511999998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6DC-B864-3EEFF00B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3792"/>
        <c:axId val="190824352"/>
      </c:lineChart>
      <c:catAx>
        <c:axId val="19082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2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243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237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613401.53384000005</c:v>
                </c:pt>
                <c:pt idx="1">
                  <c:v>636046.02035999997</c:v>
                </c:pt>
                <c:pt idx="2">
                  <c:v>755395.27254999999</c:v>
                </c:pt>
                <c:pt idx="3">
                  <c:v>657579.97231999994</c:v>
                </c:pt>
                <c:pt idx="4">
                  <c:v>671206.46747000003</c:v>
                </c:pt>
                <c:pt idx="5">
                  <c:v>647158.71079000004</c:v>
                </c:pt>
                <c:pt idx="6">
                  <c:v>603022.83351000003</c:v>
                </c:pt>
                <c:pt idx="7">
                  <c:v>696186.1335</c:v>
                </c:pt>
                <c:pt idx="8">
                  <c:v>663680.99367</c:v>
                </c:pt>
                <c:pt idx="9">
                  <c:v>736919.19524000003</c:v>
                </c:pt>
                <c:pt idx="10">
                  <c:v>728663.53405999998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4-4F6E-BB2F-6E316F4800B3}"/>
            </c:ext>
          </c:extLst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596331.43813999998</c:v>
                </c:pt>
                <c:pt idx="1">
                  <c:v>632879.71793000004</c:v>
                </c:pt>
                <c:pt idx="2">
                  <c:v>703175.95727000001</c:v>
                </c:pt>
                <c:pt idx="3">
                  <c:v>689660.14344000001</c:v>
                </c:pt>
                <c:pt idx="4">
                  <c:v>667505.87165999995</c:v>
                </c:pt>
                <c:pt idx="5">
                  <c:v>713413.89365999994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654791.11976000003</c:v>
                </c:pt>
                <c:pt idx="9">
                  <c:v>691260.25052999996</c:v>
                </c:pt>
                <c:pt idx="10">
                  <c:v>693725.00008000003</c:v>
                </c:pt>
                <c:pt idx="11">
                  <c:v>645375.49565000006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4-4F6E-BB2F-6E316F48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8048"/>
        <c:axId val="189778608"/>
      </c:lineChart>
      <c:catAx>
        <c:axId val="189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7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78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780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115906.43762</c:v>
                </c:pt>
                <c:pt idx="2">
                  <c:v>158449.07969000001</c:v>
                </c:pt>
                <c:pt idx="3">
                  <c:v>120151.9779</c:v>
                </c:pt>
                <c:pt idx="4">
                  <c:v>130188.87454999999</c:v>
                </c:pt>
                <c:pt idx="5">
                  <c:v>116501.83891000001</c:v>
                </c:pt>
                <c:pt idx="6">
                  <c:v>125322.95948999999</c:v>
                </c:pt>
                <c:pt idx="7">
                  <c:v>177576.79345999999</c:v>
                </c:pt>
                <c:pt idx="8">
                  <c:v>111309.72006000001</c:v>
                </c:pt>
                <c:pt idx="9">
                  <c:v>134738.47411000001</c:v>
                </c:pt>
                <c:pt idx="10">
                  <c:v>119439.53408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2-4C2F-B9F5-EA0F1AB68061}"/>
            </c:ext>
          </c:extLst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88262.647039999996</c:v>
                </c:pt>
                <c:pt idx="1">
                  <c:v>108392.15519999999</c:v>
                </c:pt>
                <c:pt idx="2">
                  <c:v>126075.64434</c:v>
                </c:pt>
                <c:pt idx="3">
                  <c:v>132778.81531999999</c:v>
                </c:pt>
                <c:pt idx="4">
                  <c:v>121029.34637</c:v>
                </c:pt>
                <c:pt idx="5">
                  <c:v>124400.22552000001</c:v>
                </c:pt>
                <c:pt idx="6">
                  <c:v>100638.91873</c:v>
                </c:pt>
                <c:pt idx="7">
                  <c:v>143008.28052</c:v>
                </c:pt>
                <c:pt idx="8">
                  <c:v>110363.20006</c:v>
                </c:pt>
                <c:pt idx="9">
                  <c:v>119984.00598</c:v>
                </c:pt>
                <c:pt idx="10">
                  <c:v>103157.59843</c:v>
                </c:pt>
                <c:pt idx="11">
                  <c:v>115969.71197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2-4C2F-B9F5-EA0F1AB6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1968"/>
        <c:axId val="189782528"/>
      </c:lineChart>
      <c:catAx>
        <c:axId val="1897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8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82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81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145550.68964999999</c:v>
                </c:pt>
                <c:pt idx="1">
                  <c:v>155167.38436</c:v>
                </c:pt>
                <c:pt idx="2">
                  <c:v>188937.72060999999</c:v>
                </c:pt>
                <c:pt idx="3">
                  <c:v>176124.62299</c:v>
                </c:pt>
                <c:pt idx="4">
                  <c:v>183438.17765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201309.71872999999</c:v>
                </c:pt>
                <c:pt idx="8">
                  <c:v>169247.40358000001</c:v>
                </c:pt>
                <c:pt idx="9">
                  <c:v>211012.57904000001</c:v>
                </c:pt>
                <c:pt idx="10">
                  <c:v>213056.13993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5-437E-B757-82E3119340C7}"/>
            </c:ext>
          </c:extLst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170894.06432999999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5-437E-B757-82E31193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5888"/>
        <c:axId val="189786448"/>
      </c:lineChart>
      <c:catAx>
        <c:axId val="1897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8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86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8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315280.37226999999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D-4FCF-9305-496D0CFF4AC0}"/>
            </c:ext>
          </c:extLst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366962.57020000002</c:v>
                </c:pt>
                <c:pt idx="6">
                  <c:v>385891.36699000001</c:v>
                </c:pt>
                <c:pt idx="7">
                  <c:v>444210.27616000001</c:v>
                </c:pt>
                <c:pt idx="8">
                  <c:v>379294.92271999997</c:v>
                </c:pt>
                <c:pt idx="9">
                  <c:v>404246.91246000002</c:v>
                </c:pt>
                <c:pt idx="10">
                  <c:v>388723.27710000001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D-4FCF-9305-496D0CFF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36912"/>
        <c:axId val="188537472"/>
      </c:lineChart>
      <c:catAx>
        <c:axId val="18853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3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37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3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1230611.5767999999</c:v>
                </c:pt>
                <c:pt idx="1">
                  <c:v>1343479.4387300001</c:v>
                </c:pt>
                <c:pt idx="2">
                  <c:v>1518942.13809</c:v>
                </c:pt>
                <c:pt idx="3">
                  <c:v>1215164.03733</c:v>
                </c:pt>
                <c:pt idx="4">
                  <c:v>1319256.48807</c:v>
                </c:pt>
                <c:pt idx="5">
                  <c:v>1263021.7323400001</c:v>
                </c:pt>
                <c:pt idx="6">
                  <c:v>1186204.6477099999</c:v>
                </c:pt>
                <c:pt idx="7">
                  <c:v>1461555.48691</c:v>
                </c:pt>
                <c:pt idx="8">
                  <c:v>1276363.94793</c:v>
                </c:pt>
                <c:pt idx="9">
                  <c:v>1466252.5540400001</c:v>
                </c:pt>
                <c:pt idx="10">
                  <c:v>1391634.36604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7-47E7-94C1-2A39C41E6BFF}"/>
            </c:ext>
          </c:extLst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1136925.6484099999</c:v>
                </c:pt>
                <c:pt idx="2">
                  <c:v>1189666.43016</c:v>
                </c:pt>
                <c:pt idx="3">
                  <c:v>1231375.33534</c:v>
                </c:pt>
                <c:pt idx="4">
                  <c:v>1126912.4225699999</c:v>
                </c:pt>
                <c:pt idx="5">
                  <c:v>1316130.67931</c:v>
                </c:pt>
                <c:pt idx="6">
                  <c:v>960628.12127</c:v>
                </c:pt>
                <c:pt idx="7">
                  <c:v>1208479.22062</c:v>
                </c:pt>
                <c:pt idx="8">
                  <c:v>1095817.0729199999</c:v>
                </c:pt>
                <c:pt idx="9">
                  <c:v>1228947.0164699999</c:v>
                </c:pt>
                <c:pt idx="10">
                  <c:v>1154562.5973700001</c:v>
                </c:pt>
                <c:pt idx="11">
                  <c:v>1289586.68717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7-47E7-94C1-2A39C41E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9808"/>
        <c:axId val="189790368"/>
      </c:lineChart>
      <c:catAx>
        <c:axId val="1897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9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903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8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432739.17395999999</c:v>
                </c:pt>
                <c:pt idx="2">
                  <c:v>517140.60256000003</c:v>
                </c:pt>
                <c:pt idx="3">
                  <c:v>484818.50394000002</c:v>
                </c:pt>
                <c:pt idx="4">
                  <c:v>508786.02415000001</c:v>
                </c:pt>
                <c:pt idx="5">
                  <c:v>506151.88738999999</c:v>
                </c:pt>
                <c:pt idx="6">
                  <c:v>473493.95117999997</c:v>
                </c:pt>
                <c:pt idx="7">
                  <c:v>564410.97201999999</c:v>
                </c:pt>
                <c:pt idx="8">
                  <c:v>480453.60080999997</c:v>
                </c:pt>
                <c:pt idx="9">
                  <c:v>542697.44414000004</c:v>
                </c:pt>
                <c:pt idx="10">
                  <c:v>581888.72124999994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4A43-BABE-0785EF732A5A}"/>
            </c:ext>
          </c:extLst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375776.24744000001</c:v>
                </c:pt>
                <c:pt idx="1">
                  <c:v>439341.66804000002</c:v>
                </c:pt>
                <c:pt idx="2">
                  <c:v>469119.05040000001</c:v>
                </c:pt>
                <c:pt idx="3">
                  <c:v>493159.98703000002</c:v>
                </c:pt>
                <c:pt idx="4">
                  <c:v>455862.62134000001</c:v>
                </c:pt>
                <c:pt idx="5">
                  <c:v>474535.24355000001</c:v>
                </c:pt>
                <c:pt idx="6">
                  <c:v>350671.08311000001</c:v>
                </c:pt>
                <c:pt idx="7">
                  <c:v>450226.81299000001</c:v>
                </c:pt>
                <c:pt idx="8">
                  <c:v>403847.48009000003</c:v>
                </c:pt>
                <c:pt idx="9">
                  <c:v>441725.15590000001</c:v>
                </c:pt>
                <c:pt idx="10">
                  <c:v>454431.18699000002</c:v>
                </c:pt>
                <c:pt idx="11">
                  <c:v>491196.67716000002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F-4A43-BABE-0785EF73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9232"/>
        <c:axId val="191219792"/>
      </c:lineChart>
      <c:catAx>
        <c:axId val="1912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21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2197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2192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2064186.63322</c:v>
                </c:pt>
                <c:pt idx="1">
                  <c:v>2227175.9965599999</c:v>
                </c:pt>
                <c:pt idx="2">
                  <c:v>2708918.1094499999</c:v>
                </c:pt>
                <c:pt idx="3">
                  <c:v>2293564.0153700002</c:v>
                </c:pt>
                <c:pt idx="4">
                  <c:v>2564301.8142300001</c:v>
                </c:pt>
                <c:pt idx="5">
                  <c:v>2495160.2393999998</c:v>
                </c:pt>
                <c:pt idx="6">
                  <c:v>2431113.1157900002</c:v>
                </c:pt>
                <c:pt idx="7">
                  <c:v>1834358.37418</c:v>
                </c:pt>
                <c:pt idx="8">
                  <c:v>2149835.68188</c:v>
                </c:pt>
                <c:pt idx="9">
                  <c:v>2631313.2308200002</c:v>
                </c:pt>
                <c:pt idx="10">
                  <c:v>2645547.9024999999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6-4CAF-B178-E48C7E68A993}"/>
            </c:ext>
          </c:extLst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1512280.43652</c:v>
                </c:pt>
                <c:pt idx="1">
                  <c:v>1983742.38372</c:v>
                </c:pt>
                <c:pt idx="2">
                  <c:v>2046625.30602</c:v>
                </c:pt>
                <c:pt idx="3">
                  <c:v>2045816.2500700001</c:v>
                </c:pt>
                <c:pt idx="4">
                  <c:v>1998418.0989099999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1677699.5741300001</c:v>
                </c:pt>
                <c:pt idx="8">
                  <c:v>1940445.8130099999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2346446.8982299999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6-4CAF-B178-E48C7E68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3152"/>
        <c:axId val="191223712"/>
      </c:lineChart>
      <c:catAx>
        <c:axId val="1912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22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22371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22315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603352.43238000001</c:v>
                </c:pt>
                <c:pt idx="1">
                  <c:v>695489.65228000004</c:v>
                </c:pt>
                <c:pt idx="2">
                  <c:v>907675.16758999997</c:v>
                </c:pt>
                <c:pt idx="3">
                  <c:v>787758.36766999995</c:v>
                </c:pt>
                <c:pt idx="4">
                  <c:v>879155.95204999996</c:v>
                </c:pt>
                <c:pt idx="5">
                  <c:v>873196.10614000005</c:v>
                </c:pt>
                <c:pt idx="6">
                  <c:v>807634.28364000004</c:v>
                </c:pt>
                <c:pt idx="7">
                  <c:v>959667.72592999996</c:v>
                </c:pt>
                <c:pt idx="8">
                  <c:v>865336.51066000003</c:v>
                </c:pt>
                <c:pt idx="9">
                  <c:v>1019410.73575</c:v>
                </c:pt>
                <c:pt idx="10">
                  <c:v>1012899.94438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7-41F5-9466-F72B2E7F9FB9}"/>
            </c:ext>
          </c:extLst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626876.00630999997</c:v>
                </c:pt>
                <c:pt idx="1">
                  <c:v>803789.29258999997</c:v>
                </c:pt>
                <c:pt idx="2">
                  <c:v>898068.69923999999</c:v>
                </c:pt>
                <c:pt idx="3">
                  <c:v>885562.18747999996</c:v>
                </c:pt>
                <c:pt idx="4">
                  <c:v>806840.71355999995</c:v>
                </c:pt>
                <c:pt idx="5">
                  <c:v>925883.76355999999</c:v>
                </c:pt>
                <c:pt idx="6">
                  <c:v>628736.26763000002</c:v>
                </c:pt>
                <c:pt idx="7">
                  <c:v>854979.48964000004</c:v>
                </c:pt>
                <c:pt idx="8">
                  <c:v>803558.90072999999</c:v>
                </c:pt>
                <c:pt idx="9">
                  <c:v>896102.71276999998</c:v>
                </c:pt>
                <c:pt idx="10">
                  <c:v>898553.85037</c:v>
                </c:pt>
                <c:pt idx="11">
                  <c:v>947215.41452999995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7-41F5-9466-F72B2E7F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85040"/>
        <c:axId val="191885600"/>
      </c:lineChart>
      <c:catAx>
        <c:axId val="19188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8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8560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8504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1245714.2589</c:v>
                </c:pt>
                <c:pt idx="1">
                  <c:v>1282290.72379</c:v>
                </c:pt>
                <c:pt idx="2">
                  <c:v>1530064.2559700001</c:v>
                </c:pt>
                <c:pt idx="3">
                  <c:v>1346031.1318900001</c:v>
                </c:pt>
                <c:pt idx="4">
                  <c:v>1399068.16716</c:v>
                </c:pt>
                <c:pt idx="5">
                  <c:v>1387416.1778800001</c:v>
                </c:pt>
                <c:pt idx="6">
                  <c:v>1476615.2312799999</c:v>
                </c:pt>
                <c:pt idx="7">
                  <c:v>1675767.2089499999</c:v>
                </c:pt>
                <c:pt idx="8">
                  <c:v>1292135.7308400001</c:v>
                </c:pt>
                <c:pt idx="9">
                  <c:v>1536458.9928900001</c:v>
                </c:pt>
                <c:pt idx="10">
                  <c:v>1440304.9590400001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A-4B50-82A0-DA11479535E5}"/>
            </c:ext>
          </c:extLst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1317690.7571399999</c:v>
                </c:pt>
                <c:pt idx="1">
                  <c:v>1417235.4312499999</c:v>
                </c:pt>
                <c:pt idx="2">
                  <c:v>1509605.3156600001</c:v>
                </c:pt>
                <c:pt idx="3">
                  <c:v>1522645.99538</c:v>
                </c:pt>
                <c:pt idx="4">
                  <c:v>1417793.2821899999</c:v>
                </c:pt>
                <c:pt idx="5">
                  <c:v>1526209.70297</c:v>
                </c:pt>
                <c:pt idx="6">
                  <c:v>1246136.3417</c:v>
                </c:pt>
                <c:pt idx="7">
                  <c:v>1605432.9395099999</c:v>
                </c:pt>
                <c:pt idx="8">
                  <c:v>1318760.98752</c:v>
                </c:pt>
                <c:pt idx="9">
                  <c:v>1424987.54382</c:v>
                </c:pt>
                <c:pt idx="10">
                  <c:v>1312655.6449200001</c:v>
                </c:pt>
                <c:pt idx="11">
                  <c:v>1337080.13775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A-4B50-82A0-DA114795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88960"/>
        <c:axId val="191889520"/>
      </c:lineChart>
      <c:catAx>
        <c:axId val="1918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8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895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88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465008.35210000002</c:v>
                </c:pt>
                <c:pt idx="1">
                  <c:v>500591.97363000002</c:v>
                </c:pt>
                <c:pt idx="2">
                  <c:v>611746.18966999999</c:v>
                </c:pt>
                <c:pt idx="3">
                  <c:v>546721.02370000002</c:v>
                </c:pt>
                <c:pt idx="4">
                  <c:v>570198.75653000001</c:v>
                </c:pt>
                <c:pt idx="5">
                  <c:v>560387.94799999997</c:v>
                </c:pt>
                <c:pt idx="6">
                  <c:v>532176.05631000001</c:v>
                </c:pt>
                <c:pt idx="7">
                  <c:v>607936.34949000005</c:v>
                </c:pt>
                <c:pt idx="8">
                  <c:v>521581.82449000003</c:v>
                </c:pt>
                <c:pt idx="9">
                  <c:v>625163.26277000003</c:v>
                </c:pt>
                <c:pt idx="10">
                  <c:v>645222.13838000002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9-451B-9526-481D8B746690}"/>
            </c:ext>
          </c:extLst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517488.85577999998</c:v>
                </c:pt>
                <c:pt idx="8">
                  <c:v>483422.27635</c:v>
                </c:pt>
                <c:pt idx="9">
                  <c:v>507902.28078999999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9-451B-9526-481D8B74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92880"/>
        <c:axId val="191893440"/>
      </c:lineChart>
      <c:catAx>
        <c:axId val="19189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9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93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928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180944.35892999999</c:v>
                </c:pt>
                <c:pt idx="1">
                  <c:v>202320.78313</c:v>
                </c:pt>
                <c:pt idx="2">
                  <c:v>256865.70563000001</c:v>
                </c:pt>
                <c:pt idx="3">
                  <c:v>222383.92796999999</c:v>
                </c:pt>
                <c:pt idx="4">
                  <c:v>239968.61330999999</c:v>
                </c:pt>
                <c:pt idx="5">
                  <c:v>231400.9319</c:v>
                </c:pt>
                <c:pt idx="6">
                  <c:v>217731.45954000001</c:v>
                </c:pt>
                <c:pt idx="7">
                  <c:v>245074.52836</c:v>
                </c:pt>
                <c:pt idx="8">
                  <c:v>205894.39832000001</c:v>
                </c:pt>
                <c:pt idx="9">
                  <c:v>230154.18333</c:v>
                </c:pt>
                <c:pt idx="10">
                  <c:v>238108.00873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CB6-980B-83F3A529F245}"/>
            </c:ext>
          </c:extLst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273738.89941000001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CB6-980B-83F3A529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96800"/>
        <c:axId val="191897360"/>
      </c:lineChart>
      <c:catAx>
        <c:axId val="1918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9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97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8968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198534.06315</c:v>
                </c:pt>
                <c:pt idx="1">
                  <c:v>251919.77725000001</c:v>
                </c:pt>
                <c:pt idx="2">
                  <c:v>341232.77179000003</c:v>
                </c:pt>
                <c:pt idx="3">
                  <c:v>346680.80557000003</c:v>
                </c:pt>
                <c:pt idx="4">
                  <c:v>302931.09289999999</c:v>
                </c:pt>
                <c:pt idx="5">
                  <c:v>252784.96157000001</c:v>
                </c:pt>
                <c:pt idx="6">
                  <c:v>265566.63008999999</c:v>
                </c:pt>
                <c:pt idx="7">
                  <c:v>324543.58662999998</c:v>
                </c:pt>
                <c:pt idx="8">
                  <c:v>233922.60837</c:v>
                </c:pt>
                <c:pt idx="9">
                  <c:v>226626.09088999999</c:v>
                </c:pt>
                <c:pt idx="10">
                  <c:v>271420.08478999999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E-42C7-A5C5-CC6339D8061C}"/>
            </c:ext>
          </c:extLst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155557.12719999999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156340.49991000001</c:v>
                </c:pt>
                <c:pt idx="6">
                  <c:v>90793.000419999997</c:v>
                </c:pt>
                <c:pt idx="7">
                  <c:v>232009.07131999999</c:v>
                </c:pt>
                <c:pt idx="8">
                  <c:v>195280.35784000001</c:v>
                </c:pt>
                <c:pt idx="9">
                  <c:v>226982.83412000001</c:v>
                </c:pt>
                <c:pt idx="10">
                  <c:v>254790.54058</c:v>
                </c:pt>
                <c:pt idx="11">
                  <c:v>344032.96642000001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E-42C7-A5C5-CC6339D8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0640"/>
        <c:axId val="191721200"/>
      </c:lineChart>
      <c:catAx>
        <c:axId val="1917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21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0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850633.10140000004</c:v>
                </c:pt>
                <c:pt idx="1">
                  <c:v>928853.38199999998</c:v>
                </c:pt>
                <c:pt idx="2">
                  <c:v>1169240.5996399999</c:v>
                </c:pt>
                <c:pt idx="3">
                  <c:v>995623.60285000002</c:v>
                </c:pt>
                <c:pt idx="4">
                  <c:v>965136.20888000005</c:v>
                </c:pt>
                <c:pt idx="5">
                  <c:v>900979.82339000003</c:v>
                </c:pt>
                <c:pt idx="6">
                  <c:v>792879.27177999995</c:v>
                </c:pt>
                <c:pt idx="7">
                  <c:v>855069.14850000001</c:v>
                </c:pt>
                <c:pt idx="8">
                  <c:v>744126.41226999997</c:v>
                </c:pt>
                <c:pt idx="9">
                  <c:v>1032512.24579</c:v>
                </c:pt>
                <c:pt idx="10">
                  <c:v>1084406.2100899999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B-41D1-B5F5-FDA9E69DE769}"/>
            </c:ext>
          </c:extLst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695900.64414999995</c:v>
                </c:pt>
                <c:pt idx="4">
                  <c:v>748294.69905000005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757668.32524999999</c:v>
                </c:pt>
                <c:pt idx="10">
                  <c:v>739254.84701999999</c:v>
                </c:pt>
                <c:pt idx="11">
                  <c:v>924330.98190000001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B-41D1-B5F5-FDA9E69D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4560"/>
        <c:axId val="191725120"/>
      </c:lineChart>
      <c:catAx>
        <c:axId val="1917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251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456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366962.57020000002</c:v>
                </c:pt>
                <c:pt idx="6">
                  <c:v>385891.36699000001</c:v>
                </c:pt>
                <c:pt idx="7">
                  <c:v>444210.27616000001</c:v>
                </c:pt>
                <c:pt idx="8">
                  <c:v>379294.92271999997</c:v>
                </c:pt>
                <c:pt idx="9">
                  <c:v>404246.91246000002</c:v>
                </c:pt>
                <c:pt idx="10">
                  <c:v>388723.27710000001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F-426E-85F8-4F2C61822751}"/>
            </c:ext>
          </c:extLst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315280.37226999999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F-426E-85F8-4F2C6182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8480"/>
        <c:axId val="191729040"/>
      </c:lineChart>
      <c:catAx>
        <c:axId val="1917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2904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284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9D6-BB24-5DEE68333211}"/>
            </c:ext>
          </c:extLst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11249400.549000001</c:v>
                </c:pt>
                <c:pt idx="1">
                  <c:v>12093106.588</c:v>
                </c:pt>
                <c:pt idx="2">
                  <c:v>14474377.645</c:v>
                </c:pt>
                <c:pt idx="3">
                  <c:v>12862940.727</c:v>
                </c:pt>
                <c:pt idx="4">
                  <c:v>13586915.379000001</c:v>
                </c:pt>
                <c:pt idx="5">
                  <c:v>13130136.286</c:v>
                </c:pt>
                <c:pt idx="6">
                  <c:v>12617021.287</c:v>
                </c:pt>
                <c:pt idx="7">
                  <c:v>13255798.370999999</c:v>
                </c:pt>
                <c:pt idx="8">
                  <c:v>11821577.168</c:v>
                </c:pt>
                <c:pt idx="9">
                  <c:v>13942402.674000001</c:v>
                </c:pt>
                <c:pt idx="10">
                  <c:v>13629172.74336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8-49D6-BB24-5DEE6833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0832"/>
        <c:axId val="188541392"/>
      </c:lineChart>
      <c:catAx>
        <c:axId val="1885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4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41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40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166188.74025</c:v>
                </c:pt>
                <c:pt idx="8">
                  <c:v>103600.68257999999</c:v>
                </c:pt>
                <c:pt idx="9">
                  <c:v>87979.716690000001</c:v>
                </c:pt>
                <c:pt idx="10">
                  <c:v>125763.03137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5F2-AC1C-0DCD1525F4D4}"/>
            </c:ext>
          </c:extLst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60904.21574</c:v>
                </c:pt>
                <c:pt idx="8">
                  <c:v>19889.552940000001</c:v>
                </c:pt>
                <c:pt idx="9">
                  <c:v>74240.672420000003</c:v>
                </c:pt>
                <c:pt idx="10">
                  <c:v>272208.02055999998</c:v>
                </c:pt>
                <c:pt idx="11">
                  <c:v>156403.91558999999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5F2-AC1C-0DCD1525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2400"/>
        <c:axId val="191732960"/>
      </c:lineChart>
      <c:catAx>
        <c:axId val="19173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3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329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7324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159375.43341999999</c:v>
                </c:pt>
                <c:pt idx="8">
                  <c:v>151248.09580000001</c:v>
                </c:pt>
                <c:pt idx="9">
                  <c:v>145188.47239000001</c:v>
                </c:pt>
                <c:pt idx="10">
                  <c:v>173227.40802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2D3-9427-43C78CA30F41}"/>
            </c:ext>
          </c:extLst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136585.772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135519.44211999999</c:v>
                </c:pt>
                <c:pt idx="11">
                  <c:v>212501.04013000001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2D3-9427-43C78CA3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5680"/>
        <c:axId val="192556240"/>
      </c:lineChart>
      <c:catAx>
        <c:axId val="1925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55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556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555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329541.14668000001</c:v>
                </c:pt>
                <c:pt idx="3">
                  <c:v>309791.77945999999</c:v>
                </c:pt>
                <c:pt idx="4">
                  <c:v>327869.59314999997</c:v>
                </c:pt>
                <c:pt idx="5">
                  <c:v>324249.87060999998</c:v>
                </c:pt>
                <c:pt idx="6">
                  <c:v>304221.00488000002</c:v>
                </c:pt>
                <c:pt idx="7">
                  <c:v>361289.70400999999</c:v>
                </c:pt>
                <c:pt idx="8">
                  <c:v>310655.44728999998</c:v>
                </c:pt>
                <c:pt idx="9">
                  <c:v>382902.37842999998</c:v>
                </c:pt>
                <c:pt idx="10">
                  <c:v>385979.53028000001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C-434D-9FC9-31C57501323B}"/>
            </c:ext>
          </c:extLst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335506.22450999997</c:v>
                </c:pt>
                <c:pt idx="6">
                  <c:v>225691.47210000001</c:v>
                </c:pt>
                <c:pt idx="7">
                  <c:v>301999.77925999998</c:v>
                </c:pt>
                <c:pt idx="8">
                  <c:v>281829.04858</c:v>
                </c:pt>
                <c:pt idx="9">
                  <c:v>313788.01591999998</c:v>
                </c:pt>
                <c:pt idx="10">
                  <c:v>320434.24462999997</c:v>
                </c:pt>
                <c:pt idx="11">
                  <c:v>289508.50641999999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C-434D-9FC9-31C57501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9600"/>
        <c:axId val="192560160"/>
      </c:lineChart>
      <c:catAx>
        <c:axId val="19255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56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56016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5596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1451980.6165300002</c:v>
                </c:pt>
                <c:pt idx="1">
                  <c:v>1713742.3471000001</c:v>
                </c:pt>
                <c:pt idx="2">
                  <c:v>1749514.7263099998</c:v>
                </c:pt>
                <c:pt idx="3">
                  <c:v>1635750.9739400002</c:v>
                </c:pt>
                <c:pt idx="4">
                  <c:v>1600250.6405699998</c:v>
                </c:pt>
                <c:pt idx="5">
                  <c:v>1702995.4562099997</c:v>
                </c:pt>
                <c:pt idx="6">
                  <c:v>1204892.8197200003</c:v>
                </c:pt>
                <c:pt idx="7">
                  <c:v>1627079.3263500002</c:v>
                </c:pt>
                <c:pt idx="8">
                  <c:v>1545980.3569499999</c:v>
                </c:pt>
                <c:pt idx="9">
                  <c:v>1938706.9083799999</c:v>
                </c:pt>
                <c:pt idx="10">
                  <c:v>2043574.9971600003</c:v>
                </c:pt>
                <c:pt idx="11">
                  <c:v>1996968.62209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4577-A5F1-D00FAF2EB441}"/>
            </c:ext>
          </c:extLst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1652187.4058399997</c:v>
                </c:pt>
                <c:pt idx="1">
                  <c:v>1662775.1354499999</c:v>
                </c:pt>
                <c:pt idx="2">
                  <c:v>1866314.33495</c:v>
                </c:pt>
                <c:pt idx="3">
                  <c:v>1609170.1543400001</c:v>
                </c:pt>
                <c:pt idx="4">
                  <c:v>1675599.4453199999</c:v>
                </c:pt>
                <c:pt idx="5">
                  <c:v>1596835.4018800003</c:v>
                </c:pt>
                <c:pt idx="6">
                  <c:v>1469656.3168200001</c:v>
                </c:pt>
                <c:pt idx="7">
                  <c:v>1666813.0614300002</c:v>
                </c:pt>
                <c:pt idx="8">
                  <c:v>1648846.25566</c:v>
                </c:pt>
                <c:pt idx="9">
                  <c:v>2088418.2568199998</c:v>
                </c:pt>
                <c:pt idx="10">
                  <c:v>2172612.7861400004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577-A5F1-D00FAF2E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4752"/>
        <c:axId val="188545312"/>
      </c:lineChart>
      <c:catAx>
        <c:axId val="18854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4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45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54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43E-B025-2E4112681AC1}"/>
            </c:ext>
          </c:extLst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0-443E-B025-2E4112681AC1}"/>
            </c:ext>
          </c:extLst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0-443E-B025-2E4112681AC1}"/>
            </c:ext>
          </c:extLst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43E-B025-2E4112681AC1}"/>
            </c:ext>
          </c:extLst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43E-B025-2E4112681AC1}"/>
            </c:ext>
          </c:extLst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0-443E-B025-2E4112681AC1}"/>
            </c:ext>
          </c:extLst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0-443E-B025-2E4112681AC1}"/>
            </c:ext>
          </c:extLst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0-443E-B025-2E4112681AC1}"/>
            </c:ext>
          </c:extLst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11249400.549000001</c:v>
                </c:pt>
                <c:pt idx="1">
                  <c:v>12093106.588</c:v>
                </c:pt>
                <c:pt idx="2">
                  <c:v>14474377.645</c:v>
                </c:pt>
                <c:pt idx="3">
                  <c:v>12862940.727</c:v>
                </c:pt>
                <c:pt idx="4">
                  <c:v>13586915.379000001</c:v>
                </c:pt>
                <c:pt idx="5">
                  <c:v>13130136.286</c:v>
                </c:pt>
                <c:pt idx="6">
                  <c:v>12617021.287</c:v>
                </c:pt>
                <c:pt idx="7">
                  <c:v>13255798.370999999</c:v>
                </c:pt>
                <c:pt idx="8">
                  <c:v>11821577.168</c:v>
                </c:pt>
                <c:pt idx="9">
                  <c:v>13942402.674000001</c:v>
                </c:pt>
                <c:pt idx="10">
                  <c:v>13629172.74336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0-443E-B025-2E411268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0320"/>
        <c:axId val="189060880"/>
      </c:lineChart>
      <c:catAx>
        <c:axId val="1890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06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03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2002-2017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697-48A1-B384-728E76970A8A}"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697-48A1-B384-728E76970A8A}"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142662849.41736001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8A1-B384-728E7697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3680"/>
        <c:axId val="189064240"/>
      </c:barChart>
      <c:catAx>
        <c:axId val="1890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06424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36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556278.86133999994</c:v>
                </c:pt>
                <c:pt idx="2">
                  <c:v>622260.37211</c:v>
                </c:pt>
                <c:pt idx="3">
                  <c:v>523494.47083000001</c:v>
                </c:pt>
                <c:pt idx="4">
                  <c:v>528449.20447999996</c:v>
                </c:pt>
                <c:pt idx="5">
                  <c:v>466287.96818999999</c:v>
                </c:pt>
                <c:pt idx="6">
                  <c:v>429519.87887000002</c:v>
                </c:pt>
                <c:pt idx="7">
                  <c:v>541693.87444000004</c:v>
                </c:pt>
                <c:pt idx="8">
                  <c:v>474213.00162</c:v>
                </c:pt>
                <c:pt idx="9">
                  <c:v>577442.91908999998</c:v>
                </c:pt>
                <c:pt idx="10">
                  <c:v>567348.16061000002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E-4D59-9E1C-7EDC51C03535}"/>
            </c:ext>
          </c:extLst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569520.30391999998</c:v>
                </c:pt>
                <c:pt idx="10">
                  <c:v>602068.51049000002</c:v>
                </c:pt>
                <c:pt idx="11">
                  <c:v>614283.32934000005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E-4D59-9E1C-7EDC51C0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7040"/>
        <c:axId val="189067600"/>
      </c:lineChart>
      <c:catAx>
        <c:axId val="1890670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0676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67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193180.33324000001</c:v>
                </c:pt>
                <c:pt idx="1">
                  <c:v>168162.27752</c:v>
                </c:pt>
                <c:pt idx="2">
                  <c:v>154537.86945</c:v>
                </c:pt>
                <c:pt idx="3">
                  <c:v>119339.45615</c:v>
                </c:pt>
                <c:pt idx="4">
                  <c:v>128804.82178</c:v>
                </c:pt>
                <c:pt idx="5">
                  <c:v>190398.55763</c:v>
                </c:pt>
                <c:pt idx="6">
                  <c:v>120607.72729</c:v>
                </c:pt>
                <c:pt idx="7">
                  <c:v>101143.41658999999</c:v>
                </c:pt>
                <c:pt idx="8">
                  <c:v>142879.28886999999</c:v>
                </c:pt>
                <c:pt idx="9">
                  <c:v>232166.9265</c:v>
                </c:pt>
                <c:pt idx="10">
                  <c:v>321180.20390000002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FD8-8F00-3C4A5C5941BB}"/>
            </c:ext>
          </c:extLst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133664.18293000001</c:v>
                </c:pt>
                <c:pt idx="1">
                  <c:v>159610.86298000001</c:v>
                </c:pt>
                <c:pt idx="2">
                  <c:v>147688.55484999999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170561.31013</c:v>
                </c:pt>
                <c:pt idx="6">
                  <c:v>86823.599700000006</c:v>
                </c:pt>
                <c:pt idx="7">
                  <c:v>84936.203210000007</c:v>
                </c:pt>
                <c:pt idx="8">
                  <c:v>117323.37648000001</c:v>
                </c:pt>
                <c:pt idx="9">
                  <c:v>216306.39866000001</c:v>
                </c:pt>
                <c:pt idx="10">
                  <c:v>303272.15652999998</c:v>
                </c:pt>
                <c:pt idx="11">
                  <c:v>278887.07254000002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2-4FD8-8F00-3C4A5C59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70960"/>
        <c:axId val="190083760"/>
      </c:lineChart>
      <c:catAx>
        <c:axId val="18907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8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83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070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106739.39214</c:v>
                </c:pt>
                <c:pt idx="4">
                  <c:v>113857.59785999999</c:v>
                </c:pt>
                <c:pt idx="5">
                  <c:v>110987.66262</c:v>
                </c:pt>
                <c:pt idx="6">
                  <c:v>113985.96845</c:v>
                </c:pt>
                <c:pt idx="7">
                  <c:v>130644.81855</c:v>
                </c:pt>
                <c:pt idx="8">
                  <c:v>121466.58955999999</c:v>
                </c:pt>
                <c:pt idx="9">
                  <c:v>143027.47896000001</c:v>
                </c:pt>
                <c:pt idx="10">
                  <c:v>135229.00433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0-481B-AEAA-FEACDA490F00}"/>
            </c:ext>
          </c:extLst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82138.198180000007</c:v>
                </c:pt>
                <c:pt idx="1">
                  <c:v>106167.3698</c:v>
                </c:pt>
                <c:pt idx="2">
                  <c:v>115040.83248</c:v>
                </c:pt>
                <c:pt idx="3">
                  <c:v>101233.43283999999</c:v>
                </c:pt>
                <c:pt idx="4">
                  <c:v>99357.540609999996</c:v>
                </c:pt>
                <c:pt idx="5">
                  <c:v>118406.69650000001</c:v>
                </c:pt>
                <c:pt idx="6">
                  <c:v>86164.127510000006</c:v>
                </c:pt>
                <c:pt idx="7">
                  <c:v>125447.67350999999</c:v>
                </c:pt>
                <c:pt idx="8">
                  <c:v>118922.44886</c:v>
                </c:pt>
                <c:pt idx="9">
                  <c:v>128309.01859000001</c:v>
                </c:pt>
                <c:pt idx="10">
                  <c:v>127586.63062</c:v>
                </c:pt>
                <c:pt idx="11">
                  <c:v>111567.23850000001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0-481B-AEAA-FEACDA49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7120"/>
        <c:axId val="190087680"/>
      </c:lineChart>
      <c:catAx>
        <c:axId val="1900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8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87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87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4" t="s">
        <v>126</v>
      </c>
      <c r="C1" s="154"/>
      <c r="D1" s="154"/>
      <c r="E1" s="154"/>
      <c r="F1" s="154"/>
      <c r="G1" s="154"/>
      <c r="H1" s="154"/>
      <c r="I1" s="154"/>
      <c r="J1" s="154"/>
      <c r="K1" s="111"/>
      <c r="L1" s="111"/>
      <c r="M1" s="11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1" t="s">
        <v>127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8" x14ac:dyDescent="0.2">
      <c r="A6" s="3"/>
      <c r="B6" s="150" t="s">
        <v>128</v>
      </c>
      <c r="C6" s="150"/>
      <c r="D6" s="150"/>
      <c r="E6" s="150"/>
      <c r="F6" s="150" t="s">
        <v>129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121</v>
      </c>
      <c r="E7" s="7" t="s">
        <v>122</v>
      </c>
      <c r="F7" s="5">
        <v>2016</v>
      </c>
      <c r="G7" s="6">
        <v>2017</v>
      </c>
      <c r="H7" s="7" t="s">
        <v>121</v>
      </c>
      <c r="I7" s="7" t="s">
        <v>122</v>
      </c>
      <c r="J7" s="5" t="s">
        <v>130</v>
      </c>
      <c r="K7" s="5" t="s">
        <v>131</v>
      </c>
      <c r="L7" s="7" t="s">
        <v>121</v>
      </c>
      <c r="M7" s="7" t="s">
        <v>122</v>
      </c>
    </row>
    <row r="8" spans="1:13" ht="16.5" x14ac:dyDescent="0.25">
      <c r="A8" s="46" t="s">
        <v>2</v>
      </c>
      <c r="B8" s="47">
        <f>B9+B18+B20</f>
        <v>2043574.9971600003</v>
      </c>
      <c r="C8" s="47">
        <f>C9+C18+C20</f>
        <v>2172612.7861400004</v>
      </c>
      <c r="D8" s="45">
        <f t="shared" ref="D8:D44" si="0">(C8-B8)/B8*100</f>
        <v>6.3143162917596252</v>
      </c>
      <c r="E8" s="45">
        <f>C8/C$44*100</f>
        <v>15.9408999141087</v>
      </c>
      <c r="F8" s="47">
        <f>F9+F18+F20</f>
        <v>18214469.169220001</v>
      </c>
      <c r="G8" s="47">
        <f>G9+G18+G20</f>
        <v>19109228.554650001</v>
      </c>
      <c r="H8" s="45">
        <f t="shared" ref="H8:H46" si="1">(G8-F8)/F8*100</f>
        <v>4.9123549916130616</v>
      </c>
      <c r="I8" s="45">
        <f t="shared" ref="I8:I13" si="2">G8/G$44*100</f>
        <v>14.282301617988788</v>
      </c>
      <c r="J8" s="47">
        <f>J9+J18+J20</f>
        <v>20194631.7709</v>
      </c>
      <c r="K8" s="47">
        <f>K9+K18+K20</f>
        <v>21106197.176739998</v>
      </c>
      <c r="L8" s="45">
        <f t="shared" ref="L8:L46" si="3">(K8-J8)/J8*100</f>
        <v>4.5138996154093931</v>
      </c>
      <c r="M8" s="45">
        <f>K8/K$46*100</f>
        <v>13.578061791134077</v>
      </c>
    </row>
    <row r="9" spans="1:13" ht="15.75" x14ac:dyDescent="0.25">
      <c r="A9" s="9" t="s">
        <v>3</v>
      </c>
      <c r="B9" s="47">
        <f>B10+B11+B12+B13+B14+B15+B16+B17</f>
        <v>1498545.0230700003</v>
      </c>
      <c r="C9" s="47">
        <f>C10+C11+C12+C13+C14+C15+C16+C17</f>
        <v>1536850.7923300003</v>
      </c>
      <c r="D9" s="45">
        <f t="shared" si="0"/>
        <v>2.5561974228525148</v>
      </c>
      <c r="E9" s="45">
        <f t="shared" ref="E9:E44" si="4">C9/C$44*100</f>
        <v>11.276185438905227</v>
      </c>
      <c r="F9" s="47">
        <f>F10+F11+F12+F13+F14+F15+F16+F17</f>
        <v>12788475.24313</v>
      </c>
      <c r="G9" s="47">
        <f>G10+G11+G12+G13+G14+G15+G16+G17</f>
        <v>13067486.48392</v>
      </c>
      <c r="H9" s="45">
        <f t="shared" si="1"/>
        <v>2.1817396951985009</v>
      </c>
      <c r="I9" s="45">
        <f t="shared" si="2"/>
        <v>9.7666832974752484</v>
      </c>
      <c r="J9" s="47">
        <f>J10+J11+J12+J13+J14+J15+J16+J17</f>
        <v>14262528.465299999</v>
      </c>
      <c r="K9" s="47">
        <f>K10+K11+K12+K13+K14+K15+K16+K17</f>
        <v>14498796.056460001</v>
      </c>
      <c r="L9" s="45">
        <f t="shared" si="3"/>
        <v>1.6565617501470946</v>
      </c>
      <c r="M9" s="45">
        <f t="shared" ref="M9:M46" si="5">K9/K$46*100</f>
        <v>9.3273812948464201</v>
      </c>
    </row>
    <row r="10" spans="1:13" ht="14.25" x14ac:dyDescent="0.2">
      <c r="A10" s="11" t="s">
        <v>132</v>
      </c>
      <c r="B10" s="12">
        <v>602068.51049000002</v>
      </c>
      <c r="C10" s="12">
        <v>567348.16061000002</v>
      </c>
      <c r="D10" s="13">
        <f t="shared" si="0"/>
        <v>-5.7668436855703451</v>
      </c>
      <c r="E10" s="13">
        <f t="shared" si="4"/>
        <v>4.1627483288478127</v>
      </c>
      <c r="F10" s="12">
        <v>5744677.1506200004</v>
      </c>
      <c r="G10" s="12">
        <v>5810290.2252799999</v>
      </c>
      <c r="H10" s="13">
        <f t="shared" si="1"/>
        <v>1.1421542575794377</v>
      </c>
      <c r="I10" s="13">
        <f t="shared" si="2"/>
        <v>4.3426304336763897</v>
      </c>
      <c r="J10" s="12">
        <v>6286430.7496999996</v>
      </c>
      <c r="K10" s="12">
        <v>6424573.5546199996</v>
      </c>
      <c r="L10" s="13">
        <f t="shared" si="3"/>
        <v>2.1974759672106856</v>
      </c>
      <c r="M10" s="13">
        <f t="shared" si="5"/>
        <v>4.1330636673124292</v>
      </c>
    </row>
    <row r="11" spans="1:13" ht="14.25" x14ac:dyDescent="0.2">
      <c r="A11" s="11" t="s">
        <v>133</v>
      </c>
      <c r="B11" s="12">
        <v>303272.15652999998</v>
      </c>
      <c r="C11" s="12">
        <v>321180.20390000002</v>
      </c>
      <c r="D11" s="13">
        <f t="shared" si="0"/>
        <v>5.9049427995308106</v>
      </c>
      <c r="E11" s="13">
        <f t="shared" si="4"/>
        <v>2.3565641873346705</v>
      </c>
      <c r="F11" s="12">
        <v>1699105.1571</v>
      </c>
      <c r="G11" s="12">
        <v>1872400.87892</v>
      </c>
      <c r="H11" s="13">
        <f t="shared" si="1"/>
        <v>10.199234643945045</v>
      </c>
      <c r="I11" s="13">
        <f t="shared" si="2"/>
        <v>1.3994387071170047</v>
      </c>
      <c r="J11" s="12">
        <v>2008061.85718</v>
      </c>
      <c r="K11" s="12">
        <v>2151287.9514600001</v>
      </c>
      <c r="L11" s="13">
        <f t="shared" si="3"/>
        <v>7.1325538985705403</v>
      </c>
      <c r="M11" s="13">
        <f t="shared" si="5"/>
        <v>1.3839689116349794</v>
      </c>
    </row>
    <row r="12" spans="1:13" ht="14.25" x14ac:dyDescent="0.2">
      <c r="A12" s="11" t="s">
        <v>134</v>
      </c>
      <c r="B12" s="12">
        <v>127586.63062</v>
      </c>
      <c r="C12" s="12">
        <v>135229.00433</v>
      </c>
      <c r="D12" s="13">
        <f t="shared" si="0"/>
        <v>5.9899486904406194</v>
      </c>
      <c r="E12" s="13">
        <f t="shared" si="4"/>
        <v>0.9922025854128399</v>
      </c>
      <c r="F12" s="12">
        <v>1208773.9694999999</v>
      </c>
      <c r="G12" s="12">
        <v>1299268.8360599999</v>
      </c>
      <c r="H12" s="13">
        <f t="shared" si="1"/>
        <v>7.4865002757655761</v>
      </c>
      <c r="I12" s="13">
        <f t="shared" si="2"/>
        <v>0.97107789288263191</v>
      </c>
      <c r="J12" s="12">
        <v>1311140.3950700001</v>
      </c>
      <c r="K12" s="12">
        <v>1410836.0745600001</v>
      </c>
      <c r="L12" s="13">
        <f t="shared" si="3"/>
        <v>7.6037379265305445</v>
      </c>
      <c r="M12" s="13">
        <f t="shared" si="5"/>
        <v>0.90762060247631826</v>
      </c>
    </row>
    <row r="13" spans="1:13" ht="14.25" x14ac:dyDescent="0.2">
      <c r="A13" s="11" t="s">
        <v>135</v>
      </c>
      <c r="B13" s="12">
        <v>144969.57272</v>
      </c>
      <c r="C13" s="12">
        <v>163330.50891999999</v>
      </c>
      <c r="D13" s="13">
        <f t="shared" si="0"/>
        <v>12.665372364353338</v>
      </c>
      <c r="E13" s="13">
        <f t="shared" si="4"/>
        <v>1.1983890144731861</v>
      </c>
      <c r="F13" s="12">
        <v>1181416.2092299999</v>
      </c>
      <c r="G13" s="12">
        <v>1150988.06864</v>
      </c>
      <c r="H13" s="13">
        <f t="shared" si="1"/>
        <v>-2.5755648477035726</v>
      </c>
      <c r="I13" s="13">
        <f t="shared" si="2"/>
        <v>0.86025234917307469</v>
      </c>
      <c r="J13" s="12">
        <v>1312548.79406</v>
      </c>
      <c r="K13" s="12">
        <v>1266257.9580999999</v>
      </c>
      <c r="L13" s="13">
        <f t="shared" si="3"/>
        <v>-3.5267897216081692</v>
      </c>
      <c r="M13" s="13">
        <f t="shared" si="5"/>
        <v>0.81461045088429795</v>
      </c>
    </row>
    <row r="14" spans="1:13" ht="14.25" x14ac:dyDescent="0.2">
      <c r="A14" s="11" t="s">
        <v>136</v>
      </c>
      <c r="B14" s="12">
        <v>231839.25833000001</v>
      </c>
      <c r="C14" s="12">
        <v>218389.96304</v>
      </c>
      <c r="D14" s="13">
        <f t="shared" si="0"/>
        <v>-5.8011293630245664</v>
      </c>
      <c r="E14" s="13">
        <f t="shared" si="4"/>
        <v>1.6023713775760708</v>
      </c>
      <c r="F14" s="12">
        <v>1780008.53528</v>
      </c>
      <c r="G14" s="12">
        <v>1710749.25697</v>
      </c>
      <c r="H14" s="13">
        <f t="shared" si="1"/>
        <v>-3.8909520340645614</v>
      </c>
      <c r="I14" s="13">
        <f>G14/G$46*100</f>
        <v>1.1991553960661512</v>
      </c>
      <c r="J14" s="12">
        <v>2051496.3480199999</v>
      </c>
      <c r="K14" s="12">
        <v>1914601.29792</v>
      </c>
      <c r="L14" s="13">
        <f t="shared" si="3"/>
        <v>-6.6729365729616834</v>
      </c>
      <c r="M14" s="13">
        <f t="shared" si="5"/>
        <v>1.2317033954933716</v>
      </c>
    </row>
    <row r="15" spans="1:13" ht="14.25" x14ac:dyDescent="0.2">
      <c r="A15" s="11" t="s">
        <v>137</v>
      </c>
      <c r="B15" s="12">
        <v>19860.462739999999</v>
      </c>
      <c r="C15" s="12">
        <v>32499.290209999999</v>
      </c>
      <c r="D15" s="13">
        <f t="shared" si="0"/>
        <v>63.638131877686554</v>
      </c>
      <c r="E15" s="13">
        <f t="shared" si="4"/>
        <v>0.23845387260083953</v>
      </c>
      <c r="F15" s="12">
        <v>165185.91278000001</v>
      </c>
      <c r="G15" s="12">
        <v>279335.10102</v>
      </c>
      <c r="H15" s="13">
        <f t="shared" si="1"/>
        <v>69.103464283923287</v>
      </c>
      <c r="I15" s="13">
        <f t="shared" ref="I15:I46" si="6">G15/G$46*100</f>
        <v>0.19580087048647504</v>
      </c>
      <c r="J15" s="12">
        <v>182654.36087</v>
      </c>
      <c r="K15" s="12">
        <v>304978.20532000001</v>
      </c>
      <c r="L15" s="13">
        <f t="shared" si="3"/>
        <v>66.970119885098796</v>
      </c>
      <c r="M15" s="13">
        <f t="shared" si="5"/>
        <v>0.19619891172758128</v>
      </c>
    </row>
    <row r="16" spans="1:13" ht="14.25" x14ac:dyDescent="0.2">
      <c r="A16" s="11" t="s">
        <v>138</v>
      </c>
      <c r="B16" s="12">
        <v>63456.790180000004</v>
      </c>
      <c r="C16" s="12">
        <v>91939.848870000002</v>
      </c>
      <c r="D16" s="13">
        <f t="shared" si="0"/>
        <v>44.885753926736029</v>
      </c>
      <c r="E16" s="13">
        <f t="shared" si="4"/>
        <v>0.67458128678273743</v>
      </c>
      <c r="F16" s="12">
        <v>934468.5392</v>
      </c>
      <c r="G16" s="12">
        <v>869980.50144000002</v>
      </c>
      <c r="H16" s="13">
        <f t="shared" si="1"/>
        <v>-6.9010389386900375</v>
      </c>
      <c r="I16" s="13">
        <f t="shared" si="6"/>
        <v>0.60981573338330919</v>
      </c>
      <c r="J16" s="12">
        <v>1028608.04239</v>
      </c>
      <c r="K16" s="12">
        <v>945270.25338000001</v>
      </c>
      <c r="L16" s="13">
        <f t="shared" si="3"/>
        <v>-8.1019966377437829</v>
      </c>
      <c r="M16" s="13">
        <f t="shared" si="5"/>
        <v>0.60811229053897498</v>
      </c>
    </row>
    <row r="17" spans="1:13" ht="14.25" x14ac:dyDescent="0.2">
      <c r="A17" s="11" t="s">
        <v>139</v>
      </c>
      <c r="B17" s="12">
        <v>5491.6414599999998</v>
      </c>
      <c r="C17" s="12">
        <v>6933.8124500000004</v>
      </c>
      <c r="D17" s="13">
        <f t="shared" si="0"/>
        <v>26.261200781305206</v>
      </c>
      <c r="E17" s="13">
        <f t="shared" si="4"/>
        <v>5.0874785877067161E-2</v>
      </c>
      <c r="F17" s="12">
        <v>74839.769419999997</v>
      </c>
      <c r="G17" s="12">
        <v>74473.615590000001</v>
      </c>
      <c r="H17" s="13">
        <f t="shared" si="1"/>
        <v>-0.48925034488701347</v>
      </c>
      <c r="I17" s="13">
        <f t="shared" si="6"/>
        <v>5.2202529175712394E-2</v>
      </c>
      <c r="J17" s="12">
        <v>81587.918009999994</v>
      </c>
      <c r="K17" s="12">
        <v>80990.761100000003</v>
      </c>
      <c r="L17" s="13">
        <f t="shared" si="3"/>
        <v>-0.73191830918739564</v>
      </c>
      <c r="M17" s="13">
        <f t="shared" si="5"/>
        <v>5.2103064778466851E-2</v>
      </c>
    </row>
    <row r="18" spans="1:13" ht="15.75" x14ac:dyDescent="0.25">
      <c r="A18" s="9" t="s">
        <v>12</v>
      </c>
      <c r="B18" s="47">
        <f>B19</f>
        <v>175058.29003</v>
      </c>
      <c r="C18" s="47">
        <f>C19</f>
        <v>217936.61081000001</v>
      </c>
      <c r="D18" s="45">
        <f t="shared" si="0"/>
        <v>24.493739069798913</v>
      </c>
      <c r="E18" s="45">
        <f t="shared" si="4"/>
        <v>1.5990450404715622</v>
      </c>
      <c r="F18" s="47">
        <f>F19</f>
        <v>1678878.1350400001</v>
      </c>
      <c r="G18" s="47">
        <f>G19</f>
        <v>2038896.67508</v>
      </c>
      <c r="H18" s="45">
        <f t="shared" si="1"/>
        <v>21.443994803793323</v>
      </c>
      <c r="I18" s="45">
        <f t="shared" si="6"/>
        <v>1.4291714229786689</v>
      </c>
      <c r="J18" s="47">
        <f>J19</f>
        <v>1836706.0340700001</v>
      </c>
      <c r="K18" s="47">
        <f>K19</f>
        <v>2250721.6595100001</v>
      </c>
      <c r="L18" s="45">
        <f t="shared" si="3"/>
        <v>22.541202443951967</v>
      </c>
      <c r="M18" s="45">
        <f t="shared" si="5"/>
        <v>1.4479367131635454</v>
      </c>
    </row>
    <row r="19" spans="1:13" ht="14.25" x14ac:dyDescent="0.2">
      <c r="A19" s="11" t="s">
        <v>140</v>
      </c>
      <c r="B19" s="12">
        <v>175058.29003</v>
      </c>
      <c r="C19" s="12">
        <v>217936.61081000001</v>
      </c>
      <c r="D19" s="13">
        <f t="shared" si="0"/>
        <v>24.493739069798913</v>
      </c>
      <c r="E19" s="13">
        <f t="shared" si="4"/>
        <v>1.5990450404715622</v>
      </c>
      <c r="F19" s="12">
        <v>1678878.1350400001</v>
      </c>
      <c r="G19" s="12">
        <v>2038896.67508</v>
      </c>
      <c r="H19" s="13">
        <f t="shared" si="1"/>
        <v>21.443994803793323</v>
      </c>
      <c r="I19" s="13">
        <f t="shared" si="6"/>
        <v>1.4291714229786689</v>
      </c>
      <c r="J19" s="12">
        <v>1836706.0340700001</v>
      </c>
      <c r="K19" s="12">
        <v>2250721.6595100001</v>
      </c>
      <c r="L19" s="13">
        <f t="shared" si="3"/>
        <v>22.541202443951967</v>
      </c>
      <c r="M19" s="13">
        <f t="shared" si="5"/>
        <v>1.4479367131635454</v>
      </c>
    </row>
    <row r="20" spans="1:13" ht="15.75" x14ac:dyDescent="0.25">
      <c r="A20" s="9" t="s">
        <v>112</v>
      </c>
      <c r="B20" s="47">
        <f>B21</f>
        <v>369971.68406</v>
      </c>
      <c r="C20" s="47">
        <f>C21</f>
        <v>417825.38299999997</v>
      </c>
      <c r="D20" s="10">
        <f t="shared" si="0"/>
        <v>12.934422011669227</v>
      </c>
      <c r="E20" s="10">
        <f t="shared" si="4"/>
        <v>3.0656694347319093</v>
      </c>
      <c r="F20" s="47">
        <f>F21</f>
        <v>3747115.7910500001</v>
      </c>
      <c r="G20" s="47">
        <f>G21</f>
        <v>4002845.3956499998</v>
      </c>
      <c r="H20" s="10">
        <f t="shared" si="1"/>
        <v>6.824705156184681</v>
      </c>
      <c r="I20" s="10">
        <f t="shared" si="6"/>
        <v>2.8058078273339966</v>
      </c>
      <c r="J20" s="47">
        <f>J21</f>
        <v>4095397.27153</v>
      </c>
      <c r="K20" s="47">
        <f>K21</f>
        <v>4356679.4607699998</v>
      </c>
      <c r="L20" s="10">
        <f t="shared" si="3"/>
        <v>6.3798985035311926</v>
      </c>
      <c r="M20" s="10">
        <f t="shared" si="5"/>
        <v>2.8027437831241135</v>
      </c>
    </row>
    <row r="21" spans="1:13" ht="14.25" x14ac:dyDescent="0.2">
      <c r="A21" s="11" t="s">
        <v>141</v>
      </c>
      <c r="B21" s="12">
        <v>369971.68406</v>
      </c>
      <c r="C21" s="12">
        <v>417825.38299999997</v>
      </c>
      <c r="D21" s="13">
        <f t="shared" si="0"/>
        <v>12.934422011669227</v>
      </c>
      <c r="E21" s="13">
        <f t="shared" si="4"/>
        <v>3.0656694347319093</v>
      </c>
      <c r="F21" s="12">
        <v>3747115.7910500001</v>
      </c>
      <c r="G21" s="12">
        <v>4002845.3956499998</v>
      </c>
      <c r="H21" s="13">
        <f t="shared" si="1"/>
        <v>6.824705156184681</v>
      </c>
      <c r="I21" s="13">
        <f t="shared" si="6"/>
        <v>2.8058078273339966</v>
      </c>
      <c r="J21" s="12">
        <v>4095397.27153</v>
      </c>
      <c r="K21" s="12">
        <v>4356679.4607699998</v>
      </c>
      <c r="L21" s="13">
        <f t="shared" si="3"/>
        <v>6.3798985035311926</v>
      </c>
      <c r="M21" s="13">
        <f t="shared" si="5"/>
        <v>2.8027437831241135</v>
      </c>
    </row>
    <row r="22" spans="1:13" ht="16.5" x14ac:dyDescent="0.25">
      <c r="A22" s="46" t="s">
        <v>14</v>
      </c>
      <c r="B22" s="47">
        <f>B23+B27+B29</f>
        <v>9507040.1374199986</v>
      </c>
      <c r="C22" s="47">
        <f>C23+C27+C29</f>
        <v>11067836.680119999</v>
      </c>
      <c r="D22" s="45">
        <f t="shared" si="0"/>
        <v>16.417270992226669</v>
      </c>
      <c r="E22" s="45">
        <f t="shared" si="4"/>
        <v>81.206958694629066</v>
      </c>
      <c r="F22" s="47">
        <f>F23+F27+F29</f>
        <v>97631353.364849985</v>
      </c>
      <c r="G22" s="47">
        <f>G23+G27+G29</f>
        <v>110405169.27765001</v>
      </c>
      <c r="H22" s="45">
        <f t="shared" si="1"/>
        <v>13.083723079269491</v>
      </c>
      <c r="I22" s="45">
        <f t="shared" si="6"/>
        <v>77.388871544728374</v>
      </c>
      <c r="J22" s="47">
        <f>J23+J27+J29</f>
        <v>106840591.81434999</v>
      </c>
      <c r="K22" s="47">
        <f>K23+K27+K29</f>
        <v>120374688.69361</v>
      </c>
      <c r="L22" s="45">
        <f t="shared" si="3"/>
        <v>12.667560755164414</v>
      </c>
      <c r="M22" s="45">
        <f t="shared" si="5"/>
        <v>77.439576039382871</v>
      </c>
    </row>
    <row r="23" spans="1:13" ht="15.75" x14ac:dyDescent="0.25">
      <c r="A23" s="9" t="s">
        <v>15</v>
      </c>
      <c r="B23" s="47">
        <f>B24+B25+B26</f>
        <v>973295.5969</v>
      </c>
      <c r="C23" s="47">
        <f>C24+C25+C26</f>
        <v>1061159.2080699999</v>
      </c>
      <c r="D23" s="45">
        <f>(C23-B23)/B23*100</f>
        <v>9.0274333357564096</v>
      </c>
      <c r="E23" s="45">
        <f t="shared" si="4"/>
        <v>7.7859399690049891</v>
      </c>
      <c r="F23" s="47">
        <f>F24+F25+F26</f>
        <v>10250070.105390001</v>
      </c>
      <c r="G23" s="47">
        <f>G24+G25+G26</f>
        <v>10774802.842979999</v>
      </c>
      <c r="H23" s="45">
        <f t="shared" si="1"/>
        <v>5.1193087675963058</v>
      </c>
      <c r="I23" s="45">
        <f t="shared" si="6"/>
        <v>7.5526339807347647</v>
      </c>
      <c r="J23" s="47">
        <f>J24+J25+J26</f>
        <v>11164355.550279999</v>
      </c>
      <c r="K23" s="47">
        <f>K24+K25+K26</f>
        <v>11704561.028250001</v>
      </c>
      <c r="L23" s="45">
        <f t="shared" si="3"/>
        <v>4.8386624336453892</v>
      </c>
      <c r="M23" s="45">
        <f t="shared" si="5"/>
        <v>7.5297909684469966</v>
      </c>
    </row>
    <row r="24" spans="1:13" ht="14.25" x14ac:dyDescent="0.2">
      <c r="A24" s="11" t="s">
        <v>142</v>
      </c>
      <c r="B24" s="12">
        <v>693725.00008000003</v>
      </c>
      <c r="C24" s="12">
        <v>728663.53405999998</v>
      </c>
      <c r="D24" s="13">
        <f t="shared" si="0"/>
        <v>5.0363665683045662</v>
      </c>
      <c r="E24" s="13">
        <f t="shared" si="4"/>
        <v>5.3463518863608046</v>
      </c>
      <c r="F24" s="12">
        <v>7221434.7511200001</v>
      </c>
      <c r="G24" s="12">
        <v>7409260.6673100004</v>
      </c>
      <c r="H24" s="13">
        <f t="shared" si="1"/>
        <v>2.6009501250547142</v>
      </c>
      <c r="I24" s="13">
        <f t="shared" si="6"/>
        <v>5.1935459704959461</v>
      </c>
      <c r="J24" s="12">
        <v>7848705.2006099997</v>
      </c>
      <c r="K24" s="12">
        <v>8054636.1629600003</v>
      </c>
      <c r="L24" s="13">
        <f t="shared" si="3"/>
        <v>2.6237571304626872</v>
      </c>
      <c r="M24" s="13">
        <f t="shared" si="5"/>
        <v>5.1817173226402309</v>
      </c>
    </row>
    <row r="25" spans="1:13" ht="14.25" x14ac:dyDescent="0.2">
      <c r="A25" s="11" t="s">
        <v>143</v>
      </c>
      <c r="B25" s="12">
        <v>103157.59843</v>
      </c>
      <c r="C25" s="12">
        <v>119439.53408</v>
      </c>
      <c r="D25" s="13">
        <f t="shared" si="0"/>
        <v>15.783554384555092</v>
      </c>
      <c r="E25" s="13">
        <f t="shared" si="4"/>
        <v>0.87635204519797261</v>
      </c>
      <c r="F25" s="12">
        <v>1278090.83751</v>
      </c>
      <c r="G25" s="12">
        <v>1400462.52043</v>
      </c>
      <c r="H25" s="13">
        <f t="shared" si="1"/>
        <v>9.5745685148957644</v>
      </c>
      <c r="I25" s="13">
        <f t="shared" si="6"/>
        <v>0.98165887345551917</v>
      </c>
      <c r="J25" s="12">
        <v>1392186.64237</v>
      </c>
      <c r="K25" s="12">
        <v>1516432.2324000001</v>
      </c>
      <c r="L25" s="13">
        <f t="shared" si="3"/>
        <v>8.9244923237080922</v>
      </c>
      <c r="M25" s="13">
        <f t="shared" si="5"/>
        <v>0.97555283792600755</v>
      </c>
    </row>
    <row r="26" spans="1:13" ht="14.25" x14ac:dyDescent="0.2">
      <c r="A26" s="11" t="s">
        <v>144</v>
      </c>
      <c r="B26" s="12">
        <v>176412.99838999999</v>
      </c>
      <c r="C26" s="12">
        <v>213056.13993</v>
      </c>
      <c r="D26" s="13">
        <f t="shared" si="0"/>
        <v>20.771225405393448</v>
      </c>
      <c r="E26" s="13">
        <f t="shared" si="4"/>
        <v>1.5632360374462115</v>
      </c>
      <c r="F26" s="12">
        <v>1750544.51676</v>
      </c>
      <c r="G26" s="12">
        <v>1965079.65524</v>
      </c>
      <c r="H26" s="13">
        <f t="shared" si="1"/>
        <v>12.255337492192025</v>
      </c>
      <c r="I26" s="13">
        <f t="shared" si="6"/>
        <v>1.3774291367832991</v>
      </c>
      <c r="J26" s="12">
        <v>1923463.7072999999</v>
      </c>
      <c r="K26" s="12">
        <v>2133492.63289</v>
      </c>
      <c r="L26" s="13">
        <f t="shared" si="3"/>
        <v>10.919307954337306</v>
      </c>
      <c r="M26" s="13">
        <f t="shared" si="5"/>
        <v>1.3725208078807578</v>
      </c>
    </row>
    <row r="27" spans="1:13" ht="15.75" x14ac:dyDescent="0.25">
      <c r="A27" s="9" t="s">
        <v>19</v>
      </c>
      <c r="B27" s="47">
        <f>B28</f>
        <v>1154562.5973700001</v>
      </c>
      <c r="C27" s="47">
        <f>C28</f>
        <v>1391634.36604</v>
      </c>
      <c r="D27" s="45">
        <f t="shared" si="0"/>
        <v>20.533470355789298</v>
      </c>
      <c r="E27" s="45">
        <f t="shared" si="4"/>
        <v>10.210703116357452</v>
      </c>
      <c r="F27" s="47">
        <f>F28</f>
        <v>12647241.35558</v>
      </c>
      <c r="G27" s="47">
        <f>G28</f>
        <v>14672486.41399</v>
      </c>
      <c r="H27" s="45">
        <f t="shared" si="1"/>
        <v>16.013334461403758</v>
      </c>
      <c r="I27" s="45">
        <f t="shared" si="6"/>
        <v>10.284728276431419</v>
      </c>
      <c r="J27" s="47">
        <f>J28</f>
        <v>13908911.765249999</v>
      </c>
      <c r="K27" s="47">
        <f>K28</f>
        <v>15962073.101159999</v>
      </c>
      <c r="L27" s="45">
        <f t="shared" si="3"/>
        <v>14.76148077263395</v>
      </c>
      <c r="M27" s="45">
        <f t="shared" si="5"/>
        <v>10.268738279437684</v>
      </c>
    </row>
    <row r="28" spans="1:13" ht="14.25" x14ac:dyDescent="0.2">
      <c r="A28" s="11" t="s">
        <v>145</v>
      </c>
      <c r="B28" s="12">
        <v>1154562.5973700001</v>
      </c>
      <c r="C28" s="12">
        <v>1391634.36604</v>
      </c>
      <c r="D28" s="13">
        <f t="shared" si="0"/>
        <v>20.533470355789298</v>
      </c>
      <c r="E28" s="13">
        <f t="shared" si="4"/>
        <v>10.210703116357452</v>
      </c>
      <c r="F28" s="12">
        <v>12647241.35558</v>
      </c>
      <c r="G28" s="12">
        <v>14672486.41399</v>
      </c>
      <c r="H28" s="13">
        <f t="shared" si="1"/>
        <v>16.013334461403758</v>
      </c>
      <c r="I28" s="13">
        <f t="shared" si="6"/>
        <v>10.284728276431419</v>
      </c>
      <c r="J28" s="12">
        <v>13908911.765249999</v>
      </c>
      <c r="K28" s="12">
        <v>15962073.101159999</v>
      </c>
      <c r="L28" s="13">
        <f t="shared" si="3"/>
        <v>14.76148077263395</v>
      </c>
      <c r="M28" s="13">
        <f t="shared" si="5"/>
        <v>10.268738279437684</v>
      </c>
    </row>
    <row r="29" spans="1:13" ht="15.75" x14ac:dyDescent="0.25">
      <c r="A29" s="9" t="s">
        <v>21</v>
      </c>
      <c r="B29" s="47">
        <f>B30+B31+B32+B33+B34+B35+B36+B37+B38+B39+B40+B41</f>
        <v>7379181.9431499997</v>
      </c>
      <c r="C29" s="47">
        <f>C30+C31+C32+C33+C34+C35+C36+C37+C38+C39+C40+C41</f>
        <v>8615043.1060099993</v>
      </c>
      <c r="D29" s="45">
        <f t="shared" si="0"/>
        <v>16.747942690412096</v>
      </c>
      <c r="E29" s="45">
        <f t="shared" si="4"/>
        <v>63.21031560926663</v>
      </c>
      <c r="F29" s="47">
        <f>F30+F31+F32+F33+F34+F35+F36+F37+F38+F39+F40+F41</f>
        <v>74734041.903879985</v>
      </c>
      <c r="G29" s="47">
        <f>G30+G31+G32+G33+G34+G35+G36+G37+G38+G39+G40+G41</f>
        <v>84957880.02068001</v>
      </c>
      <c r="H29" s="45">
        <f t="shared" si="1"/>
        <v>13.680295961978784</v>
      </c>
      <c r="I29" s="45">
        <f t="shared" si="6"/>
        <v>59.55150928756219</v>
      </c>
      <c r="J29" s="47">
        <f>J30+J31+J32+J33+J34+J35+J36+J37+J38+J39+J40+J41</f>
        <v>81767324.498819992</v>
      </c>
      <c r="K29" s="47">
        <f>K30+K31+K32+K33+K34+K35+K36+K37+K38+K39+K40+K41</f>
        <v>92708054.564199999</v>
      </c>
      <c r="L29" s="45">
        <f t="shared" si="3"/>
        <v>13.380320479408489</v>
      </c>
      <c r="M29" s="45">
        <f t="shared" si="5"/>
        <v>59.641046791498184</v>
      </c>
    </row>
    <row r="30" spans="1:13" ht="14.25" x14ac:dyDescent="0.2">
      <c r="A30" s="11" t="s">
        <v>146</v>
      </c>
      <c r="B30" s="12">
        <v>1312655.6449200001</v>
      </c>
      <c r="C30" s="12">
        <v>1440304.9590400001</v>
      </c>
      <c r="D30" s="13">
        <f t="shared" si="0"/>
        <v>9.7245088316958856</v>
      </c>
      <c r="E30" s="13">
        <f t="shared" si="4"/>
        <v>10.56780911183111</v>
      </c>
      <c r="F30" s="12">
        <v>15619153.942059999</v>
      </c>
      <c r="G30" s="12">
        <v>15611866.83859</v>
      </c>
      <c r="H30" s="13">
        <f t="shared" si="1"/>
        <v>-4.6654918038655402E-2</v>
      </c>
      <c r="I30" s="13">
        <f t="shared" si="6"/>
        <v>10.943190117363702</v>
      </c>
      <c r="J30" s="12">
        <v>17007575.095199998</v>
      </c>
      <c r="K30" s="12">
        <v>16948946.97634</v>
      </c>
      <c r="L30" s="13">
        <f t="shared" si="3"/>
        <v>-0.34471768333714625</v>
      </c>
      <c r="M30" s="13">
        <f t="shared" si="5"/>
        <v>10.903615057335752</v>
      </c>
    </row>
    <row r="31" spans="1:13" ht="14.25" x14ac:dyDescent="0.2">
      <c r="A31" s="11" t="s">
        <v>147</v>
      </c>
      <c r="B31" s="12">
        <v>2253216.38552</v>
      </c>
      <c r="C31" s="12">
        <v>2645547.9024999999</v>
      </c>
      <c r="D31" s="13">
        <f t="shared" si="0"/>
        <v>17.412065680920257</v>
      </c>
      <c r="E31" s="13">
        <f t="shared" si="4"/>
        <v>19.410920620907714</v>
      </c>
      <c r="F31" s="12">
        <v>21541483.036210001</v>
      </c>
      <c r="G31" s="12">
        <v>26045475.113400001</v>
      </c>
      <c r="H31" s="13">
        <f t="shared" si="1"/>
        <v>20.908458668416877</v>
      </c>
      <c r="I31" s="13">
        <f t="shared" si="6"/>
        <v>18.256662627846435</v>
      </c>
      <c r="J31" s="12">
        <v>23389012.963210002</v>
      </c>
      <c r="K31" s="12">
        <v>28391922.011629999</v>
      </c>
      <c r="L31" s="13">
        <f t="shared" si="3"/>
        <v>21.389996475222688</v>
      </c>
      <c r="M31" s="13">
        <f t="shared" si="5"/>
        <v>18.265122239444377</v>
      </c>
    </row>
    <row r="32" spans="1:13" ht="14.25" x14ac:dyDescent="0.2">
      <c r="A32" s="11" t="s">
        <v>148</v>
      </c>
      <c r="B32" s="12">
        <v>272208.02055999998</v>
      </c>
      <c r="C32" s="12">
        <v>125763.03137</v>
      </c>
      <c r="D32" s="13">
        <f t="shared" si="0"/>
        <v>-53.798925134066963</v>
      </c>
      <c r="E32" s="13">
        <f t="shared" si="4"/>
        <v>0.92274882517187651</v>
      </c>
      <c r="F32" s="12">
        <v>815771.91688000003</v>
      </c>
      <c r="G32" s="12">
        <v>1217203.49868</v>
      </c>
      <c r="H32" s="13">
        <f t="shared" si="1"/>
        <v>49.208801319775084</v>
      </c>
      <c r="I32" s="13">
        <f t="shared" si="6"/>
        <v>0.85320285109340022</v>
      </c>
      <c r="J32" s="12">
        <v>877130.05102999997</v>
      </c>
      <c r="K32" s="12">
        <v>1373607.4142700001</v>
      </c>
      <c r="L32" s="13">
        <f t="shared" si="3"/>
        <v>56.602480174632554</v>
      </c>
      <c r="M32" s="13">
        <f t="shared" si="5"/>
        <v>0.88367062012820319</v>
      </c>
    </row>
    <row r="33" spans="1:13" ht="14.25" x14ac:dyDescent="0.2">
      <c r="A33" s="11" t="s">
        <v>149</v>
      </c>
      <c r="B33" s="12">
        <v>898553.85037</v>
      </c>
      <c r="C33" s="12">
        <v>1012899.94438</v>
      </c>
      <c r="D33" s="13">
        <f t="shared" si="0"/>
        <v>12.725569420565655</v>
      </c>
      <c r="E33" s="13">
        <f t="shared" si="4"/>
        <v>7.4318519799631639</v>
      </c>
      <c r="F33" s="12">
        <v>9028951.8838800006</v>
      </c>
      <c r="G33" s="12">
        <v>9411576.8784699999</v>
      </c>
      <c r="H33" s="13">
        <f t="shared" si="1"/>
        <v>4.2377564916823358</v>
      </c>
      <c r="I33" s="13">
        <f t="shared" si="6"/>
        <v>6.5970761953144805</v>
      </c>
      <c r="J33" s="12">
        <v>9963516.3173900004</v>
      </c>
      <c r="K33" s="12">
        <v>10358792.293</v>
      </c>
      <c r="L33" s="13">
        <f t="shared" si="3"/>
        <v>3.9672336855623671</v>
      </c>
      <c r="M33" s="13">
        <f t="shared" si="5"/>
        <v>6.6640295576733637</v>
      </c>
    </row>
    <row r="34" spans="1:13" ht="14.25" x14ac:dyDescent="0.2">
      <c r="A34" s="11" t="s">
        <v>150</v>
      </c>
      <c r="B34" s="12">
        <v>454431.18699000002</v>
      </c>
      <c r="C34" s="12">
        <v>581888.72124999994</v>
      </c>
      <c r="D34" s="13">
        <f t="shared" si="0"/>
        <v>28.047708411967925</v>
      </c>
      <c r="E34" s="13">
        <f t="shared" si="4"/>
        <v>4.2694353663797413</v>
      </c>
      <c r="F34" s="12">
        <v>4808696.5368799996</v>
      </c>
      <c r="G34" s="12">
        <v>5481373.2854199996</v>
      </c>
      <c r="H34" s="13">
        <f t="shared" si="1"/>
        <v>13.988754403213999</v>
      </c>
      <c r="I34" s="13">
        <f t="shared" si="6"/>
        <v>3.8421868817327827</v>
      </c>
      <c r="J34" s="12">
        <v>5310724.1970199998</v>
      </c>
      <c r="K34" s="12">
        <v>5972569.9625800001</v>
      </c>
      <c r="L34" s="13">
        <f t="shared" si="3"/>
        <v>12.462439038566171</v>
      </c>
      <c r="M34" s="13">
        <f t="shared" si="5"/>
        <v>3.8422802234195954</v>
      </c>
    </row>
    <row r="35" spans="1:13" ht="14.25" x14ac:dyDescent="0.2">
      <c r="A35" s="11" t="s">
        <v>151</v>
      </c>
      <c r="B35" s="12">
        <v>517721.38851000002</v>
      </c>
      <c r="C35" s="12">
        <v>645222.13838000002</v>
      </c>
      <c r="D35" s="13">
        <f t="shared" si="0"/>
        <v>24.627290411343953</v>
      </c>
      <c r="E35" s="13">
        <f t="shared" si="4"/>
        <v>4.7341254713668954</v>
      </c>
      <c r="F35" s="12">
        <v>5455000.3185999999</v>
      </c>
      <c r="G35" s="12">
        <v>6186733.8750700001</v>
      </c>
      <c r="H35" s="13">
        <f t="shared" si="1"/>
        <v>13.413996585389681</v>
      </c>
      <c r="I35" s="13">
        <f t="shared" si="6"/>
        <v>4.3366117390314542</v>
      </c>
      <c r="J35" s="12">
        <v>5961302.3576600002</v>
      </c>
      <c r="K35" s="12">
        <v>6677522.4033300001</v>
      </c>
      <c r="L35" s="13">
        <f t="shared" si="3"/>
        <v>12.014489497411416</v>
      </c>
      <c r="M35" s="13">
        <f t="shared" si="5"/>
        <v>4.2957909965901857</v>
      </c>
    </row>
    <row r="36" spans="1:13" ht="14.25" x14ac:dyDescent="0.2">
      <c r="A36" s="11" t="s">
        <v>152</v>
      </c>
      <c r="B36" s="12">
        <v>739254.84701999999</v>
      </c>
      <c r="C36" s="12">
        <v>1084406.2100899999</v>
      </c>
      <c r="D36" s="13">
        <f t="shared" si="0"/>
        <v>46.689090299689596</v>
      </c>
      <c r="E36" s="13">
        <f t="shared" si="4"/>
        <v>7.9565079297884171</v>
      </c>
      <c r="F36" s="12">
        <v>8148871.9290699996</v>
      </c>
      <c r="G36" s="12">
        <v>10319460.006589999</v>
      </c>
      <c r="H36" s="13">
        <f t="shared" si="1"/>
        <v>26.636669423858784</v>
      </c>
      <c r="I36" s="13">
        <f t="shared" si="6"/>
        <v>7.2334599012532195</v>
      </c>
      <c r="J36" s="12">
        <v>8908832.4099000003</v>
      </c>
      <c r="K36" s="12">
        <v>11243790.98849</v>
      </c>
      <c r="L36" s="13">
        <f t="shared" si="3"/>
        <v>26.209479212957937</v>
      </c>
      <c r="M36" s="13">
        <f t="shared" si="5"/>
        <v>7.2333678838441777</v>
      </c>
    </row>
    <row r="37" spans="1:13" ht="14.25" x14ac:dyDescent="0.2">
      <c r="A37" s="14" t="s">
        <v>153</v>
      </c>
      <c r="B37" s="12">
        <v>212186.10467999999</v>
      </c>
      <c r="C37" s="12">
        <v>238108.00873</v>
      </c>
      <c r="D37" s="13">
        <f t="shared" si="0"/>
        <v>12.216588870931533</v>
      </c>
      <c r="E37" s="13">
        <f t="shared" si="4"/>
        <v>1.7470466712369164</v>
      </c>
      <c r="F37" s="12">
        <v>2448691.7595199998</v>
      </c>
      <c r="G37" s="12">
        <v>2470846.89915</v>
      </c>
      <c r="H37" s="13">
        <f t="shared" si="1"/>
        <v>0.90477454109385436</v>
      </c>
      <c r="I37" s="13">
        <f t="shared" si="6"/>
        <v>1.7319483728532159</v>
      </c>
      <c r="J37" s="12">
        <v>2670149.80804</v>
      </c>
      <c r="K37" s="12">
        <v>2673141.1859400002</v>
      </c>
      <c r="L37" s="13">
        <f t="shared" si="3"/>
        <v>0.11203033968330003</v>
      </c>
      <c r="M37" s="13">
        <f t="shared" si="5"/>
        <v>1.7196881036967995</v>
      </c>
    </row>
    <row r="38" spans="1:13" ht="14.25" x14ac:dyDescent="0.2">
      <c r="A38" s="11" t="s">
        <v>154</v>
      </c>
      <c r="B38" s="12">
        <v>254790.54058</v>
      </c>
      <c r="C38" s="12">
        <v>271420.08478999999</v>
      </c>
      <c r="D38" s="13">
        <f t="shared" si="0"/>
        <v>6.526751021503717</v>
      </c>
      <c r="E38" s="13">
        <f t="shared" si="4"/>
        <v>1.9914641181889285</v>
      </c>
      <c r="F38" s="12">
        <v>2097147.7382400001</v>
      </c>
      <c r="G38" s="12">
        <v>3016162.4730000002</v>
      </c>
      <c r="H38" s="13">
        <f t="shared" si="1"/>
        <v>43.822126500790517</v>
      </c>
      <c r="I38" s="13">
        <f t="shared" si="6"/>
        <v>2.1141891426661612</v>
      </c>
      <c r="J38" s="12">
        <v>2309429.06996</v>
      </c>
      <c r="K38" s="12">
        <v>3360195.4394200002</v>
      </c>
      <c r="L38" s="13">
        <f t="shared" si="3"/>
        <v>45.498966958019622</v>
      </c>
      <c r="M38" s="13">
        <f t="shared" si="5"/>
        <v>2.1616845955088717</v>
      </c>
    </row>
    <row r="39" spans="1:13" ht="14.25" x14ac:dyDescent="0.2">
      <c r="A39" s="11" t="s">
        <v>155</v>
      </c>
      <c r="B39" s="12">
        <v>135519.44211999999</v>
      </c>
      <c r="C39" s="12">
        <v>173227.40802</v>
      </c>
      <c r="D39" s="13">
        <f>(C39-B39)/B39*100</f>
        <v>27.824764705428979</v>
      </c>
      <c r="E39" s="13">
        <f t="shared" si="4"/>
        <v>1.2710045670555807</v>
      </c>
      <c r="F39" s="12">
        <v>1464615.1059300001</v>
      </c>
      <c r="G39" s="12">
        <v>1536237.5862400001</v>
      </c>
      <c r="H39" s="13">
        <f t="shared" si="1"/>
        <v>4.8901912878005742</v>
      </c>
      <c r="I39" s="13">
        <f t="shared" si="6"/>
        <v>1.0768308585690298</v>
      </c>
      <c r="J39" s="12">
        <v>1746997.58158</v>
      </c>
      <c r="K39" s="12">
        <v>1748738.62637</v>
      </c>
      <c r="L39" s="13">
        <f t="shared" si="3"/>
        <v>9.9659255877466074E-2</v>
      </c>
      <c r="M39" s="13">
        <f t="shared" si="5"/>
        <v>1.1250004407028993</v>
      </c>
    </row>
    <row r="40" spans="1:13" ht="14.25" x14ac:dyDescent="0.2">
      <c r="A40" s="11" t="s">
        <v>156</v>
      </c>
      <c r="B40" s="12">
        <v>320434.24462999997</v>
      </c>
      <c r="C40" s="12">
        <v>385979.53028000001</v>
      </c>
      <c r="D40" s="13">
        <f>(C40-B40)/B40*100</f>
        <v>20.455143839474481</v>
      </c>
      <c r="E40" s="13">
        <f t="shared" si="4"/>
        <v>2.8320099653006854</v>
      </c>
      <c r="F40" s="12">
        <v>3218349.4461699999</v>
      </c>
      <c r="G40" s="12">
        <v>3563551.0140800001</v>
      </c>
      <c r="H40" s="13">
        <f t="shared" si="1"/>
        <v>10.726043696740504</v>
      </c>
      <c r="I40" s="13">
        <f t="shared" si="6"/>
        <v>2.4978829657711628</v>
      </c>
      <c r="J40" s="12">
        <v>3526019.2780200001</v>
      </c>
      <c r="K40" s="12">
        <v>3853059.5205000001</v>
      </c>
      <c r="L40" s="13">
        <f t="shared" si="3"/>
        <v>9.2750554291820588</v>
      </c>
      <c r="M40" s="13">
        <f t="shared" si="5"/>
        <v>2.4787544537829995</v>
      </c>
    </row>
    <row r="41" spans="1:13" ht="14.25" x14ac:dyDescent="0.2">
      <c r="A41" s="11" t="s">
        <v>157</v>
      </c>
      <c r="B41" s="12">
        <v>8210.2872499999994</v>
      </c>
      <c r="C41" s="12">
        <v>10275.16718</v>
      </c>
      <c r="D41" s="13">
        <f t="shared" si="0"/>
        <v>25.149910924249347</v>
      </c>
      <c r="E41" s="13">
        <f t="shared" si="4"/>
        <v>7.5390982075606613E-2</v>
      </c>
      <c r="F41" s="12">
        <v>87308.290439999997</v>
      </c>
      <c r="G41" s="12">
        <v>97392.551990000007</v>
      </c>
      <c r="H41" s="13">
        <f t="shared" si="1"/>
        <v>11.550176391244445</v>
      </c>
      <c r="I41" s="13">
        <f t="shared" si="6"/>
        <v>6.8267634067141203E-2</v>
      </c>
      <c r="J41" s="12">
        <v>96635.369810000004</v>
      </c>
      <c r="K41" s="12">
        <v>105767.74232999999</v>
      </c>
      <c r="L41" s="13">
        <f t="shared" si="3"/>
        <v>9.4503415653664273</v>
      </c>
      <c r="M41" s="13">
        <f t="shared" si="5"/>
        <v>6.8042619370966492E-2</v>
      </c>
    </row>
    <row r="42" spans="1:13" ht="15.75" x14ac:dyDescent="0.25">
      <c r="A42" s="48" t="s">
        <v>31</v>
      </c>
      <c r="B42" s="47">
        <f>B43</f>
        <v>384469.13858999999</v>
      </c>
      <c r="C42" s="47">
        <f>C43</f>
        <v>388723.27710000001</v>
      </c>
      <c r="D42" s="45">
        <f t="shared" si="0"/>
        <v>1.1064967465533446</v>
      </c>
      <c r="E42" s="45">
        <f t="shared" si="4"/>
        <v>2.8521413912622262</v>
      </c>
      <c r="F42" s="47">
        <f>F43</f>
        <v>3433140.5382900001</v>
      </c>
      <c r="G42" s="47">
        <f>G43</f>
        <v>4282164.2748999996</v>
      </c>
      <c r="H42" s="45">
        <f t="shared" si="1"/>
        <v>24.730235396448016</v>
      </c>
      <c r="I42" s="45">
        <f t="shared" si="6"/>
        <v>3.0015973271166994</v>
      </c>
      <c r="J42" s="47">
        <f>J43</f>
        <v>3742187.61399</v>
      </c>
      <c r="K42" s="47">
        <f>K43</f>
        <v>4636267.5060599996</v>
      </c>
      <c r="L42" s="45">
        <f t="shared" si="3"/>
        <v>23.891904530054084</v>
      </c>
      <c r="M42" s="45">
        <f t="shared" si="5"/>
        <v>2.9826086694047018</v>
      </c>
    </row>
    <row r="43" spans="1:13" ht="14.25" x14ac:dyDescent="0.2">
      <c r="A43" s="11" t="s">
        <v>158</v>
      </c>
      <c r="B43" s="12">
        <v>384469.13858999999</v>
      </c>
      <c r="C43" s="12">
        <v>388723.27710000001</v>
      </c>
      <c r="D43" s="13">
        <f t="shared" si="0"/>
        <v>1.1064967465533446</v>
      </c>
      <c r="E43" s="13">
        <f t="shared" si="4"/>
        <v>2.8521413912622262</v>
      </c>
      <c r="F43" s="12">
        <v>3433140.5382900001</v>
      </c>
      <c r="G43" s="12">
        <v>4282164.2748999996</v>
      </c>
      <c r="H43" s="13">
        <f t="shared" si="1"/>
        <v>24.730235396448016</v>
      </c>
      <c r="I43" s="13">
        <f t="shared" si="6"/>
        <v>3.0015973271166994</v>
      </c>
      <c r="J43" s="12">
        <v>3742187.61399</v>
      </c>
      <c r="K43" s="12">
        <v>4636267.5060599996</v>
      </c>
      <c r="L43" s="13">
        <f t="shared" si="3"/>
        <v>23.891904530054084</v>
      </c>
      <c r="M43" s="13">
        <f t="shared" si="5"/>
        <v>2.9826086694047018</v>
      </c>
    </row>
    <row r="44" spans="1:13" ht="15.75" x14ac:dyDescent="0.25">
      <c r="A44" s="9" t="s">
        <v>33</v>
      </c>
      <c r="B44" s="8">
        <f>B8+B22+B42</f>
        <v>11935084.27317</v>
      </c>
      <c r="C44" s="8">
        <f>C8+C22+C42</f>
        <v>13629172.74336</v>
      </c>
      <c r="D44" s="148">
        <f t="shared" si="0"/>
        <v>14.194189428543048</v>
      </c>
      <c r="E44" s="10">
        <f t="shared" si="4"/>
        <v>100</v>
      </c>
      <c r="F44" s="15">
        <f>F8+F22+F42</f>
        <v>119278963.07235998</v>
      </c>
      <c r="G44" s="15">
        <f>G8+G22+G42</f>
        <v>133796562.10720001</v>
      </c>
      <c r="H44" s="16">
        <f t="shared" si="1"/>
        <v>12.171131154144092</v>
      </c>
      <c r="I44" s="16">
        <f t="shared" si="6"/>
        <v>93.785146345828494</v>
      </c>
      <c r="J44" s="15">
        <f>J8+J22+J42</f>
        <v>130777411.19923998</v>
      </c>
      <c r="K44" s="15">
        <f>K8+K22+K42</f>
        <v>146117153.37641001</v>
      </c>
      <c r="L44" s="16">
        <f t="shared" si="3"/>
        <v>11.729657313524777</v>
      </c>
      <c r="M44" s="16">
        <f t="shared" si="5"/>
        <v>94.000246499921658</v>
      </c>
    </row>
    <row r="45" spans="1:13" ht="15.75" x14ac:dyDescent="0.25">
      <c r="A45" s="49" t="s">
        <v>34</v>
      </c>
      <c r="B45" s="50"/>
      <c r="C45" s="50"/>
      <c r="D45" s="51"/>
      <c r="E45" s="51"/>
      <c r="F45" s="52">
        <f>+F46-F44</f>
        <v>9618245.616809994</v>
      </c>
      <c r="G45" s="52">
        <f>+G46-G44</f>
        <v>8866287.3101599962</v>
      </c>
      <c r="H45" s="53">
        <f t="shared" si="1"/>
        <v>-7.818040177054594</v>
      </c>
      <c r="I45" s="53">
        <f t="shared" si="6"/>
        <v>6.2148536541715096</v>
      </c>
      <c r="J45" s="52">
        <f>+J46-J44</f>
        <v>9870616.2499299794</v>
      </c>
      <c r="K45" s="52">
        <f>+K46-K44</f>
        <v>9326219.185950011</v>
      </c>
      <c r="L45" s="53">
        <f t="shared" si="3"/>
        <v>-5.5153300482513465</v>
      </c>
      <c r="M45" s="53">
        <f t="shared" si="5"/>
        <v>5.9997535000783415</v>
      </c>
    </row>
    <row r="46" spans="1:13" s="18" customFormat="1" ht="22.5" customHeight="1" x14ac:dyDescent="0.3">
      <c r="A46" s="17" t="s">
        <v>35</v>
      </c>
      <c r="B46" s="54"/>
      <c r="C46" s="54"/>
      <c r="D46" s="55"/>
      <c r="E46" s="55"/>
      <c r="F46" s="103">
        <v>128897208.68916997</v>
      </c>
      <c r="G46" s="103">
        <v>142662849.41736001</v>
      </c>
      <c r="H46" s="149">
        <f t="shared" si="1"/>
        <v>10.679549129248626</v>
      </c>
      <c r="I46" s="104">
        <f t="shared" si="6"/>
        <v>100</v>
      </c>
      <c r="J46" s="103">
        <v>140648027.44916996</v>
      </c>
      <c r="K46" s="103">
        <v>155443372.56236002</v>
      </c>
      <c r="L46" s="149">
        <f t="shared" si="3"/>
        <v>10.519411741154403</v>
      </c>
      <c r="M46" s="104">
        <f t="shared" si="5"/>
        <v>100</v>
      </c>
    </row>
    <row r="47" spans="1:13" ht="20.25" customHeight="1" x14ac:dyDescent="0.2"/>
    <row r="48" spans="1:13" ht="15" x14ac:dyDescent="0.2">
      <c r="C48" s="113"/>
    </row>
    <row r="49" spans="1:3" ht="15" x14ac:dyDescent="0.2">
      <c r="A49" s="1" t="s">
        <v>229</v>
      </c>
      <c r="C49" s="114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>
      <selection activeCell="B44" sqref="B44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2" bestFit="1" customWidth="1"/>
    <col min="5" max="5" width="12.28515625" style="43" bestFit="1" customWidth="1"/>
    <col min="6" max="6" width="11" style="43" bestFit="1" customWidth="1"/>
    <col min="7" max="7" width="12.28515625" style="43" bestFit="1" customWidth="1"/>
    <col min="8" max="8" width="11.42578125" style="43" bestFit="1" customWidth="1"/>
    <col min="9" max="9" width="12.28515625" style="43" bestFit="1" customWidth="1"/>
    <col min="10" max="10" width="12.7109375" style="43" bestFit="1" customWidth="1"/>
    <col min="11" max="11" width="12.28515625" style="43" bestFit="1" customWidth="1"/>
    <col min="12" max="12" width="11" style="43" customWidth="1"/>
    <col min="13" max="13" width="12.28515625" style="43" bestFit="1" customWidth="1"/>
    <col min="14" max="14" width="11" style="43" bestFit="1" customWidth="1"/>
    <col min="15" max="15" width="13.5703125" style="42" bestFit="1" customWidth="1"/>
  </cols>
  <sheetData>
    <row r="1" spans="1:15" ht="15.75" x14ac:dyDescent="0.25">
      <c r="B1" s="167" t="s">
        <v>60</v>
      </c>
      <c r="C1" s="168" t="s">
        <v>44</v>
      </c>
      <c r="D1" s="168" t="s">
        <v>45</v>
      </c>
      <c r="E1" s="168" t="s">
        <v>46</v>
      </c>
      <c r="F1" s="168" t="s">
        <v>47</v>
      </c>
      <c r="G1" s="168" t="s">
        <v>48</v>
      </c>
      <c r="H1" s="168" t="s">
        <v>49</v>
      </c>
      <c r="I1" s="168" t="s">
        <v>0</v>
      </c>
      <c r="J1" s="168" t="s">
        <v>61</v>
      </c>
      <c r="K1" s="168" t="s">
        <v>50</v>
      </c>
      <c r="L1" s="168" t="s">
        <v>51</v>
      </c>
      <c r="M1" s="168" t="s">
        <v>52</v>
      </c>
      <c r="N1" s="168" t="s">
        <v>53</v>
      </c>
      <c r="O1" s="169" t="s">
        <v>42</v>
      </c>
    </row>
    <row r="2" spans="1:15" s="64" customFormat="1" ht="15" x14ac:dyDescent="0.25">
      <c r="A2" s="34">
        <v>2017</v>
      </c>
      <c r="B2" s="170" t="s">
        <v>2</v>
      </c>
      <c r="C2" s="171">
        <f>C4+C6+C8+C10+C12+C14+C16+C18+C20+C22</f>
        <v>1652187.4058399997</v>
      </c>
      <c r="D2" s="171">
        <f t="shared" ref="D2:O2" si="0">D4+D6+D8+D10+D12+D14+D16+D18+D20+D22</f>
        <v>1662775.1354499999</v>
      </c>
      <c r="E2" s="171">
        <f t="shared" si="0"/>
        <v>1866314.33495</v>
      </c>
      <c r="F2" s="171">
        <f t="shared" si="0"/>
        <v>1609170.1543400001</v>
      </c>
      <c r="G2" s="171">
        <f t="shared" si="0"/>
        <v>1675599.4453199999</v>
      </c>
      <c r="H2" s="171">
        <f t="shared" si="0"/>
        <v>1596835.4018800003</v>
      </c>
      <c r="I2" s="171">
        <f t="shared" si="0"/>
        <v>1469656.3168200001</v>
      </c>
      <c r="J2" s="171">
        <f t="shared" si="0"/>
        <v>1666813.0614300002</v>
      </c>
      <c r="K2" s="171">
        <f t="shared" si="0"/>
        <v>1648846.25566</v>
      </c>
      <c r="L2" s="171">
        <f t="shared" si="0"/>
        <v>2088418.2568199998</v>
      </c>
      <c r="M2" s="171">
        <f t="shared" si="0"/>
        <v>2172612.7861400004</v>
      </c>
      <c r="N2" s="171"/>
      <c r="O2" s="172">
        <f t="shared" si="0"/>
        <v>19109228.554650001</v>
      </c>
    </row>
    <row r="3" spans="1:15" ht="15" x14ac:dyDescent="0.25">
      <c r="A3" s="36">
        <v>2016</v>
      </c>
      <c r="B3" s="35" t="s">
        <v>2</v>
      </c>
      <c r="C3" s="130">
        <f>C5+C7+C9+C11+C13+C15+C17+C19+C21+C23</f>
        <v>1451980.6165300002</v>
      </c>
      <c r="D3" s="130">
        <f t="shared" ref="D3:O3" si="1">D5+D7+D9+D11+D13+D15+D17+D19+D21+D23</f>
        <v>1713742.3471000001</v>
      </c>
      <c r="E3" s="130">
        <f t="shared" si="1"/>
        <v>1749514.7263099998</v>
      </c>
      <c r="F3" s="130">
        <f t="shared" si="1"/>
        <v>1635750.9739400002</v>
      </c>
      <c r="G3" s="130">
        <f t="shared" si="1"/>
        <v>1600250.6405699998</v>
      </c>
      <c r="H3" s="130">
        <f t="shared" si="1"/>
        <v>1702995.4562099997</v>
      </c>
      <c r="I3" s="130">
        <f t="shared" si="1"/>
        <v>1204892.8197200003</v>
      </c>
      <c r="J3" s="130">
        <f t="shared" si="1"/>
        <v>1627079.3263500002</v>
      </c>
      <c r="K3" s="130">
        <f t="shared" si="1"/>
        <v>1545980.3569499999</v>
      </c>
      <c r="L3" s="130">
        <f t="shared" si="1"/>
        <v>1938706.9083799999</v>
      </c>
      <c r="M3" s="130">
        <f t="shared" si="1"/>
        <v>2043574.9971600003</v>
      </c>
      <c r="N3" s="130">
        <f t="shared" si="1"/>
        <v>1996968.62209</v>
      </c>
      <c r="O3" s="128">
        <f t="shared" si="1"/>
        <v>20211437.791310001</v>
      </c>
    </row>
    <row r="4" spans="1:15" s="64" customFormat="1" ht="15" x14ac:dyDescent="0.25">
      <c r="A4" s="34">
        <v>2017</v>
      </c>
      <c r="B4" s="37" t="s">
        <v>132</v>
      </c>
      <c r="C4" s="127">
        <v>523301.51370000001</v>
      </c>
      <c r="D4" s="127">
        <v>556278.86133999994</v>
      </c>
      <c r="E4" s="127">
        <v>622260.37211</v>
      </c>
      <c r="F4" s="127">
        <v>523494.47083000001</v>
      </c>
      <c r="G4" s="127">
        <v>528449.20447999996</v>
      </c>
      <c r="H4" s="127">
        <v>466287.96818999999</v>
      </c>
      <c r="I4" s="127">
        <v>429519.87887000002</v>
      </c>
      <c r="J4" s="127">
        <v>541693.87444000004</v>
      </c>
      <c r="K4" s="127">
        <v>474213.00162</v>
      </c>
      <c r="L4" s="127">
        <v>577442.91908999998</v>
      </c>
      <c r="M4" s="127">
        <v>567348.16061000002</v>
      </c>
      <c r="N4" s="127"/>
      <c r="O4" s="128">
        <v>5810290.2252799999</v>
      </c>
    </row>
    <row r="5" spans="1:15" ht="15" x14ac:dyDescent="0.25">
      <c r="A5" s="36">
        <v>2016</v>
      </c>
      <c r="B5" s="37" t="s">
        <v>132</v>
      </c>
      <c r="C5" s="127">
        <v>460617.42556</v>
      </c>
      <c r="D5" s="127">
        <v>562234.92995000002</v>
      </c>
      <c r="E5" s="127">
        <v>569482.75214999996</v>
      </c>
      <c r="F5" s="127">
        <v>532964.35138999997</v>
      </c>
      <c r="G5" s="127">
        <v>511399.68602999998</v>
      </c>
      <c r="H5" s="127">
        <v>532804.50525000005</v>
      </c>
      <c r="I5" s="127">
        <v>385329.33100000001</v>
      </c>
      <c r="J5" s="127">
        <v>540411.59606000001</v>
      </c>
      <c r="K5" s="127">
        <v>477843.75881999999</v>
      </c>
      <c r="L5" s="127">
        <v>569520.30391999998</v>
      </c>
      <c r="M5" s="127">
        <v>602068.51049000002</v>
      </c>
      <c r="N5" s="127">
        <v>614283.32934000005</v>
      </c>
      <c r="O5" s="128">
        <v>6358960.4799600001</v>
      </c>
    </row>
    <row r="6" spans="1:15" s="64" customFormat="1" ht="15" x14ac:dyDescent="0.25">
      <c r="A6" s="34">
        <v>2017</v>
      </c>
      <c r="B6" s="37" t="s">
        <v>133</v>
      </c>
      <c r="C6" s="127">
        <v>193180.33324000001</v>
      </c>
      <c r="D6" s="127">
        <v>168162.27752</v>
      </c>
      <c r="E6" s="127">
        <v>154537.86945</v>
      </c>
      <c r="F6" s="127">
        <v>119339.45615</v>
      </c>
      <c r="G6" s="127">
        <v>128804.82178</v>
      </c>
      <c r="H6" s="127">
        <v>190398.55763</v>
      </c>
      <c r="I6" s="127">
        <v>120607.72729</v>
      </c>
      <c r="J6" s="127">
        <v>101143.41658999999</v>
      </c>
      <c r="K6" s="127">
        <v>142879.28886999999</v>
      </c>
      <c r="L6" s="127">
        <v>232166.9265</v>
      </c>
      <c r="M6" s="127">
        <v>321180.20390000002</v>
      </c>
      <c r="N6" s="127"/>
      <c r="O6" s="128">
        <v>1872400.87892</v>
      </c>
    </row>
    <row r="7" spans="1:15" ht="15" x14ac:dyDescent="0.25">
      <c r="A7" s="36">
        <v>2016</v>
      </c>
      <c r="B7" s="37" t="s">
        <v>133</v>
      </c>
      <c r="C7" s="127">
        <v>133664.18293000001</v>
      </c>
      <c r="D7" s="127">
        <v>159610.86298000001</v>
      </c>
      <c r="E7" s="127">
        <v>147688.55484999999</v>
      </c>
      <c r="F7" s="127">
        <v>137864.25597999999</v>
      </c>
      <c r="G7" s="127">
        <v>141054.25565000001</v>
      </c>
      <c r="H7" s="127">
        <v>170561.31013</v>
      </c>
      <c r="I7" s="127">
        <v>86823.599700000006</v>
      </c>
      <c r="J7" s="127">
        <v>84936.203210000007</v>
      </c>
      <c r="K7" s="127">
        <v>117323.37648000001</v>
      </c>
      <c r="L7" s="127">
        <v>216306.39866000001</v>
      </c>
      <c r="M7" s="127">
        <v>303272.15652999998</v>
      </c>
      <c r="N7" s="127">
        <v>278887.07254000002</v>
      </c>
      <c r="O7" s="128">
        <v>1977992.22964</v>
      </c>
    </row>
    <row r="8" spans="1:15" s="64" customFormat="1" ht="15" x14ac:dyDescent="0.25">
      <c r="A8" s="34">
        <v>2017</v>
      </c>
      <c r="B8" s="37" t="s">
        <v>134</v>
      </c>
      <c r="C8" s="127">
        <v>98614.026859999998</v>
      </c>
      <c r="D8" s="127">
        <v>100791.01846000001</v>
      </c>
      <c r="E8" s="127">
        <v>123925.27827</v>
      </c>
      <c r="F8" s="127">
        <v>106739.39214</v>
      </c>
      <c r="G8" s="127">
        <v>113857.59785999999</v>
      </c>
      <c r="H8" s="127">
        <v>110987.66262</v>
      </c>
      <c r="I8" s="127">
        <v>113985.96845</v>
      </c>
      <c r="J8" s="127">
        <v>130644.81855</v>
      </c>
      <c r="K8" s="127">
        <v>121466.58955999999</v>
      </c>
      <c r="L8" s="127">
        <v>143027.47896000001</v>
      </c>
      <c r="M8" s="127">
        <v>135229.00433</v>
      </c>
      <c r="N8" s="127"/>
      <c r="O8" s="128">
        <v>1299268.8360599999</v>
      </c>
    </row>
    <row r="9" spans="1:15" ht="15" x14ac:dyDescent="0.25">
      <c r="A9" s="36">
        <v>2016</v>
      </c>
      <c r="B9" s="37" t="s">
        <v>134</v>
      </c>
      <c r="C9" s="127">
        <v>82138.198180000007</v>
      </c>
      <c r="D9" s="127">
        <v>106167.3698</v>
      </c>
      <c r="E9" s="127">
        <v>115040.83248</v>
      </c>
      <c r="F9" s="127">
        <v>101233.43283999999</v>
      </c>
      <c r="G9" s="127">
        <v>99357.540609999996</v>
      </c>
      <c r="H9" s="127">
        <v>118406.69650000001</v>
      </c>
      <c r="I9" s="127">
        <v>86164.127510000006</v>
      </c>
      <c r="J9" s="127">
        <v>125447.67350999999</v>
      </c>
      <c r="K9" s="127">
        <v>118922.44886</v>
      </c>
      <c r="L9" s="127">
        <v>128309.01859000001</v>
      </c>
      <c r="M9" s="127">
        <v>127586.63062</v>
      </c>
      <c r="N9" s="127">
        <v>111567.23850000001</v>
      </c>
      <c r="O9" s="128">
        <v>1320341.2080000001</v>
      </c>
    </row>
    <row r="10" spans="1:15" s="64" customFormat="1" ht="15" x14ac:dyDescent="0.25">
      <c r="A10" s="34">
        <v>2017</v>
      </c>
      <c r="B10" s="37" t="s">
        <v>135</v>
      </c>
      <c r="C10" s="127">
        <v>96331.293539999999</v>
      </c>
      <c r="D10" s="127">
        <v>90408.284830000004</v>
      </c>
      <c r="E10" s="127">
        <v>114507.19144</v>
      </c>
      <c r="F10" s="127">
        <v>97193.598150000005</v>
      </c>
      <c r="G10" s="127">
        <v>96648.830149999994</v>
      </c>
      <c r="H10" s="127">
        <v>75861.733869999996</v>
      </c>
      <c r="I10" s="127">
        <v>62706.864430000001</v>
      </c>
      <c r="J10" s="127">
        <v>83243.914560000005</v>
      </c>
      <c r="K10" s="127">
        <v>93954.709610000005</v>
      </c>
      <c r="L10" s="127">
        <v>176801.13914000001</v>
      </c>
      <c r="M10" s="127">
        <v>163330.50891999999</v>
      </c>
      <c r="N10" s="127"/>
      <c r="O10" s="128">
        <v>1150988.06864</v>
      </c>
    </row>
    <row r="11" spans="1:15" ht="15" x14ac:dyDescent="0.25">
      <c r="A11" s="36">
        <v>2016</v>
      </c>
      <c r="B11" s="37" t="s">
        <v>135</v>
      </c>
      <c r="C11" s="127">
        <v>89731.465129999997</v>
      </c>
      <c r="D11" s="127">
        <v>105702.40222</v>
      </c>
      <c r="E11" s="127">
        <v>108063.88145</v>
      </c>
      <c r="F11" s="127">
        <v>96465.707190000001</v>
      </c>
      <c r="G11" s="127">
        <v>96136.855660000001</v>
      </c>
      <c r="H11" s="127">
        <v>99356.71286</v>
      </c>
      <c r="I11" s="127">
        <v>54463.913520000002</v>
      </c>
      <c r="J11" s="127">
        <v>88426.430420000004</v>
      </c>
      <c r="K11" s="127">
        <v>133309.95624</v>
      </c>
      <c r="L11" s="127">
        <v>164789.31182</v>
      </c>
      <c r="M11" s="127">
        <v>144969.57272</v>
      </c>
      <c r="N11" s="127">
        <v>115269.88946000001</v>
      </c>
      <c r="O11" s="128">
        <v>1296686.0986899999</v>
      </c>
    </row>
    <row r="12" spans="1:15" s="64" customFormat="1" ht="15" x14ac:dyDescent="0.25">
      <c r="A12" s="34">
        <v>2017</v>
      </c>
      <c r="B12" s="37" t="s">
        <v>136</v>
      </c>
      <c r="C12" s="127">
        <v>153847.91657</v>
      </c>
      <c r="D12" s="127">
        <v>151901.18035000001</v>
      </c>
      <c r="E12" s="127">
        <v>166209.45361</v>
      </c>
      <c r="F12" s="127">
        <v>136966.56799000001</v>
      </c>
      <c r="G12" s="127">
        <v>122369.90646</v>
      </c>
      <c r="H12" s="127">
        <v>112298.37738999999</v>
      </c>
      <c r="I12" s="127">
        <v>125317.91564000001</v>
      </c>
      <c r="J12" s="127">
        <v>97673.556410000005</v>
      </c>
      <c r="K12" s="127">
        <v>181911.19003999999</v>
      </c>
      <c r="L12" s="127">
        <v>243863.22946999999</v>
      </c>
      <c r="M12" s="127">
        <v>218389.96304</v>
      </c>
      <c r="N12" s="127"/>
      <c r="O12" s="128">
        <v>1710749.25697</v>
      </c>
    </row>
    <row r="13" spans="1:15" ht="15" x14ac:dyDescent="0.25">
      <c r="A13" s="36">
        <v>2016</v>
      </c>
      <c r="B13" s="37" t="s">
        <v>136</v>
      </c>
      <c r="C13" s="127">
        <v>178413.55434</v>
      </c>
      <c r="D13" s="127">
        <v>169593.44938000001</v>
      </c>
      <c r="E13" s="127">
        <v>138571.21487</v>
      </c>
      <c r="F13" s="127">
        <v>141600.09865</v>
      </c>
      <c r="G13" s="127">
        <v>140964.30918000001</v>
      </c>
      <c r="H13" s="127">
        <v>154724.56434000001</v>
      </c>
      <c r="I13" s="127">
        <v>112831.10505</v>
      </c>
      <c r="J13" s="127">
        <v>122766.21102</v>
      </c>
      <c r="K13" s="127">
        <v>137872.99599</v>
      </c>
      <c r="L13" s="127">
        <v>250831.77413000001</v>
      </c>
      <c r="M13" s="127">
        <v>231839.25833000001</v>
      </c>
      <c r="N13" s="127">
        <v>203852.04095</v>
      </c>
      <c r="O13" s="128">
        <v>1983860.57623</v>
      </c>
    </row>
    <row r="14" spans="1:15" s="64" customFormat="1" ht="15" x14ac:dyDescent="0.25">
      <c r="A14" s="34">
        <v>2017</v>
      </c>
      <c r="B14" s="37" t="s">
        <v>137</v>
      </c>
      <c r="C14" s="127">
        <v>25053.806250000001</v>
      </c>
      <c r="D14" s="127">
        <v>28959.574209999999</v>
      </c>
      <c r="E14" s="127">
        <v>31758.512920000001</v>
      </c>
      <c r="F14" s="127">
        <v>27550.555660000002</v>
      </c>
      <c r="G14" s="127">
        <v>25553.172859999999</v>
      </c>
      <c r="H14" s="127">
        <v>25930.344700000001</v>
      </c>
      <c r="I14" s="127">
        <v>17993.175630000002</v>
      </c>
      <c r="J14" s="127">
        <v>24056.734530000002</v>
      </c>
      <c r="K14" s="127">
        <v>16366.567499999999</v>
      </c>
      <c r="L14" s="127">
        <v>23613.366549999999</v>
      </c>
      <c r="M14" s="127">
        <v>32499.290209999999</v>
      </c>
      <c r="N14" s="127"/>
      <c r="O14" s="128">
        <v>279335.10102</v>
      </c>
    </row>
    <row r="15" spans="1:15" ht="15" x14ac:dyDescent="0.25">
      <c r="A15" s="36">
        <v>2016</v>
      </c>
      <c r="B15" s="37" t="s">
        <v>137</v>
      </c>
      <c r="C15" s="127">
        <v>10191.507659999999</v>
      </c>
      <c r="D15" s="127">
        <v>15895.20304</v>
      </c>
      <c r="E15" s="127">
        <v>18612.352360000001</v>
      </c>
      <c r="F15" s="127">
        <v>16074.062110000001</v>
      </c>
      <c r="G15" s="127">
        <v>13709.48552</v>
      </c>
      <c r="H15" s="127">
        <v>15906.68377</v>
      </c>
      <c r="I15" s="127">
        <v>7864.1694500000003</v>
      </c>
      <c r="J15" s="127">
        <v>14110.55587</v>
      </c>
      <c r="K15" s="127">
        <v>16903.757259999998</v>
      </c>
      <c r="L15" s="127">
        <v>16057.673000000001</v>
      </c>
      <c r="M15" s="127">
        <v>19860.462739999999</v>
      </c>
      <c r="N15" s="127">
        <v>25643.104299999999</v>
      </c>
      <c r="O15" s="128">
        <v>190829.01707999999</v>
      </c>
    </row>
    <row r="16" spans="1:15" ht="15" x14ac:dyDescent="0.25">
      <c r="A16" s="34">
        <v>2017</v>
      </c>
      <c r="B16" s="37" t="s">
        <v>138</v>
      </c>
      <c r="C16" s="127">
        <v>72553.879400000005</v>
      </c>
      <c r="D16" s="127">
        <v>56698.544040000001</v>
      </c>
      <c r="E16" s="127">
        <v>62550.802020000003</v>
      </c>
      <c r="F16" s="127">
        <v>54475.132640000003</v>
      </c>
      <c r="G16" s="127">
        <v>98506.515249999997</v>
      </c>
      <c r="H16" s="127">
        <v>72979.066900000005</v>
      </c>
      <c r="I16" s="127">
        <v>63649.258909999997</v>
      </c>
      <c r="J16" s="127">
        <v>83484.789269999994</v>
      </c>
      <c r="K16" s="127">
        <v>118488.16482000001</v>
      </c>
      <c r="L16" s="127">
        <v>94654.499320000003</v>
      </c>
      <c r="M16" s="127">
        <v>91939.848870000002</v>
      </c>
      <c r="N16" s="127"/>
      <c r="O16" s="128">
        <v>869980.50144000002</v>
      </c>
    </row>
    <row r="17" spans="1:15" ht="15" x14ac:dyDescent="0.25">
      <c r="A17" s="36">
        <v>2016</v>
      </c>
      <c r="B17" s="37" t="s">
        <v>138</v>
      </c>
      <c r="C17" s="127">
        <v>84511.730519999997</v>
      </c>
      <c r="D17" s="127">
        <v>95207.148939999999</v>
      </c>
      <c r="E17" s="127">
        <v>120666.01637</v>
      </c>
      <c r="F17" s="127">
        <v>106168.6369</v>
      </c>
      <c r="G17" s="127">
        <v>77918.443740000002</v>
      </c>
      <c r="H17" s="127">
        <v>73102.883369999996</v>
      </c>
      <c r="I17" s="127">
        <v>63427.968549999998</v>
      </c>
      <c r="J17" s="127">
        <v>105204.74516999999</v>
      </c>
      <c r="K17" s="127">
        <v>70332.889139999999</v>
      </c>
      <c r="L17" s="127">
        <v>74471.286319999999</v>
      </c>
      <c r="M17" s="127">
        <v>63456.790180000004</v>
      </c>
      <c r="N17" s="127">
        <v>75289.751940000002</v>
      </c>
      <c r="O17" s="128">
        <v>1009758.29114</v>
      </c>
    </row>
    <row r="18" spans="1:15" ht="15" x14ac:dyDescent="0.25">
      <c r="A18" s="34">
        <v>2017</v>
      </c>
      <c r="B18" s="37" t="s">
        <v>139</v>
      </c>
      <c r="C18" s="127">
        <v>7065.8872499999998</v>
      </c>
      <c r="D18" s="127">
        <v>8665.6867299999994</v>
      </c>
      <c r="E18" s="127">
        <v>14861.44375</v>
      </c>
      <c r="F18" s="127">
        <v>10094.820299999999</v>
      </c>
      <c r="G18" s="127">
        <v>6492.5089099999996</v>
      </c>
      <c r="H18" s="127">
        <v>3619.6122599999999</v>
      </c>
      <c r="I18" s="127">
        <v>3589.18777</v>
      </c>
      <c r="J18" s="127">
        <v>4815.2303599999996</v>
      </c>
      <c r="K18" s="127">
        <v>3969.2169800000001</v>
      </c>
      <c r="L18" s="127">
        <v>4366.2088299999996</v>
      </c>
      <c r="M18" s="127">
        <v>6933.8124500000004</v>
      </c>
      <c r="N18" s="127"/>
      <c r="O18" s="128">
        <v>74473.615590000001</v>
      </c>
    </row>
    <row r="19" spans="1:15" ht="15" x14ac:dyDescent="0.25">
      <c r="A19" s="36">
        <v>2016</v>
      </c>
      <c r="B19" s="37" t="s">
        <v>139</v>
      </c>
      <c r="C19" s="127">
        <v>6380.1968100000004</v>
      </c>
      <c r="D19" s="127">
        <v>10943.8946</v>
      </c>
      <c r="E19" s="127">
        <v>11918.69154</v>
      </c>
      <c r="F19" s="127">
        <v>14289.86443</v>
      </c>
      <c r="G19" s="127">
        <v>5571.9104900000002</v>
      </c>
      <c r="H19" s="127">
        <v>3156.9027799999999</v>
      </c>
      <c r="I19" s="127">
        <v>3344.2157099999999</v>
      </c>
      <c r="J19" s="127">
        <v>4817.8857399999997</v>
      </c>
      <c r="K19" s="127">
        <v>5467.3721800000003</v>
      </c>
      <c r="L19" s="127">
        <v>3457.1936799999999</v>
      </c>
      <c r="M19" s="127">
        <v>5491.6414599999998</v>
      </c>
      <c r="N19" s="127">
        <v>6517.1455100000003</v>
      </c>
      <c r="O19" s="128">
        <v>81356.914929999999</v>
      </c>
    </row>
    <row r="20" spans="1:15" ht="15" x14ac:dyDescent="0.25">
      <c r="A20" s="34">
        <v>2017</v>
      </c>
      <c r="B20" s="37" t="s">
        <v>140</v>
      </c>
      <c r="C20" s="129">
        <v>170613.20470999999</v>
      </c>
      <c r="D20" s="129">
        <v>170754.34839</v>
      </c>
      <c r="E20" s="129">
        <v>185513.32574999999</v>
      </c>
      <c r="F20" s="129">
        <v>163334.72273000001</v>
      </c>
      <c r="G20" s="129">
        <v>172427.39358999999</v>
      </c>
      <c r="H20" s="127">
        <v>185745.50395000001</v>
      </c>
      <c r="I20" s="127">
        <v>182984.70323000001</v>
      </c>
      <c r="J20" s="127">
        <v>210840.92108999999</v>
      </c>
      <c r="K20" s="127">
        <v>184865.38866</v>
      </c>
      <c r="L20" s="127">
        <v>193880.55217000001</v>
      </c>
      <c r="M20" s="127">
        <v>217936.61081000001</v>
      </c>
      <c r="N20" s="127"/>
      <c r="O20" s="128">
        <v>2038896.67508</v>
      </c>
    </row>
    <row r="21" spans="1:15" ht="15" x14ac:dyDescent="0.25">
      <c r="A21" s="36">
        <v>2016</v>
      </c>
      <c r="B21" s="37" t="s">
        <v>140</v>
      </c>
      <c r="C21" s="127">
        <v>134162.91104000001</v>
      </c>
      <c r="D21" s="127">
        <v>143119.48126</v>
      </c>
      <c r="E21" s="127">
        <v>150086.95507</v>
      </c>
      <c r="F21" s="127">
        <v>144289.19433999999</v>
      </c>
      <c r="G21" s="127">
        <v>154677.59112</v>
      </c>
      <c r="H21" s="127">
        <v>155034.36575999999</v>
      </c>
      <c r="I21" s="127">
        <v>131760.60505000001</v>
      </c>
      <c r="J21" s="127">
        <v>174431.12315</v>
      </c>
      <c r="K21" s="127">
        <v>149466.84672</v>
      </c>
      <c r="L21" s="127">
        <v>166790.7715</v>
      </c>
      <c r="M21" s="127">
        <v>175058.29003</v>
      </c>
      <c r="N21" s="127">
        <v>211824.98443000001</v>
      </c>
      <c r="O21" s="128">
        <v>1890703.11947</v>
      </c>
    </row>
    <row r="22" spans="1:15" ht="15" x14ac:dyDescent="0.25">
      <c r="A22" s="34">
        <v>2017</v>
      </c>
      <c r="B22" s="37" t="s">
        <v>141</v>
      </c>
      <c r="C22" s="129">
        <v>311625.54431999999</v>
      </c>
      <c r="D22" s="129">
        <v>330155.35957999999</v>
      </c>
      <c r="E22" s="129">
        <v>390190.08562999999</v>
      </c>
      <c r="F22" s="129">
        <v>369981.43774999998</v>
      </c>
      <c r="G22" s="129">
        <v>382489.49398000003</v>
      </c>
      <c r="H22" s="127">
        <v>352726.57436999999</v>
      </c>
      <c r="I22" s="127">
        <v>349301.63660000003</v>
      </c>
      <c r="J22" s="127">
        <v>389215.80563000002</v>
      </c>
      <c r="K22" s="127">
        <v>310732.13799999998</v>
      </c>
      <c r="L22" s="127">
        <v>398601.93679000001</v>
      </c>
      <c r="M22" s="127">
        <v>417825.38299999997</v>
      </c>
      <c r="N22" s="127"/>
      <c r="O22" s="128">
        <v>4002845.3956499998</v>
      </c>
    </row>
    <row r="23" spans="1:15" ht="15" x14ac:dyDescent="0.25">
      <c r="A23" s="36">
        <v>2016</v>
      </c>
      <c r="B23" s="37" t="s">
        <v>141</v>
      </c>
      <c r="C23" s="127">
        <v>272169.44436000002</v>
      </c>
      <c r="D23" s="129">
        <v>345267.60492999997</v>
      </c>
      <c r="E23" s="127">
        <v>369383.47516999999</v>
      </c>
      <c r="F23" s="127">
        <v>344801.37011000002</v>
      </c>
      <c r="G23" s="127">
        <v>359460.56257000001</v>
      </c>
      <c r="H23" s="127">
        <v>379940.83145</v>
      </c>
      <c r="I23" s="127">
        <v>272883.78418000002</v>
      </c>
      <c r="J23" s="127">
        <v>366526.90220000001</v>
      </c>
      <c r="K23" s="127">
        <v>318536.95526000002</v>
      </c>
      <c r="L23" s="127">
        <v>348173.17676</v>
      </c>
      <c r="M23" s="127">
        <v>369971.68406</v>
      </c>
      <c r="N23" s="127">
        <v>353834.06511999998</v>
      </c>
      <c r="O23" s="128">
        <v>4100949.85617</v>
      </c>
    </row>
    <row r="24" spans="1:15" ht="15" x14ac:dyDescent="0.25">
      <c r="A24" s="34">
        <v>2017</v>
      </c>
      <c r="B24" s="35" t="s">
        <v>14</v>
      </c>
      <c r="C24" s="130">
        <f>C26+C28+C30+C32+C34+C36+C38+C40+C42+C44+C46+C48+C50+C52+C54+C56</f>
        <v>8506222.5534600001</v>
      </c>
      <c r="D24" s="130">
        <f t="shared" ref="D24:O24" si="2">D26+D28+D30+D32+D34+D36+D38+D40+D42+D44+D46+D48+D50+D52+D54+D56</f>
        <v>9255517.0079899989</v>
      </c>
      <c r="E24" s="130">
        <f t="shared" si="2"/>
        <v>11304261.688270001</v>
      </c>
      <c r="F24" s="130">
        <f t="shared" si="2"/>
        <v>9722605.5025200006</v>
      </c>
      <c r="G24" s="130">
        <f t="shared" si="2"/>
        <v>10318358.18629</v>
      </c>
      <c r="H24" s="130">
        <f t="shared" si="2"/>
        <v>10044300.05807</v>
      </c>
      <c r="I24" s="130">
        <f t="shared" si="2"/>
        <v>9583651.2015499976</v>
      </c>
      <c r="J24" s="130">
        <f t="shared" si="2"/>
        <v>10297945.884620002</v>
      </c>
      <c r="K24" s="130">
        <f t="shared" si="2"/>
        <v>9285387.8976799995</v>
      </c>
      <c r="L24" s="130">
        <f t="shared" si="2"/>
        <v>11019082.617079999</v>
      </c>
      <c r="M24" s="130">
        <f t="shared" si="2"/>
        <v>11067836.680120002</v>
      </c>
      <c r="N24" s="130"/>
      <c r="O24" s="128">
        <f t="shared" si="2"/>
        <v>110405169.27765</v>
      </c>
    </row>
    <row r="25" spans="1:15" ht="15" x14ac:dyDescent="0.25">
      <c r="A25" s="36">
        <v>2016</v>
      </c>
      <c r="B25" s="35" t="s">
        <v>14</v>
      </c>
      <c r="C25" s="130">
        <f>C27+C29+C31+C33+C35+C37+C39+C41+C43+C45+C47+C49+C51+C53+C55+C57</f>
        <v>7469153.7823999999</v>
      </c>
      <c r="D25" s="130">
        <f t="shared" ref="D25:O25" si="3">D27+D29+D31+D33+D35+D37+D39+D41+D43+D45+D47+D49+D51+D53+D55+D57</f>
        <v>8788852.8901799992</v>
      </c>
      <c r="E25" s="130">
        <f t="shared" si="3"/>
        <v>9424982.4440199994</v>
      </c>
      <c r="F25" s="130">
        <f t="shared" si="3"/>
        <v>9435774.553840002</v>
      </c>
      <c r="G25" s="130">
        <f t="shared" si="3"/>
        <v>8852380.3820099998</v>
      </c>
      <c r="H25" s="130">
        <f t="shared" si="3"/>
        <v>9788358.7886999995</v>
      </c>
      <c r="I25" s="130">
        <f t="shared" si="3"/>
        <v>7265834.0477699991</v>
      </c>
      <c r="J25" s="130">
        <f t="shared" si="3"/>
        <v>9145801.0279700011</v>
      </c>
      <c r="K25" s="130">
        <f t="shared" si="3"/>
        <v>8542476.9733099975</v>
      </c>
      <c r="L25" s="130">
        <f t="shared" si="3"/>
        <v>9410698.3372300006</v>
      </c>
      <c r="M25" s="130">
        <f t="shared" si="3"/>
        <v>9507040.1374200005</v>
      </c>
      <c r="N25" s="130">
        <f t="shared" si="3"/>
        <v>9969519.4159600008</v>
      </c>
      <c r="O25" s="128">
        <f t="shared" si="3"/>
        <v>107600872.78081003</v>
      </c>
    </row>
    <row r="26" spans="1:15" ht="15" x14ac:dyDescent="0.25">
      <c r="A26" s="34">
        <v>2017</v>
      </c>
      <c r="B26" s="37" t="s">
        <v>142</v>
      </c>
      <c r="C26" s="127">
        <v>613401.53384000005</v>
      </c>
      <c r="D26" s="127">
        <v>636046.02035999997</v>
      </c>
      <c r="E26" s="127">
        <v>755395.27254999999</v>
      </c>
      <c r="F26" s="127">
        <v>657579.97231999994</v>
      </c>
      <c r="G26" s="127">
        <v>671206.46747000003</v>
      </c>
      <c r="H26" s="127">
        <v>647158.71079000004</v>
      </c>
      <c r="I26" s="127">
        <v>603022.83351000003</v>
      </c>
      <c r="J26" s="127">
        <v>696186.1335</v>
      </c>
      <c r="K26" s="127">
        <v>663680.99367</v>
      </c>
      <c r="L26" s="127">
        <v>736919.19524000003</v>
      </c>
      <c r="M26" s="127">
        <v>728663.53405999998</v>
      </c>
      <c r="N26" s="127"/>
      <c r="O26" s="128">
        <v>7409260.6673100004</v>
      </c>
    </row>
    <row r="27" spans="1:15" ht="15" x14ac:dyDescent="0.25">
      <c r="A27" s="36">
        <v>2016</v>
      </c>
      <c r="B27" s="37" t="s">
        <v>142</v>
      </c>
      <c r="C27" s="127">
        <v>596331.43813999998</v>
      </c>
      <c r="D27" s="127">
        <v>632879.71793000004</v>
      </c>
      <c r="E27" s="127">
        <v>703175.95727000001</v>
      </c>
      <c r="F27" s="127">
        <v>689660.14344000001</v>
      </c>
      <c r="G27" s="127">
        <v>667505.87165999995</v>
      </c>
      <c r="H27" s="127">
        <v>713413.89365999994</v>
      </c>
      <c r="I27" s="127">
        <v>517401.23694999999</v>
      </c>
      <c r="J27" s="127">
        <v>661290.12170000002</v>
      </c>
      <c r="K27" s="127">
        <v>654791.11976000003</v>
      </c>
      <c r="L27" s="127">
        <v>691260.25052999996</v>
      </c>
      <c r="M27" s="127">
        <v>693725.00008000003</v>
      </c>
      <c r="N27" s="127">
        <v>645375.49565000006</v>
      </c>
      <c r="O27" s="128">
        <v>7866810.2467700001</v>
      </c>
    </row>
    <row r="28" spans="1:15" ht="15" x14ac:dyDescent="0.25">
      <c r="A28" s="34">
        <v>2017</v>
      </c>
      <c r="B28" s="37" t="s">
        <v>143</v>
      </c>
      <c r="C28" s="127">
        <v>90876.830560000002</v>
      </c>
      <c r="D28" s="127">
        <v>115906.43762</v>
      </c>
      <c r="E28" s="127">
        <v>158449.07969000001</v>
      </c>
      <c r="F28" s="127">
        <v>120151.9779</v>
      </c>
      <c r="G28" s="127">
        <v>130188.87454999999</v>
      </c>
      <c r="H28" s="127">
        <v>116501.83891000001</v>
      </c>
      <c r="I28" s="127">
        <v>125322.95948999999</v>
      </c>
      <c r="J28" s="127">
        <v>177576.79345999999</v>
      </c>
      <c r="K28" s="127">
        <v>111309.72006000001</v>
      </c>
      <c r="L28" s="127">
        <v>134738.47411000001</v>
      </c>
      <c r="M28" s="127">
        <v>119439.53408</v>
      </c>
      <c r="N28" s="127"/>
      <c r="O28" s="128">
        <v>1400462.52043</v>
      </c>
    </row>
    <row r="29" spans="1:15" ht="15" x14ac:dyDescent="0.25">
      <c r="A29" s="36">
        <v>2016</v>
      </c>
      <c r="B29" s="37" t="s">
        <v>143</v>
      </c>
      <c r="C29" s="127">
        <v>88262.647039999996</v>
      </c>
      <c r="D29" s="127">
        <v>108392.15519999999</v>
      </c>
      <c r="E29" s="127">
        <v>126075.64434</v>
      </c>
      <c r="F29" s="127">
        <v>132778.81531999999</v>
      </c>
      <c r="G29" s="127">
        <v>121029.34637</v>
      </c>
      <c r="H29" s="127">
        <v>124400.22552000001</v>
      </c>
      <c r="I29" s="127">
        <v>100638.91873</v>
      </c>
      <c r="J29" s="127">
        <v>143008.28052</v>
      </c>
      <c r="K29" s="127">
        <v>110363.20006</v>
      </c>
      <c r="L29" s="127">
        <v>119984.00598</v>
      </c>
      <c r="M29" s="127">
        <v>103157.59843</v>
      </c>
      <c r="N29" s="127">
        <v>115969.71197</v>
      </c>
      <c r="O29" s="128">
        <v>1394060.54948</v>
      </c>
    </row>
    <row r="30" spans="1:15" s="64" customFormat="1" ht="15" x14ac:dyDescent="0.25">
      <c r="A30" s="34">
        <v>2017</v>
      </c>
      <c r="B30" s="37" t="s">
        <v>144</v>
      </c>
      <c r="C30" s="127">
        <v>145550.68964999999</v>
      </c>
      <c r="D30" s="127">
        <v>155167.38436</v>
      </c>
      <c r="E30" s="127">
        <v>188937.72060999999</v>
      </c>
      <c r="F30" s="127">
        <v>176124.62299</v>
      </c>
      <c r="G30" s="127">
        <v>183438.17765</v>
      </c>
      <c r="H30" s="127">
        <v>163116.74971999999</v>
      </c>
      <c r="I30" s="127">
        <v>158118.46898000001</v>
      </c>
      <c r="J30" s="127">
        <v>201309.71872999999</v>
      </c>
      <c r="K30" s="127">
        <v>169247.40358000001</v>
      </c>
      <c r="L30" s="127">
        <v>211012.57904000001</v>
      </c>
      <c r="M30" s="127">
        <v>213056.13993</v>
      </c>
      <c r="N30" s="127"/>
      <c r="O30" s="128">
        <v>1965079.65524</v>
      </c>
    </row>
    <row r="31" spans="1:15" ht="15" x14ac:dyDescent="0.25">
      <c r="A31" s="36">
        <v>2016</v>
      </c>
      <c r="B31" s="37" t="s">
        <v>144</v>
      </c>
      <c r="C31" s="127">
        <v>129495.75634000001</v>
      </c>
      <c r="D31" s="127">
        <v>155035.06388</v>
      </c>
      <c r="E31" s="127">
        <v>178923.85326</v>
      </c>
      <c r="F31" s="127">
        <v>170894.06432999999</v>
      </c>
      <c r="G31" s="127">
        <v>164493.13253999999</v>
      </c>
      <c r="H31" s="127">
        <v>172579.00075000001</v>
      </c>
      <c r="I31" s="127">
        <v>103247.80958</v>
      </c>
      <c r="J31" s="127">
        <v>166134.79951000001</v>
      </c>
      <c r="K31" s="127">
        <v>155502.63203000001</v>
      </c>
      <c r="L31" s="127">
        <v>177825.40615</v>
      </c>
      <c r="M31" s="127">
        <v>176412.99838999999</v>
      </c>
      <c r="N31" s="127">
        <v>168412.97764999999</v>
      </c>
      <c r="O31" s="128">
        <v>1918957.49441</v>
      </c>
    </row>
    <row r="32" spans="1:15" ht="15" x14ac:dyDescent="0.25">
      <c r="A32" s="34">
        <v>2017</v>
      </c>
      <c r="B32" s="37" t="s">
        <v>145</v>
      </c>
      <c r="C32" s="129">
        <v>1230611.5767999999</v>
      </c>
      <c r="D32" s="129">
        <v>1343479.4387300001</v>
      </c>
      <c r="E32" s="129">
        <v>1518942.13809</v>
      </c>
      <c r="F32" s="129">
        <v>1215164.03733</v>
      </c>
      <c r="G32" s="129">
        <v>1319256.48807</v>
      </c>
      <c r="H32" s="129">
        <v>1263021.7323400001</v>
      </c>
      <c r="I32" s="129">
        <v>1186204.6477099999</v>
      </c>
      <c r="J32" s="129">
        <v>1461555.48691</v>
      </c>
      <c r="K32" s="129">
        <v>1276363.94793</v>
      </c>
      <c r="L32" s="129">
        <v>1466252.5540400001</v>
      </c>
      <c r="M32" s="129">
        <v>1391634.36604</v>
      </c>
      <c r="N32" s="129"/>
      <c r="O32" s="128">
        <v>14672486.41399</v>
      </c>
    </row>
    <row r="33" spans="1:15" ht="15" x14ac:dyDescent="0.25">
      <c r="A33" s="36">
        <v>2016</v>
      </c>
      <c r="B33" s="37" t="s">
        <v>145</v>
      </c>
      <c r="C33" s="127">
        <v>997796.81114000001</v>
      </c>
      <c r="D33" s="127">
        <v>1136925.6484099999</v>
      </c>
      <c r="E33" s="127">
        <v>1189666.43016</v>
      </c>
      <c r="F33" s="129">
        <v>1231375.33534</v>
      </c>
      <c r="G33" s="129">
        <v>1126912.4225699999</v>
      </c>
      <c r="H33" s="129">
        <v>1316130.67931</v>
      </c>
      <c r="I33" s="129">
        <v>960628.12127</v>
      </c>
      <c r="J33" s="129">
        <v>1208479.22062</v>
      </c>
      <c r="K33" s="129">
        <v>1095817.0729199999</v>
      </c>
      <c r="L33" s="129">
        <v>1228947.0164699999</v>
      </c>
      <c r="M33" s="129">
        <v>1154562.5973700001</v>
      </c>
      <c r="N33" s="129">
        <v>1289586.68717</v>
      </c>
      <c r="O33" s="128">
        <v>13936828.042749999</v>
      </c>
    </row>
    <row r="34" spans="1:15" ht="15" x14ac:dyDescent="0.25">
      <c r="A34" s="34">
        <v>2017</v>
      </c>
      <c r="B34" s="37" t="s">
        <v>146</v>
      </c>
      <c r="C34" s="127">
        <v>1245714.2589</v>
      </c>
      <c r="D34" s="127">
        <v>1282290.72379</v>
      </c>
      <c r="E34" s="127">
        <v>1530064.2559700001</v>
      </c>
      <c r="F34" s="127">
        <v>1346031.1318900001</v>
      </c>
      <c r="G34" s="127">
        <v>1399068.16716</v>
      </c>
      <c r="H34" s="127">
        <v>1387416.1778800001</v>
      </c>
      <c r="I34" s="127">
        <v>1476615.2312799999</v>
      </c>
      <c r="J34" s="127">
        <v>1675767.2089499999</v>
      </c>
      <c r="K34" s="127">
        <v>1292135.7308400001</v>
      </c>
      <c r="L34" s="127">
        <v>1536458.9928900001</v>
      </c>
      <c r="M34" s="127">
        <v>1440304.9590400001</v>
      </c>
      <c r="N34" s="127"/>
      <c r="O34" s="128">
        <v>15611866.83859</v>
      </c>
    </row>
    <row r="35" spans="1:15" ht="15" x14ac:dyDescent="0.25">
      <c r="A35" s="36">
        <v>2016</v>
      </c>
      <c r="B35" s="37" t="s">
        <v>146</v>
      </c>
      <c r="C35" s="127">
        <v>1317690.7571399999</v>
      </c>
      <c r="D35" s="127">
        <v>1417235.4312499999</v>
      </c>
      <c r="E35" s="127">
        <v>1509605.3156600001</v>
      </c>
      <c r="F35" s="127">
        <v>1522645.99538</v>
      </c>
      <c r="G35" s="127">
        <v>1417793.2821899999</v>
      </c>
      <c r="H35" s="127">
        <v>1526209.70297</v>
      </c>
      <c r="I35" s="127">
        <v>1246136.3417</v>
      </c>
      <c r="J35" s="127">
        <v>1605432.9395099999</v>
      </c>
      <c r="K35" s="127">
        <v>1318760.98752</v>
      </c>
      <c r="L35" s="127">
        <v>1424987.54382</v>
      </c>
      <c r="M35" s="127">
        <v>1312655.6449200001</v>
      </c>
      <c r="N35" s="127">
        <v>1337080.13775</v>
      </c>
      <c r="O35" s="128">
        <v>16956234.079810001</v>
      </c>
    </row>
    <row r="36" spans="1:15" ht="15" x14ac:dyDescent="0.25">
      <c r="A36" s="34">
        <v>2017</v>
      </c>
      <c r="B36" s="37" t="s">
        <v>147</v>
      </c>
      <c r="C36" s="127">
        <v>2064186.63322</v>
      </c>
      <c r="D36" s="127">
        <v>2227175.9965599999</v>
      </c>
      <c r="E36" s="127">
        <v>2708918.1094499999</v>
      </c>
      <c r="F36" s="127">
        <v>2293564.0153700002</v>
      </c>
      <c r="G36" s="127">
        <v>2564301.8142300001</v>
      </c>
      <c r="H36" s="127">
        <v>2495160.2393999998</v>
      </c>
      <c r="I36" s="127">
        <v>2431113.1157900002</v>
      </c>
      <c r="J36" s="127">
        <v>1834358.37418</v>
      </c>
      <c r="K36" s="127">
        <v>2149835.68188</v>
      </c>
      <c r="L36" s="127">
        <v>2631313.2308200002</v>
      </c>
      <c r="M36" s="127">
        <v>2645547.9024999999</v>
      </c>
      <c r="N36" s="127"/>
      <c r="O36" s="128">
        <v>26045475.113400001</v>
      </c>
    </row>
    <row r="37" spans="1:15" ht="15" x14ac:dyDescent="0.25">
      <c r="A37" s="36">
        <v>2016</v>
      </c>
      <c r="B37" s="37" t="s">
        <v>147</v>
      </c>
      <c r="C37" s="127">
        <v>1512280.43652</v>
      </c>
      <c r="D37" s="127">
        <v>1983742.38372</v>
      </c>
      <c r="E37" s="127">
        <v>2046625.30602</v>
      </c>
      <c r="F37" s="127">
        <v>2045816.2500700001</v>
      </c>
      <c r="G37" s="127">
        <v>1998418.0989099999</v>
      </c>
      <c r="H37" s="127">
        <v>2147765.0719300001</v>
      </c>
      <c r="I37" s="127">
        <v>1724587.2621200001</v>
      </c>
      <c r="J37" s="127">
        <v>1677699.5741300001</v>
      </c>
      <c r="K37" s="127">
        <v>1940445.8130099999</v>
      </c>
      <c r="L37" s="127">
        <v>2210886.45426</v>
      </c>
      <c r="M37" s="127">
        <v>2253216.38552</v>
      </c>
      <c r="N37" s="127">
        <v>2346446.8982299999</v>
      </c>
      <c r="O37" s="128">
        <v>23887929.934440002</v>
      </c>
    </row>
    <row r="38" spans="1:15" ht="15" x14ac:dyDescent="0.25">
      <c r="A38" s="34">
        <v>2017</v>
      </c>
      <c r="B38" s="37" t="s">
        <v>148</v>
      </c>
      <c r="C38" s="127">
        <v>65125.639880000002</v>
      </c>
      <c r="D38" s="127">
        <v>84700.491330000004</v>
      </c>
      <c r="E38" s="127">
        <v>148505.58248000001</v>
      </c>
      <c r="F38" s="127">
        <v>72460.498909999995</v>
      </c>
      <c r="G38" s="127">
        <v>114131.60739</v>
      </c>
      <c r="H38" s="127">
        <v>158069.96716999999</v>
      </c>
      <c r="I38" s="127">
        <v>90677.540630000003</v>
      </c>
      <c r="J38" s="127">
        <v>166188.74025</v>
      </c>
      <c r="K38" s="127">
        <v>103600.68257999999</v>
      </c>
      <c r="L38" s="127">
        <v>87979.716690000001</v>
      </c>
      <c r="M38" s="127">
        <v>125763.03137</v>
      </c>
      <c r="N38" s="127"/>
      <c r="O38" s="128">
        <v>1217203.49868</v>
      </c>
    </row>
    <row r="39" spans="1:15" ht="15" x14ac:dyDescent="0.25">
      <c r="A39" s="36">
        <v>2016</v>
      </c>
      <c r="B39" s="37" t="s">
        <v>148</v>
      </c>
      <c r="C39" s="127">
        <v>41413.986100000002</v>
      </c>
      <c r="D39" s="127">
        <v>60080.299330000002</v>
      </c>
      <c r="E39" s="127">
        <v>79413.773239999995</v>
      </c>
      <c r="F39" s="127">
        <v>92766.229569999996</v>
      </c>
      <c r="G39" s="127">
        <v>33853.179360000002</v>
      </c>
      <c r="H39" s="127">
        <v>58315.610529999998</v>
      </c>
      <c r="I39" s="127">
        <v>22686.377090000002</v>
      </c>
      <c r="J39" s="127">
        <v>60904.21574</v>
      </c>
      <c r="K39" s="127">
        <v>19889.552940000001</v>
      </c>
      <c r="L39" s="127">
        <v>74240.672420000003</v>
      </c>
      <c r="M39" s="127">
        <v>272208.02055999998</v>
      </c>
      <c r="N39" s="127">
        <v>156403.91558999999</v>
      </c>
      <c r="O39" s="128">
        <v>972175.83247000002</v>
      </c>
    </row>
    <row r="40" spans="1:15" ht="15" x14ac:dyDescent="0.25">
      <c r="A40" s="34">
        <v>2017</v>
      </c>
      <c r="B40" s="37" t="s">
        <v>149</v>
      </c>
      <c r="C40" s="127">
        <v>603352.43238000001</v>
      </c>
      <c r="D40" s="127">
        <v>695489.65228000004</v>
      </c>
      <c r="E40" s="127">
        <v>907675.16758999997</v>
      </c>
      <c r="F40" s="127">
        <v>787758.36766999995</v>
      </c>
      <c r="G40" s="127">
        <v>879155.95204999996</v>
      </c>
      <c r="H40" s="127">
        <v>873196.10614000005</v>
      </c>
      <c r="I40" s="127">
        <v>807634.28364000004</v>
      </c>
      <c r="J40" s="127">
        <v>959667.72592999996</v>
      </c>
      <c r="K40" s="127">
        <v>865336.51066000003</v>
      </c>
      <c r="L40" s="127">
        <v>1019410.73575</v>
      </c>
      <c r="M40" s="127">
        <v>1012899.94438</v>
      </c>
      <c r="N40" s="127"/>
      <c r="O40" s="128">
        <v>9411576.8784699999</v>
      </c>
    </row>
    <row r="41" spans="1:15" ht="15" x14ac:dyDescent="0.25">
      <c r="A41" s="36">
        <v>2016</v>
      </c>
      <c r="B41" s="37" t="s">
        <v>149</v>
      </c>
      <c r="C41" s="127">
        <v>626876.00630999997</v>
      </c>
      <c r="D41" s="127">
        <v>803789.29258999997</v>
      </c>
      <c r="E41" s="127">
        <v>898068.69923999999</v>
      </c>
      <c r="F41" s="127">
        <v>885562.18747999996</v>
      </c>
      <c r="G41" s="127">
        <v>806840.71355999995</v>
      </c>
      <c r="H41" s="127">
        <v>925883.76355999999</v>
      </c>
      <c r="I41" s="127">
        <v>628736.26763000002</v>
      </c>
      <c r="J41" s="127">
        <v>854979.48964000004</v>
      </c>
      <c r="K41" s="127">
        <v>803558.90072999999</v>
      </c>
      <c r="L41" s="127">
        <v>896102.71276999998</v>
      </c>
      <c r="M41" s="127">
        <v>898553.85037</v>
      </c>
      <c r="N41" s="127">
        <v>947215.41452999995</v>
      </c>
      <c r="O41" s="128">
        <v>9976167.2984100003</v>
      </c>
    </row>
    <row r="42" spans="1:15" ht="15" x14ac:dyDescent="0.25">
      <c r="A42" s="34">
        <v>2017</v>
      </c>
      <c r="B42" s="37" t="s">
        <v>150</v>
      </c>
      <c r="C42" s="127">
        <v>388792.40402000002</v>
      </c>
      <c r="D42" s="127">
        <v>432739.17395999999</v>
      </c>
      <c r="E42" s="127">
        <v>517140.60256000003</v>
      </c>
      <c r="F42" s="127">
        <v>484818.50394000002</v>
      </c>
      <c r="G42" s="127">
        <v>508786.02415000001</v>
      </c>
      <c r="H42" s="127">
        <v>506151.88738999999</v>
      </c>
      <c r="I42" s="127">
        <v>473493.95117999997</v>
      </c>
      <c r="J42" s="127">
        <v>564410.97201999999</v>
      </c>
      <c r="K42" s="127">
        <v>480453.60080999997</v>
      </c>
      <c r="L42" s="127">
        <v>542697.44414000004</v>
      </c>
      <c r="M42" s="127">
        <v>581888.72124999994</v>
      </c>
      <c r="N42" s="127"/>
      <c r="O42" s="128">
        <v>5481373.2854199996</v>
      </c>
    </row>
    <row r="43" spans="1:15" ht="15" x14ac:dyDescent="0.25">
      <c r="A43" s="36">
        <v>2016</v>
      </c>
      <c r="B43" s="37" t="s">
        <v>150</v>
      </c>
      <c r="C43" s="127">
        <v>375776.24744000001</v>
      </c>
      <c r="D43" s="127">
        <v>439341.66804000002</v>
      </c>
      <c r="E43" s="127">
        <v>469119.05040000001</v>
      </c>
      <c r="F43" s="127">
        <v>493159.98703000002</v>
      </c>
      <c r="G43" s="127">
        <v>455862.62134000001</v>
      </c>
      <c r="H43" s="127">
        <v>474535.24355000001</v>
      </c>
      <c r="I43" s="127">
        <v>350671.08311000001</v>
      </c>
      <c r="J43" s="127">
        <v>450226.81299000001</v>
      </c>
      <c r="K43" s="127">
        <v>403847.48009000003</v>
      </c>
      <c r="L43" s="127">
        <v>441725.15590000001</v>
      </c>
      <c r="M43" s="127">
        <v>454431.18699000002</v>
      </c>
      <c r="N43" s="127">
        <v>491196.67716000002</v>
      </c>
      <c r="O43" s="128">
        <v>5299893.21404</v>
      </c>
    </row>
    <row r="44" spans="1:15" ht="15" x14ac:dyDescent="0.25">
      <c r="A44" s="34">
        <v>2017</v>
      </c>
      <c r="B44" s="37" t="s">
        <v>151</v>
      </c>
      <c r="C44" s="127">
        <v>465008.35210000002</v>
      </c>
      <c r="D44" s="127">
        <v>500591.97363000002</v>
      </c>
      <c r="E44" s="127">
        <v>611746.18966999999</v>
      </c>
      <c r="F44" s="127">
        <v>546721.02370000002</v>
      </c>
      <c r="G44" s="127">
        <v>570198.75653000001</v>
      </c>
      <c r="H44" s="127">
        <v>560387.94799999997</v>
      </c>
      <c r="I44" s="127">
        <v>532176.05631000001</v>
      </c>
      <c r="J44" s="127">
        <v>607936.34949000005</v>
      </c>
      <c r="K44" s="127">
        <v>521581.82449000003</v>
      </c>
      <c r="L44" s="127">
        <v>625163.26277000003</v>
      </c>
      <c r="M44" s="127">
        <v>645222.13838000002</v>
      </c>
      <c r="N44" s="127"/>
      <c r="O44" s="128">
        <v>6186733.8750700001</v>
      </c>
    </row>
    <row r="45" spans="1:15" ht="15" x14ac:dyDescent="0.25">
      <c r="A45" s="36">
        <v>2016</v>
      </c>
      <c r="B45" s="37" t="s">
        <v>151</v>
      </c>
      <c r="C45" s="127">
        <v>423834.37780999998</v>
      </c>
      <c r="D45" s="127">
        <v>502325.66833999997</v>
      </c>
      <c r="E45" s="127">
        <v>536208.23216999997</v>
      </c>
      <c r="F45" s="127">
        <v>515692.98424000002</v>
      </c>
      <c r="G45" s="127">
        <v>503328.08214999997</v>
      </c>
      <c r="H45" s="127">
        <v>538464.43365000002</v>
      </c>
      <c r="I45" s="127">
        <v>408611.73881000001</v>
      </c>
      <c r="J45" s="127">
        <v>517488.85577999998</v>
      </c>
      <c r="K45" s="127">
        <v>483422.27635</v>
      </c>
      <c r="L45" s="127">
        <v>507902.28078999999</v>
      </c>
      <c r="M45" s="127">
        <v>517721.38851000002</v>
      </c>
      <c r="N45" s="127">
        <v>490788.52825999999</v>
      </c>
      <c r="O45" s="128">
        <v>5945788.8468599999</v>
      </c>
    </row>
    <row r="46" spans="1:15" ht="15" x14ac:dyDescent="0.25">
      <c r="A46" s="34">
        <v>2017</v>
      </c>
      <c r="B46" s="37" t="s">
        <v>152</v>
      </c>
      <c r="C46" s="127">
        <v>850633.10140000004</v>
      </c>
      <c r="D46" s="127">
        <v>928853.38199999998</v>
      </c>
      <c r="E46" s="127">
        <v>1169240.5996399999</v>
      </c>
      <c r="F46" s="127">
        <v>995623.60285000002</v>
      </c>
      <c r="G46" s="127">
        <v>965136.20888000005</v>
      </c>
      <c r="H46" s="127">
        <v>900979.82339000003</v>
      </c>
      <c r="I46" s="127">
        <v>792879.27177999995</v>
      </c>
      <c r="J46" s="127">
        <v>855069.14850000001</v>
      </c>
      <c r="K46" s="127">
        <v>744126.41226999997</v>
      </c>
      <c r="L46" s="127">
        <v>1032512.24579</v>
      </c>
      <c r="M46" s="127">
        <v>1084406.2100899999</v>
      </c>
      <c r="N46" s="127"/>
      <c r="O46" s="128">
        <v>10319460.006589999</v>
      </c>
    </row>
    <row r="47" spans="1:15" ht="15" x14ac:dyDescent="0.25">
      <c r="A47" s="36">
        <v>2016</v>
      </c>
      <c r="B47" s="37" t="s">
        <v>152</v>
      </c>
      <c r="C47" s="127">
        <v>626923.53431999998</v>
      </c>
      <c r="D47" s="127">
        <v>744873.26393999998</v>
      </c>
      <c r="E47" s="127">
        <v>731676.11054999998</v>
      </c>
      <c r="F47" s="127">
        <v>695900.64414999995</v>
      </c>
      <c r="G47" s="127">
        <v>748294.69905000005</v>
      </c>
      <c r="H47" s="127">
        <v>903306.15466999996</v>
      </c>
      <c r="I47" s="127">
        <v>603972.51031000004</v>
      </c>
      <c r="J47" s="127">
        <v>880299.90758</v>
      </c>
      <c r="K47" s="127">
        <v>716701.93223000003</v>
      </c>
      <c r="L47" s="127">
        <v>757668.32524999999</v>
      </c>
      <c r="M47" s="127">
        <v>739254.84701999999</v>
      </c>
      <c r="N47" s="127">
        <v>924330.98190000001</v>
      </c>
      <c r="O47" s="128">
        <v>9073202.9109700006</v>
      </c>
    </row>
    <row r="48" spans="1:15" ht="15" x14ac:dyDescent="0.25">
      <c r="A48" s="34">
        <v>2017</v>
      </c>
      <c r="B48" s="37" t="s">
        <v>153</v>
      </c>
      <c r="C48" s="127">
        <v>180944.35892999999</v>
      </c>
      <c r="D48" s="127">
        <v>202320.78313</v>
      </c>
      <c r="E48" s="127">
        <v>256865.70563000001</v>
      </c>
      <c r="F48" s="127">
        <v>222383.92796999999</v>
      </c>
      <c r="G48" s="127">
        <v>239968.61330999999</v>
      </c>
      <c r="H48" s="127">
        <v>231400.9319</v>
      </c>
      <c r="I48" s="127">
        <v>217731.45954000001</v>
      </c>
      <c r="J48" s="127">
        <v>245074.52836</v>
      </c>
      <c r="K48" s="127">
        <v>205894.39832000001</v>
      </c>
      <c r="L48" s="127">
        <v>230154.18333</v>
      </c>
      <c r="M48" s="127">
        <v>238108.00873</v>
      </c>
      <c r="N48" s="127"/>
      <c r="O48" s="128">
        <v>2470846.89915</v>
      </c>
    </row>
    <row r="49" spans="1:15" ht="15" x14ac:dyDescent="0.25">
      <c r="A49" s="36">
        <v>2016</v>
      </c>
      <c r="B49" s="37" t="s">
        <v>153</v>
      </c>
      <c r="C49" s="127">
        <v>184458.32011999999</v>
      </c>
      <c r="D49" s="127">
        <v>224268.11603999999</v>
      </c>
      <c r="E49" s="127">
        <v>273738.89941000001</v>
      </c>
      <c r="F49" s="127">
        <v>251577.99100000001</v>
      </c>
      <c r="G49" s="127">
        <v>233936.51415999999</v>
      </c>
      <c r="H49" s="127">
        <v>239411.14504</v>
      </c>
      <c r="I49" s="127">
        <v>180023.77429</v>
      </c>
      <c r="J49" s="127">
        <v>226448.7561</v>
      </c>
      <c r="K49" s="127">
        <v>215706.09072000001</v>
      </c>
      <c r="L49" s="127">
        <v>206936.04796</v>
      </c>
      <c r="M49" s="127">
        <v>212186.10467999999</v>
      </c>
      <c r="N49" s="127">
        <v>202294.28679000001</v>
      </c>
      <c r="O49" s="128">
        <v>2650986.0463100001</v>
      </c>
    </row>
    <row r="50" spans="1:15" ht="15" x14ac:dyDescent="0.25">
      <c r="A50" s="34">
        <v>2017</v>
      </c>
      <c r="B50" s="37" t="s">
        <v>154</v>
      </c>
      <c r="C50" s="127">
        <v>198534.06315</v>
      </c>
      <c r="D50" s="127">
        <v>251919.77725000001</v>
      </c>
      <c r="E50" s="127">
        <v>341232.77179000003</v>
      </c>
      <c r="F50" s="127">
        <v>346680.80557000003</v>
      </c>
      <c r="G50" s="127">
        <v>302931.09289999999</v>
      </c>
      <c r="H50" s="127">
        <v>252784.96157000001</v>
      </c>
      <c r="I50" s="127">
        <v>265566.63008999999</v>
      </c>
      <c r="J50" s="127">
        <v>324543.58662999998</v>
      </c>
      <c r="K50" s="127">
        <v>233922.60837</v>
      </c>
      <c r="L50" s="127">
        <v>226626.09088999999</v>
      </c>
      <c r="M50" s="127">
        <v>271420.08478999999</v>
      </c>
      <c r="N50" s="127"/>
      <c r="O50" s="128">
        <v>3016162.4730000002</v>
      </c>
    </row>
    <row r="51" spans="1:15" ht="15" x14ac:dyDescent="0.25">
      <c r="A51" s="36">
        <v>2016</v>
      </c>
      <c r="B51" s="37" t="s">
        <v>154</v>
      </c>
      <c r="C51" s="127">
        <v>170447.06148999999</v>
      </c>
      <c r="D51" s="127">
        <v>155557.12719999999</v>
      </c>
      <c r="E51" s="127">
        <v>194886.80061999999</v>
      </c>
      <c r="F51" s="127">
        <v>247962.09906000001</v>
      </c>
      <c r="G51" s="127">
        <v>172098.34568</v>
      </c>
      <c r="H51" s="127">
        <v>156340.49991000001</v>
      </c>
      <c r="I51" s="127">
        <v>90793.000419999997</v>
      </c>
      <c r="J51" s="127">
        <v>232009.07131999999</v>
      </c>
      <c r="K51" s="127">
        <v>195280.35784000001</v>
      </c>
      <c r="L51" s="127">
        <v>226982.83412000001</v>
      </c>
      <c r="M51" s="127">
        <v>254790.54058</v>
      </c>
      <c r="N51" s="127">
        <v>344032.96642000001</v>
      </c>
      <c r="O51" s="128">
        <v>2441180.7046599998</v>
      </c>
    </row>
    <row r="52" spans="1:15" ht="15" x14ac:dyDescent="0.25">
      <c r="A52" s="34">
        <v>2017</v>
      </c>
      <c r="B52" s="37" t="s">
        <v>155</v>
      </c>
      <c r="C52" s="127">
        <v>99964.754350000003</v>
      </c>
      <c r="D52" s="127">
        <v>122114.31127000001</v>
      </c>
      <c r="E52" s="127">
        <v>147396.47138</v>
      </c>
      <c r="F52" s="127">
        <v>137727.17058999999</v>
      </c>
      <c r="G52" s="127">
        <v>131960.78599</v>
      </c>
      <c r="H52" s="127">
        <v>156546.92847000001</v>
      </c>
      <c r="I52" s="127">
        <v>111487.75456</v>
      </c>
      <c r="J52" s="127">
        <v>159375.43341999999</v>
      </c>
      <c r="K52" s="127">
        <v>151248.09580000001</v>
      </c>
      <c r="L52" s="127">
        <v>145188.47239000001</v>
      </c>
      <c r="M52" s="127">
        <v>173227.40802</v>
      </c>
      <c r="N52" s="127"/>
      <c r="O52" s="128">
        <v>1536237.5862400001</v>
      </c>
    </row>
    <row r="53" spans="1:15" ht="15" x14ac:dyDescent="0.25">
      <c r="A53" s="36">
        <v>2016</v>
      </c>
      <c r="B53" s="37" t="s">
        <v>155</v>
      </c>
      <c r="C53" s="127">
        <v>118636.14177</v>
      </c>
      <c r="D53" s="127">
        <v>136585.772</v>
      </c>
      <c r="E53" s="127">
        <v>164167.68768999999</v>
      </c>
      <c r="F53" s="127">
        <v>146799.34344</v>
      </c>
      <c r="G53" s="127">
        <v>106338.51489999999</v>
      </c>
      <c r="H53" s="127">
        <v>143121.23869999999</v>
      </c>
      <c r="I53" s="127">
        <v>97285.00662</v>
      </c>
      <c r="J53" s="127">
        <v>151570.55338999999</v>
      </c>
      <c r="K53" s="127">
        <v>140241.91118</v>
      </c>
      <c r="L53" s="127">
        <v>124349.49412</v>
      </c>
      <c r="M53" s="127">
        <v>135519.44211999999</v>
      </c>
      <c r="N53" s="127">
        <v>212501.04013000001</v>
      </c>
      <c r="O53" s="128">
        <v>1677116.1460599999</v>
      </c>
    </row>
    <row r="54" spans="1:15" ht="15" x14ac:dyDescent="0.25">
      <c r="A54" s="34">
        <v>2017</v>
      </c>
      <c r="B54" s="37" t="s">
        <v>156</v>
      </c>
      <c r="C54" s="127">
        <v>257701.44957999999</v>
      </c>
      <c r="D54" s="127">
        <v>269349.10970999999</v>
      </c>
      <c r="E54" s="127">
        <v>329541.14668000001</v>
      </c>
      <c r="F54" s="127">
        <v>309791.77945999999</v>
      </c>
      <c r="G54" s="127">
        <v>327869.59314999997</v>
      </c>
      <c r="H54" s="127">
        <v>324249.87060999998</v>
      </c>
      <c r="I54" s="127">
        <v>304221.00488000002</v>
      </c>
      <c r="J54" s="127">
        <v>361289.70400999999</v>
      </c>
      <c r="K54" s="127">
        <v>310655.44728999998</v>
      </c>
      <c r="L54" s="127">
        <v>382902.37842999998</v>
      </c>
      <c r="M54" s="127">
        <v>385979.53028000001</v>
      </c>
      <c r="N54" s="127"/>
      <c r="O54" s="128">
        <v>3563551.0140800001</v>
      </c>
    </row>
    <row r="55" spans="1:15" ht="15" x14ac:dyDescent="0.25">
      <c r="A55" s="36">
        <v>2016</v>
      </c>
      <c r="B55" s="37" t="s">
        <v>156</v>
      </c>
      <c r="C55" s="127">
        <v>254117.76933000001</v>
      </c>
      <c r="D55" s="127">
        <v>280094.70999</v>
      </c>
      <c r="E55" s="127">
        <v>314644.74862999999</v>
      </c>
      <c r="F55" s="127">
        <v>303604.24443000002</v>
      </c>
      <c r="G55" s="127">
        <v>286639.18878999999</v>
      </c>
      <c r="H55" s="127">
        <v>335506.22450999997</v>
      </c>
      <c r="I55" s="127">
        <v>225691.47210000001</v>
      </c>
      <c r="J55" s="127">
        <v>301999.77925999998</v>
      </c>
      <c r="K55" s="127">
        <v>281829.04858</v>
      </c>
      <c r="L55" s="127">
        <v>313788.01591999998</v>
      </c>
      <c r="M55" s="127">
        <v>320434.24462999997</v>
      </c>
      <c r="N55" s="127">
        <v>289508.50641999999</v>
      </c>
      <c r="O55" s="128">
        <v>3507857.9525899999</v>
      </c>
    </row>
    <row r="56" spans="1:15" ht="15" x14ac:dyDescent="0.25">
      <c r="A56" s="34">
        <v>2017</v>
      </c>
      <c r="B56" s="37" t="s">
        <v>157</v>
      </c>
      <c r="C56" s="127">
        <v>5824.4746999999998</v>
      </c>
      <c r="D56" s="127">
        <v>7372.3520099999996</v>
      </c>
      <c r="E56" s="127">
        <v>14210.87449</v>
      </c>
      <c r="F56" s="127">
        <v>10024.064060000001</v>
      </c>
      <c r="G56" s="127">
        <v>10759.562809999999</v>
      </c>
      <c r="H56" s="127">
        <v>8156.1843900000003</v>
      </c>
      <c r="I56" s="127">
        <v>7385.9921800000002</v>
      </c>
      <c r="J56" s="127">
        <v>7635.9802799999998</v>
      </c>
      <c r="K56" s="127">
        <v>5994.8391300000003</v>
      </c>
      <c r="L56" s="127">
        <v>9753.0607600000003</v>
      </c>
      <c r="M56" s="127">
        <v>10275.16718</v>
      </c>
      <c r="N56" s="127"/>
      <c r="O56" s="128">
        <v>97392.551990000007</v>
      </c>
    </row>
    <row r="57" spans="1:15" ht="15" x14ac:dyDescent="0.25">
      <c r="A57" s="36">
        <v>2016</v>
      </c>
      <c r="B57" s="37" t="s">
        <v>157</v>
      </c>
      <c r="C57" s="127">
        <v>4812.4913900000001</v>
      </c>
      <c r="D57" s="127">
        <v>7726.5723200000002</v>
      </c>
      <c r="E57" s="127">
        <v>8985.9353599999995</v>
      </c>
      <c r="F57" s="127">
        <v>9578.23956</v>
      </c>
      <c r="G57" s="127">
        <v>9036.3687800000007</v>
      </c>
      <c r="H57" s="127">
        <v>12975.900439999999</v>
      </c>
      <c r="I57" s="127">
        <v>4723.1270400000003</v>
      </c>
      <c r="J57" s="127">
        <v>7828.6501799999996</v>
      </c>
      <c r="K57" s="127">
        <v>6318.59735</v>
      </c>
      <c r="L57" s="127">
        <v>7112.1207700000004</v>
      </c>
      <c r="M57" s="127">
        <v>8210.2872499999994</v>
      </c>
      <c r="N57" s="127">
        <v>8375.1903399999992</v>
      </c>
      <c r="O57" s="128">
        <v>95683.480779999998</v>
      </c>
    </row>
    <row r="58" spans="1:15" ht="15" x14ac:dyDescent="0.25">
      <c r="A58" s="34">
        <v>2017</v>
      </c>
      <c r="B58" s="35" t="s">
        <v>31</v>
      </c>
      <c r="C58" s="130">
        <f>C60</f>
        <v>327636.03240000003</v>
      </c>
      <c r="D58" s="130">
        <f t="shared" ref="D58:O58" si="4">D60</f>
        <v>309155.17703999998</v>
      </c>
      <c r="E58" s="130">
        <f t="shared" si="4"/>
        <v>382542.65993999998</v>
      </c>
      <c r="F58" s="130">
        <f t="shared" si="4"/>
        <v>447992.11716000002</v>
      </c>
      <c r="G58" s="130">
        <f t="shared" si="4"/>
        <v>445508.96273000003</v>
      </c>
      <c r="H58" s="130">
        <f t="shared" si="4"/>
        <v>366962.57020000002</v>
      </c>
      <c r="I58" s="130">
        <f t="shared" si="4"/>
        <v>385891.36699000001</v>
      </c>
      <c r="J58" s="130">
        <f t="shared" si="4"/>
        <v>444210.27616000001</v>
      </c>
      <c r="K58" s="130">
        <f t="shared" si="4"/>
        <v>379294.92271999997</v>
      </c>
      <c r="L58" s="130">
        <f t="shared" si="4"/>
        <v>404246.91246000002</v>
      </c>
      <c r="M58" s="130">
        <f t="shared" si="4"/>
        <v>388723.27710000001</v>
      </c>
      <c r="N58" s="130"/>
      <c r="O58" s="128">
        <f t="shared" si="4"/>
        <v>4282164.2748999996</v>
      </c>
    </row>
    <row r="59" spans="1:15" ht="15" x14ac:dyDescent="0.25">
      <c r="A59" s="36">
        <v>2016</v>
      </c>
      <c r="B59" s="35" t="s">
        <v>31</v>
      </c>
      <c r="C59" s="130">
        <f>C61</f>
        <v>236204.63557000001</v>
      </c>
      <c r="D59" s="130">
        <f t="shared" ref="D59:O59" si="5">D61</f>
        <v>244178.06928</v>
      </c>
      <c r="E59" s="130">
        <f t="shared" si="5"/>
        <v>265568.22891000001</v>
      </c>
      <c r="F59" s="130">
        <f t="shared" si="5"/>
        <v>337034.79820000002</v>
      </c>
      <c r="G59" s="130">
        <f t="shared" si="5"/>
        <v>315280.37226999999</v>
      </c>
      <c r="H59" s="130">
        <f t="shared" si="5"/>
        <v>361234.93433999998</v>
      </c>
      <c r="I59" s="130">
        <f t="shared" si="5"/>
        <v>271362.79934000003</v>
      </c>
      <c r="J59" s="130">
        <f t="shared" si="5"/>
        <v>344705.85963999998</v>
      </c>
      <c r="K59" s="130">
        <f t="shared" si="5"/>
        <v>322012.03495</v>
      </c>
      <c r="L59" s="130">
        <f t="shared" si="5"/>
        <v>351089.66720000003</v>
      </c>
      <c r="M59" s="130">
        <f t="shared" si="5"/>
        <v>384469.13858999999</v>
      </c>
      <c r="N59" s="130">
        <f t="shared" si="5"/>
        <v>354103.23116000002</v>
      </c>
      <c r="O59" s="128">
        <f t="shared" si="5"/>
        <v>3787243.76945</v>
      </c>
    </row>
    <row r="60" spans="1:15" ht="15" x14ac:dyDescent="0.25">
      <c r="A60" s="34">
        <v>2017</v>
      </c>
      <c r="B60" s="37" t="s">
        <v>158</v>
      </c>
      <c r="C60" s="127">
        <v>327636.03240000003</v>
      </c>
      <c r="D60" s="127">
        <v>309155.17703999998</v>
      </c>
      <c r="E60" s="127">
        <v>382542.65993999998</v>
      </c>
      <c r="F60" s="127">
        <v>447992.11716000002</v>
      </c>
      <c r="G60" s="127">
        <v>445508.96273000003</v>
      </c>
      <c r="H60" s="127">
        <v>366962.57020000002</v>
      </c>
      <c r="I60" s="127">
        <v>385891.36699000001</v>
      </c>
      <c r="J60" s="127">
        <v>444210.27616000001</v>
      </c>
      <c r="K60" s="127">
        <v>379294.92271999997</v>
      </c>
      <c r="L60" s="127">
        <v>404246.91246000002</v>
      </c>
      <c r="M60" s="127">
        <v>388723.27710000001</v>
      </c>
      <c r="N60" s="127"/>
      <c r="O60" s="128">
        <v>4282164.2748999996</v>
      </c>
    </row>
    <row r="61" spans="1:15" ht="15.75" thickBot="1" x14ac:dyDescent="0.3">
      <c r="A61" s="36">
        <v>2016</v>
      </c>
      <c r="B61" s="173" t="s">
        <v>158</v>
      </c>
      <c r="C61" s="174">
        <v>236204.63557000001</v>
      </c>
      <c r="D61" s="174">
        <v>244178.06928</v>
      </c>
      <c r="E61" s="174">
        <v>265568.22891000001</v>
      </c>
      <c r="F61" s="174">
        <v>337034.79820000002</v>
      </c>
      <c r="G61" s="174">
        <v>315280.37226999999</v>
      </c>
      <c r="H61" s="174">
        <v>361234.93433999998</v>
      </c>
      <c r="I61" s="174">
        <v>271362.79934000003</v>
      </c>
      <c r="J61" s="174">
        <v>344705.85963999998</v>
      </c>
      <c r="K61" s="174">
        <v>322012.03495</v>
      </c>
      <c r="L61" s="174">
        <v>351089.66720000003</v>
      </c>
      <c r="M61" s="174">
        <v>384469.13858999999</v>
      </c>
      <c r="N61" s="174">
        <v>354103.23116000002</v>
      </c>
      <c r="O61" s="175">
        <v>3787243.76945</v>
      </c>
    </row>
    <row r="62" spans="1:15" s="40" customFormat="1" ht="15" customHeight="1" thickBot="1" x14ac:dyDescent="0.25">
      <c r="A62" s="38">
        <v>2002</v>
      </c>
      <c r="B62" s="39" t="s">
        <v>40</v>
      </c>
      <c r="C62" s="131">
        <v>2607319.6609999998</v>
      </c>
      <c r="D62" s="131">
        <v>2383772.9539999999</v>
      </c>
      <c r="E62" s="131">
        <v>2918943.5210000002</v>
      </c>
      <c r="F62" s="131">
        <v>2742857.9219999998</v>
      </c>
      <c r="G62" s="131">
        <v>3000325.2429999998</v>
      </c>
      <c r="H62" s="131">
        <v>2770693.8810000001</v>
      </c>
      <c r="I62" s="131">
        <v>3103851.8620000002</v>
      </c>
      <c r="J62" s="131">
        <v>2975888.9739999999</v>
      </c>
      <c r="K62" s="131">
        <v>3218206.861</v>
      </c>
      <c r="L62" s="131">
        <v>3501128.02</v>
      </c>
      <c r="M62" s="131">
        <v>3593604.8960000002</v>
      </c>
      <c r="N62" s="131">
        <v>3242495.2340000002</v>
      </c>
      <c r="O62" s="132">
        <f>SUM(C62:N62)</f>
        <v>36059089.028999999</v>
      </c>
    </row>
    <row r="63" spans="1:15" s="40" customFormat="1" ht="15" customHeight="1" thickBot="1" x14ac:dyDescent="0.25">
      <c r="A63" s="38">
        <v>2003</v>
      </c>
      <c r="B63" s="39" t="s">
        <v>40</v>
      </c>
      <c r="C63" s="131">
        <v>3533705.5819999999</v>
      </c>
      <c r="D63" s="131">
        <v>2923460.39</v>
      </c>
      <c r="E63" s="131">
        <v>3908255.9909999999</v>
      </c>
      <c r="F63" s="131">
        <v>3662183.449</v>
      </c>
      <c r="G63" s="131">
        <v>3860471.3</v>
      </c>
      <c r="H63" s="131">
        <v>3796113.5219999999</v>
      </c>
      <c r="I63" s="131">
        <v>4236114.2640000004</v>
      </c>
      <c r="J63" s="131">
        <v>3828726.17</v>
      </c>
      <c r="K63" s="131">
        <v>4114677.523</v>
      </c>
      <c r="L63" s="131">
        <v>4824388.2589999996</v>
      </c>
      <c r="M63" s="131">
        <v>3969697.4580000001</v>
      </c>
      <c r="N63" s="131">
        <v>4595042.3940000003</v>
      </c>
      <c r="O63" s="132">
        <f t="shared" ref="O63:O77" si="6">SUM(C63:N63)</f>
        <v>47252836.302000001</v>
      </c>
    </row>
    <row r="64" spans="1:15" s="40" customFormat="1" ht="15" customHeight="1" thickBot="1" x14ac:dyDescent="0.25">
      <c r="A64" s="38">
        <v>2004</v>
      </c>
      <c r="B64" s="39" t="s">
        <v>40</v>
      </c>
      <c r="C64" s="131">
        <v>4619660.84</v>
      </c>
      <c r="D64" s="131">
        <v>3664503.0430000001</v>
      </c>
      <c r="E64" s="131">
        <v>5218042.1770000001</v>
      </c>
      <c r="F64" s="131">
        <v>5072462.9939999999</v>
      </c>
      <c r="G64" s="131">
        <v>5170061.6050000004</v>
      </c>
      <c r="H64" s="131">
        <v>5284383.2860000003</v>
      </c>
      <c r="I64" s="131">
        <v>5632138.7980000004</v>
      </c>
      <c r="J64" s="131">
        <v>4707491.284</v>
      </c>
      <c r="K64" s="131">
        <v>5656283.5209999997</v>
      </c>
      <c r="L64" s="131">
        <v>5867342.1210000003</v>
      </c>
      <c r="M64" s="131">
        <v>5733908.9759999998</v>
      </c>
      <c r="N64" s="131">
        <v>6540874.1749999998</v>
      </c>
      <c r="O64" s="132">
        <f t="shared" si="6"/>
        <v>63167152.819999993</v>
      </c>
    </row>
    <row r="65" spans="1:15" s="40" customFormat="1" ht="15" customHeight="1" thickBot="1" x14ac:dyDescent="0.25">
      <c r="A65" s="38">
        <v>2005</v>
      </c>
      <c r="B65" s="39" t="s">
        <v>40</v>
      </c>
      <c r="C65" s="131">
        <v>4997279.7240000004</v>
      </c>
      <c r="D65" s="131">
        <v>5651741.2520000003</v>
      </c>
      <c r="E65" s="131">
        <v>6591859.2180000003</v>
      </c>
      <c r="F65" s="131">
        <v>6128131.8779999996</v>
      </c>
      <c r="G65" s="131">
        <v>5977226.2170000002</v>
      </c>
      <c r="H65" s="131">
        <v>6038534.3669999996</v>
      </c>
      <c r="I65" s="131">
        <v>5763466.3530000001</v>
      </c>
      <c r="J65" s="131">
        <v>5552867.2120000003</v>
      </c>
      <c r="K65" s="131">
        <v>6814268.9409999996</v>
      </c>
      <c r="L65" s="131">
        <v>6772178.5690000001</v>
      </c>
      <c r="M65" s="131">
        <v>5942575.7819999997</v>
      </c>
      <c r="N65" s="131">
        <v>7246278.6299999999</v>
      </c>
      <c r="O65" s="132">
        <f t="shared" si="6"/>
        <v>73476408.142999992</v>
      </c>
    </row>
    <row r="66" spans="1:15" s="40" customFormat="1" ht="15" customHeight="1" thickBot="1" x14ac:dyDescent="0.25">
      <c r="A66" s="38">
        <v>2006</v>
      </c>
      <c r="B66" s="39" t="s">
        <v>40</v>
      </c>
      <c r="C66" s="131">
        <v>5133048.8810000001</v>
      </c>
      <c r="D66" s="131">
        <v>6058251.2790000001</v>
      </c>
      <c r="E66" s="131">
        <v>7411101.659</v>
      </c>
      <c r="F66" s="131">
        <v>6456090.2609999999</v>
      </c>
      <c r="G66" s="131">
        <v>7041543.2470000004</v>
      </c>
      <c r="H66" s="131">
        <v>7815434.6220000004</v>
      </c>
      <c r="I66" s="131">
        <v>7067411.4790000003</v>
      </c>
      <c r="J66" s="131">
        <v>6811202.4100000001</v>
      </c>
      <c r="K66" s="131">
        <v>7606551.0949999997</v>
      </c>
      <c r="L66" s="131">
        <v>6888812.5489999996</v>
      </c>
      <c r="M66" s="131">
        <v>8641474.5559999999</v>
      </c>
      <c r="N66" s="131">
        <v>8603753.4800000004</v>
      </c>
      <c r="O66" s="132">
        <f t="shared" si="6"/>
        <v>85534675.517999992</v>
      </c>
    </row>
    <row r="67" spans="1:15" s="40" customFormat="1" ht="15" customHeight="1" thickBot="1" x14ac:dyDescent="0.25">
      <c r="A67" s="38">
        <v>2007</v>
      </c>
      <c r="B67" s="39" t="s">
        <v>40</v>
      </c>
      <c r="C67" s="131">
        <v>6564559.7929999996</v>
      </c>
      <c r="D67" s="131">
        <v>7656951.608</v>
      </c>
      <c r="E67" s="131">
        <v>8957851.6209999993</v>
      </c>
      <c r="F67" s="131">
        <v>8313312.0049999999</v>
      </c>
      <c r="G67" s="131">
        <v>9147620.0419999994</v>
      </c>
      <c r="H67" s="131">
        <v>8980247.4370000008</v>
      </c>
      <c r="I67" s="131">
        <v>8937741.591</v>
      </c>
      <c r="J67" s="131">
        <v>8736689.0920000002</v>
      </c>
      <c r="K67" s="131">
        <v>9038743.8959999997</v>
      </c>
      <c r="L67" s="131">
        <v>9895216.6219999995</v>
      </c>
      <c r="M67" s="131">
        <v>11318798.220000001</v>
      </c>
      <c r="N67" s="131">
        <v>9724017.977</v>
      </c>
      <c r="O67" s="132">
        <f t="shared" si="6"/>
        <v>107271749.90399998</v>
      </c>
    </row>
    <row r="68" spans="1:15" s="40" customFormat="1" ht="15" customHeight="1" thickBot="1" x14ac:dyDescent="0.25">
      <c r="A68" s="38">
        <v>2008</v>
      </c>
      <c r="B68" s="39" t="s">
        <v>40</v>
      </c>
      <c r="C68" s="131">
        <v>10632207.040999999</v>
      </c>
      <c r="D68" s="131">
        <v>11077899.119999999</v>
      </c>
      <c r="E68" s="131">
        <v>11428587.233999999</v>
      </c>
      <c r="F68" s="131">
        <v>11363963.503</v>
      </c>
      <c r="G68" s="131">
        <v>12477968.699999999</v>
      </c>
      <c r="H68" s="131">
        <v>11770634.384</v>
      </c>
      <c r="I68" s="131">
        <v>12595426.863</v>
      </c>
      <c r="J68" s="131">
        <v>11046830.085999999</v>
      </c>
      <c r="K68" s="131">
        <v>12793148.034</v>
      </c>
      <c r="L68" s="131">
        <v>9722708.7899999991</v>
      </c>
      <c r="M68" s="131">
        <v>9395872.8969999999</v>
      </c>
      <c r="N68" s="131">
        <v>7721948.9740000004</v>
      </c>
      <c r="O68" s="132">
        <f t="shared" si="6"/>
        <v>132027195.626</v>
      </c>
    </row>
    <row r="69" spans="1:15" s="40" customFormat="1" ht="15" customHeight="1" thickBot="1" x14ac:dyDescent="0.25">
      <c r="A69" s="38">
        <v>2009</v>
      </c>
      <c r="B69" s="39" t="s">
        <v>40</v>
      </c>
      <c r="C69" s="131">
        <v>7884493.5240000002</v>
      </c>
      <c r="D69" s="131">
        <v>8435115.8340000007</v>
      </c>
      <c r="E69" s="131">
        <v>8155485.0810000002</v>
      </c>
      <c r="F69" s="131">
        <v>7561696.2829999998</v>
      </c>
      <c r="G69" s="131">
        <v>7346407.5279999999</v>
      </c>
      <c r="H69" s="131">
        <v>8329692.7829999998</v>
      </c>
      <c r="I69" s="131">
        <v>9055733.6710000001</v>
      </c>
      <c r="J69" s="131">
        <v>7839908.8420000002</v>
      </c>
      <c r="K69" s="131">
        <v>8480708.3870000001</v>
      </c>
      <c r="L69" s="131">
        <v>10095768.029999999</v>
      </c>
      <c r="M69" s="131">
        <v>8903010.773</v>
      </c>
      <c r="N69" s="131">
        <v>10054591.867000001</v>
      </c>
      <c r="O69" s="132">
        <f t="shared" si="6"/>
        <v>102142612.603</v>
      </c>
    </row>
    <row r="70" spans="1:15" s="40" customFormat="1" ht="15" customHeight="1" thickBot="1" x14ac:dyDescent="0.25">
      <c r="A70" s="38">
        <v>2010</v>
      </c>
      <c r="B70" s="39" t="s">
        <v>40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 t="shared" si="6"/>
        <v>113883219.18399999</v>
      </c>
    </row>
    <row r="71" spans="1:15" s="40" customFormat="1" ht="15" customHeight="1" thickBot="1" x14ac:dyDescent="0.25">
      <c r="A71" s="38">
        <v>2011</v>
      </c>
      <c r="B71" s="39" t="s">
        <v>40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 t="shared" si="6"/>
        <v>134906868.83000001</v>
      </c>
    </row>
    <row r="72" spans="1:15" ht="13.5" thickBot="1" x14ac:dyDescent="0.25">
      <c r="A72" s="38">
        <v>2012</v>
      </c>
      <c r="B72" s="39" t="s">
        <v>40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 t="shared" si="6"/>
        <v>152461736.55599999</v>
      </c>
    </row>
    <row r="73" spans="1:15" ht="13.5" thickBot="1" x14ac:dyDescent="0.25">
      <c r="A73" s="38">
        <v>2013</v>
      </c>
      <c r="B73" s="39" t="s">
        <v>40</v>
      </c>
      <c r="C73" s="131">
        <v>11481521.079</v>
      </c>
      <c r="D73" s="131">
        <v>12385690.909</v>
      </c>
      <c r="E73" s="131">
        <v>13122058.141000001</v>
      </c>
      <c r="F73" s="131">
        <v>12468202.903000001</v>
      </c>
      <c r="G73" s="131">
        <v>13277209.017000001</v>
      </c>
      <c r="H73" s="131">
        <v>12399973.961999999</v>
      </c>
      <c r="I73" s="131">
        <v>13059519.685000001</v>
      </c>
      <c r="J73" s="131">
        <v>11118300.903000001</v>
      </c>
      <c r="K73" s="131">
        <v>13060371.039000001</v>
      </c>
      <c r="L73" s="131">
        <v>12053704.638</v>
      </c>
      <c r="M73" s="131">
        <v>14201227.351</v>
      </c>
      <c r="N73" s="131">
        <v>13174857.460000001</v>
      </c>
      <c r="O73" s="132">
        <f t="shared" si="6"/>
        <v>151802637.08700001</v>
      </c>
    </row>
    <row r="74" spans="1:15" ht="13.5" thickBot="1" x14ac:dyDescent="0.25">
      <c r="A74" s="38">
        <v>2014</v>
      </c>
      <c r="B74" s="39" t="s">
        <v>40</v>
      </c>
      <c r="C74" s="131">
        <v>12399761.948000001</v>
      </c>
      <c r="D74" s="131">
        <v>13053292.493000001</v>
      </c>
      <c r="E74" s="131">
        <v>14680110.779999999</v>
      </c>
      <c r="F74" s="131">
        <v>13371185.664000001</v>
      </c>
      <c r="G74" s="131">
        <v>13681906.159</v>
      </c>
      <c r="H74" s="131">
        <v>12880924.245999999</v>
      </c>
      <c r="I74" s="131">
        <v>13344776.958000001</v>
      </c>
      <c r="J74" s="131">
        <v>11386828.925000001</v>
      </c>
      <c r="K74" s="131">
        <v>13583120.905999999</v>
      </c>
      <c r="L74" s="131">
        <v>12891630.102</v>
      </c>
      <c r="M74" s="131">
        <v>13067348.107000001</v>
      </c>
      <c r="N74" s="131">
        <v>13269271.402000001</v>
      </c>
      <c r="O74" s="132">
        <f t="shared" si="6"/>
        <v>157610157.69</v>
      </c>
    </row>
    <row r="75" spans="1:15" ht="13.5" thickBot="1" x14ac:dyDescent="0.25">
      <c r="A75" s="38">
        <v>2015</v>
      </c>
      <c r="B75" s="39" t="s">
        <v>40</v>
      </c>
      <c r="C75" s="131">
        <v>12301766.75</v>
      </c>
      <c r="D75" s="131">
        <v>12231860.140000001</v>
      </c>
      <c r="E75" s="131">
        <v>12519910.437999999</v>
      </c>
      <c r="F75" s="131">
        <v>13349346.866</v>
      </c>
      <c r="G75" s="131">
        <v>11080385.127</v>
      </c>
      <c r="H75" s="131">
        <v>11949647.085999999</v>
      </c>
      <c r="I75" s="131">
        <v>11129358.973999999</v>
      </c>
      <c r="J75" s="131">
        <v>11022045.344000001</v>
      </c>
      <c r="K75" s="131">
        <v>11581703.842</v>
      </c>
      <c r="L75" s="131">
        <v>13240039.088</v>
      </c>
      <c r="M75" s="131">
        <v>11681989.013</v>
      </c>
      <c r="N75" s="131">
        <v>11750818.76</v>
      </c>
      <c r="O75" s="132">
        <f t="shared" si="6"/>
        <v>143838871.428</v>
      </c>
    </row>
    <row r="76" spans="1:15" ht="13.5" thickBot="1" x14ac:dyDescent="0.25">
      <c r="A76" s="38">
        <v>2016</v>
      </c>
      <c r="B76" s="39" t="s">
        <v>40</v>
      </c>
      <c r="C76" s="131">
        <v>9546115.4000000004</v>
      </c>
      <c r="D76" s="131">
        <v>12366388.057</v>
      </c>
      <c r="E76" s="131">
        <v>12757672.093</v>
      </c>
      <c r="F76" s="131">
        <v>11950497.685000001</v>
      </c>
      <c r="G76" s="131">
        <v>12098611.067</v>
      </c>
      <c r="H76" s="131">
        <v>12864154.060000001</v>
      </c>
      <c r="I76" s="131">
        <v>9850124.8719999995</v>
      </c>
      <c r="J76" s="131">
        <v>11830762.82</v>
      </c>
      <c r="K76" s="131">
        <v>10901638.452</v>
      </c>
      <c r="L76" s="131">
        <v>12796159.91</v>
      </c>
      <c r="M76" s="131">
        <v>12786936.247</v>
      </c>
      <c r="N76" s="131">
        <v>12780523.145</v>
      </c>
      <c r="O76" s="132">
        <f t="shared" si="6"/>
        <v>142529583.80799997</v>
      </c>
    </row>
    <row r="77" spans="1:15" ht="13.5" thickBot="1" x14ac:dyDescent="0.25">
      <c r="A77" s="38">
        <v>2017</v>
      </c>
      <c r="B77" s="39" t="s">
        <v>40</v>
      </c>
      <c r="C77" s="131">
        <v>11249400.549000001</v>
      </c>
      <c r="D77" s="131">
        <v>12093106.588</v>
      </c>
      <c r="E77" s="131">
        <v>14474377.645</v>
      </c>
      <c r="F77" s="131">
        <v>12862940.727</v>
      </c>
      <c r="G77" s="131">
        <v>13586915.379000001</v>
      </c>
      <c r="H77" s="131">
        <v>13130136.286</v>
      </c>
      <c r="I77" s="131">
        <v>12617021.287</v>
      </c>
      <c r="J77" s="131">
        <v>13255798.370999999</v>
      </c>
      <c r="K77" s="131">
        <v>11821577.168</v>
      </c>
      <c r="L77" s="131">
        <v>13942402.674000001</v>
      </c>
      <c r="M77" s="147">
        <f>+SEKTOR_USD!C44</f>
        <v>13629172.74336</v>
      </c>
      <c r="N77" s="131"/>
      <c r="O77" s="132">
        <f t="shared" si="6"/>
        <v>142662849.41736001</v>
      </c>
    </row>
    <row r="78" spans="1:15" x14ac:dyDescent="0.2">
      <c r="B78" s="41" t="s">
        <v>62</v>
      </c>
    </row>
    <row r="80" spans="1:15" x14ac:dyDescent="0.2">
      <c r="C80" s="4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2" sqref="A92"/>
    </sheetView>
  </sheetViews>
  <sheetFormatPr defaultColWidth="9.140625" defaultRowHeight="12.75" x14ac:dyDescent="0.2"/>
  <cols>
    <col min="1" max="1" width="29.140625" customWidth="1"/>
    <col min="2" max="2" width="20" style="62" customWidth="1"/>
    <col min="3" max="3" width="17.5703125" style="62" customWidth="1"/>
    <col min="4" max="4" width="9.28515625" bestFit="1" customWidth="1"/>
  </cols>
  <sheetData>
    <row r="2" spans="1:4" ht="24.6" customHeight="1" x14ac:dyDescent="0.3">
      <c r="A2" s="156" t="s">
        <v>63</v>
      </c>
      <c r="B2" s="156"/>
      <c r="C2" s="156"/>
      <c r="D2" s="156"/>
    </row>
    <row r="3" spans="1:4" ht="15.75" x14ac:dyDescent="0.25">
      <c r="A3" s="155" t="s">
        <v>64</v>
      </c>
      <c r="B3" s="155"/>
      <c r="C3" s="155"/>
      <c r="D3" s="155"/>
    </row>
    <row r="5" spans="1:4" x14ac:dyDescent="0.2">
      <c r="A5" s="56" t="s">
        <v>65</v>
      </c>
      <c r="B5" s="57" t="s">
        <v>159</v>
      </c>
      <c r="C5" s="57" t="s">
        <v>160</v>
      </c>
      <c r="D5" s="58" t="s">
        <v>66</v>
      </c>
    </row>
    <row r="6" spans="1:4" x14ac:dyDescent="0.2">
      <c r="A6" s="59" t="s">
        <v>161</v>
      </c>
      <c r="B6" s="133">
        <v>2311.0427399999999</v>
      </c>
      <c r="C6" s="133">
        <v>11901.15921</v>
      </c>
      <c r="D6" s="145">
        <v>414.96923895055261</v>
      </c>
    </row>
    <row r="7" spans="1:4" x14ac:dyDescent="0.2">
      <c r="A7" s="59" t="s">
        <v>162</v>
      </c>
      <c r="B7" s="133">
        <v>4661.4933000000001</v>
      </c>
      <c r="C7" s="133">
        <v>22277.02288</v>
      </c>
      <c r="D7" s="145">
        <v>377.89455966825051</v>
      </c>
    </row>
    <row r="8" spans="1:4" x14ac:dyDescent="0.2">
      <c r="A8" s="59" t="s">
        <v>163</v>
      </c>
      <c r="B8" s="133">
        <v>5115.2069799999999</v>
      </c>
      <c r="C8" s="133">
        <v>22374.66618</v>
      </c>
      <c r="D8" s="145">
        <v>337.41467877024206</v>
      </c>
    </row>
    <row r="9" spans="1:4" x14ac:dyDescent="0.2">
      <c r="A9" s="59" t="s">
        <v>164</v>
      </c>
      <c r="B9" s="133">
        <v>2788.36195</v>
      </c>
      <c r="C9" s="133">
        <v>11471.74879</v>
      </c>
      <c r="D9" s="145">
        <v>311.415339748127</v>
      </c>
    </row>
    <row r="10" spans="1:4" x14ac:dyDescent="0.2">
      <c r="A10" s="59" t="s">
        <v>165</v>
      </c>
      <c r="B10" s="133">
        <v>15946.0617</v>
      </c>
      <c r="C10" s="133">
        <v>52528.781920000001</v>
      </c>
      <c r="D10" s="145">
        <v>229.41539364544158</v>
      </c>
    </row>
    <row r="11" spans="1:4" x14ac:dyDescent="0.2">
      <c r="A11" s="59" t="s">
        <v>166</v>
      </c>
      <c r="B11" s="133">
        <v>30387.95061</v>
      </c>
      <c r="C11" s="133">
        <v>81306.283089999997</v>
      </c>
      <c r="D11" s="145">
        <v>167.56092944038122</v>
      </c>
    </row>
    <row r="12" spans="1:4" x14ac:dyDescent="0.2">
      <c r="A12" s="59" t="s">
        <v>167</v>
      </c>
      <c r="B12" s="133">
        <v>5644.3142500000004</v>
      </c>
      <c r="C12" s="133">
        <v>13814.30593</v>
      </c>
      <c r="D12" s="145">
        <v>144.74728581953067</v>
      </c>
    </row>
    <row r="13" spans="1:4" x14ac:dyDescent="0.2">
      <c r="A13" s="59" t="s">
        <v>168</v>
      </c>
      <c r="B13" s="133">
        <v>36082.926240000001</v>
      </c>
      <c r="C13" s="133">
        <v>78183.446989999997</v>
      </c>
      <c r="D13" s="145">
        <v>116.67712443823125</v>
      </c>
    </row>
    <row r="14" spans="1:4" x14ac:dyDescent="0.2">
      <c r="A14" s="59" t="s">
        <v>169</v>
      </c>
      <c r="B14" s="133">
        <v>57935.061739999997</v>
      </c>
      <c r="C14" s="133">
        <v>121801.54008000001</v>
      </c>
      <c r="D14" s="145">
        <v>110.23804311561608</v>
      </c>
    </row>
    <row r="15" spans="1:4" x14ac:dyDescent="0.2">
      <c r="A15" s="59" t="s">
        <v>170</v>
      </c>
      <c r="B15" s="133">
        <v>22073.075959999998</v>
      </c>
      <c r="C15" s="133">
        <v>45621.191630000001</v>
      </c>
      <c r="D15" s="145">
        <v>106.68252903525095</v>
      </c>
    </row>
    <row r="16" spans="1:4" x14ac:dyDescent="0.2">
      <c r="A16" s="61" t="s">
        <v>67</v>
      </c>
      <c r="D16" s="109"/>
    </row>
    <row r="17" spans="1:4" x14ac:dyDescent="0.2">
      <c r="A17" s="63"/>
    </row>
    <row r="18" spans="1:4" ht="19.5" x14ac:dyDescent="0.3">
      <c r="A18" s="156" t="s">
        <v>68</v>
      </c>
      <c r="B18" s="156"/>
      <c r="C18" s="156"/>
      <c r="D18" s="156"/>
    </row>
    <row r="19" spans="1:4" ht="15.75" x14ac:dyDescent="0.25">
      <c r="A19" s="155" t="s">
        <v>69</v>
      </c>
      <c r="B19" s="155"/>
      <c r="C19" s="155"/>
      <c r="D19" s="155"/>
    </row>
    <row r="20" spans="1:4" x14ac:dyDescent="0.2">
      <c r="A20" s="31"/>
    </row>
    <row r="21" spans="1:4" x14ac:dyDescent="0.2">
      <c r="A21" s="56" t="s">
        <v>65</v>
      </c>
      <c r="B21" s="57" t="s">
        <v>159</v>
      </c>
      <c r="C21" s="57" t="s">
        <v>160</v>
      </c>
      <c r="D21" s="58" t="s">
        <v>66</v>
      </c>
    </row>
    <row r="22" spans="1:4" x14ac:dyDescent="0.2">
      <c r="A22" s="59" t="s">
        <v>171</v>
      </c>
      <c r="B22" s="133">
        <v>1216767.4680900001</v>
      </c>
      <c r="C22" s="133">
        <v>1354581.7959100001</v>
      </c>
      <c r="D22" s="145">
        <f>(C22-B22)/B22*100</f>
        <v>11.326266639617813</v>
      </c>
    </row>
    <row r="23" spans="1:4" x14ac:dyDescent="0.2">
      <c r="A23" s="59" t="s">
        <v>172</v>
      </c>
      <c r="B23" s="133">
        <v>743474.31626999995</v>
      </c>
      <c r="C23" s="133">
        <v>865359.66477000003</v>
      </c>
      <c r="D23" s="145">
        <f t="shared" ref="D23:D31" si="0">(C23-B23)/B23*100</f>
        <v>16.394022743313734</v>
      </c>
    </row>
    <row r="24" spans="1:4" x14ac:dyDescent="0.2">
      <c r="A24" s="59" t="s">
        <v>173</v>
      </c>
      <c r="B24" s="133">
        <v>713624.96236</v>
      </c>
      <c r="C24" s="133">
        <v>817403.14335999999</v>
      </c>
      <c r="D24" s="145">
        <f t="shared" si="0"/>
        <v>14.542397824313683</v>
      </c>
    </row>
    <row r="25" spans="1:4" x14ac:dyDescent="0.2">
      <c r="A25" s="59" t="s">
        <v>174</v>
      </c>
      <c r="B25" s="133">
        <v>585068.89963</v>
      </c>
      <c r="C25" s="133">
        <v>721120.42102000001</v>
      </c>
      <c r="D25" s="145">
        <f t="shared" si="0"/>
        <v>23.253931541402999</v>
      </c>
    </row>
    <row r="26" spans="1:4" x14ac:dyDescent="0.2">
      <c r="A26" s="59" t="s">
        <v>175</v>
      </c>
      <c r="B26" s="133">
        <v>729760.39107000001</v>
      </c>
      <c r="C26" s="133">
        <v>630590.64205000002</v>
      </c>
      <c r="D26" s="145">
        <f t="shared" si="0"/>
        <v>-13.589357580039918</v>
      </c>
    </row>
    <row r="27" spans="1:4" x14ac:dyDescent="0.2">
      <c r="A27" s="59" t="s">
        <v>176</v>
      </c>
      <c r="B27" s="133">
        <v>530747.43299999996</v>
      </c>
      <c r="C27" s="133">
        <v>593076.91631</v>
      </c>
      <c r="D27" s="145">
        <f t="shared" si="0"/>
        <v>11.74371828002794</v>
      </c>
    </row>
    <row r="28" spans="1:4" x14ac:dyDescent="0.2">
      <c r="A28" s="59" t="s">
        <v>177</v>
      </c>
      <c r="B28" s="133">
        <v>410786.56962000002</v>
      </c>
      <c r="C28" s="133">
        <v>537589.71076000005</v>
      </c>
      <c r="D28" s="145">
        <f t="shared" si="0"/>
        <v>30.868375579391465</v>
      </c>
    </row>
    <row r="29" spans="1:4" x14ac:dyDescent="0.2">
      <c r="A29" s="59" t="s">
        <v>178</v>
      </c>
      <c r="B29" s="133">
        <v>303281.13905</v>
      </c>
      <c r="C29" s="133">
        <v>421191.15727000003</v>
      </c>
      <c r="D29" s="145">
        <f t="shared" si="0"/>
        <v>38.878124300555648</v>
      </c>
    </row>
    <row r="30" spans="1:4" x14ac:dyDescent="0.2">
      <c r="A30" s="59" t="s">
        <v>179</v>
      </c>
      <c r="B30" s="133">
        <v>231873.88962999999</v>
      </c>
      <c r="C30" s="133">
        <v>336220.98408999998</v>
      </c>
      <c r="D30" s="145">
        <f t="shared" si="0"/>
        <v>45.001657852251554</v>
      </c>
    </row>
    <row r="31" spans="1:4" x14ac:dyDescent="0.2">
      <c r="A31" s="59" t="s">
        <v>180</v>
      </c>
      <c r="B31" s="133">
        <v>239948.29053999999</v>
      </c>
      <c r="C31" s="133">
        <v>333833.05650000001</v>
      </c>
      <c r="D31" s="145">
        <f t="shared" si="0"/>
        <v>39.127082651313657</v>
      </c>
    </row>
    <row r="33" spans="1:4" ht="19.5" x14ac:dyDescent="0.3">
      <c r="A33" s="156" t="s">
        <v>70</v>
      </c>
      <c r="B33" s="156"/>
      <c r="C33" s="156"/>
      <c r="D33" s="156"/>
    </row>
    <row r="34" spans="1:4" ht="15.75" x14ac:dyDescent="0.25">
      <c r="A34" s="155" t="s">
        <v>74</v>
      </c>
      <c r="B34" s="155"/>
      <c r="C34" s="155"/>
      <c r="D34" s="155"/>
    </row>
    <row r="36" spans="1:4" x14ac:dyDescent="0.2">
      <c r="A36" s="56" t="s">
        <v>72</v>
      </c>
      <c r="B36" s="57" t="s">
        <v>159</v>
      </c>
      <c r="C36" s="57" t="s">
        <v>160</v>
      </c>
      <c r="D36" s="58" t="s">
        <v>66</v>
      </c>
    </row>
    <row r="37" spans="1:4" x14ac:dyDescent="0.2">
      <c r="A37" s="59" t="s">
        <v>137</v>
      </c>
      <c r="B37" s="133">
        <v>19860.462739999999</v>
      </c>
      <c r="C37" s="133">
        <v>32499.290209999999</v>
      </c>
      <c r="D37" s="145">
        <v>63.638131877686554</v>
      </c>
    </row>
    <row r="38" spans="1:4" x14ac:dyDescent="0.2">
      <c r="A38" s="59" t="s">
        <v>152</v>
      </c>
      <c r="B38" s="133">
        <v>739254.84701999999</v>
      </c>
      <c r="C38" s="133">
        <v>1084406.2100899999</v>
      </c>
      <c r="D38" s="145">
        <v>46.689090299689596</v>
      </c>
    </row>
    <row r="39" spans="1:4" x14ac:dyDescent="0.2">
      <c r="A39" s="59" t="s">
        <v>138</v>
      </c>
      <c r="B39" s="133">
        <v>63456.790180000004</v>
      </c>
      <c r="C39" s="133">
        <v>91939.848870000002</v>
      </c>
      <c r="D39" s="145">
        <v>44.885753926736044</v>
      </c>
    </row>
    <row r="40" spans="1:4" x14ac:dyDescent="0.2">
      <c r="A40" s="59" t="s">
        <v>150</v>
      </c>
      <c r="B40" s="133">
        <v>454431.18699000002</v>
      </c>
      <c r="C40" s="133">
        <v>581888.72124999994</v>
      </c>
      <c r="D40" s="145">
        <v>28.047708411967943</v>
      </c>
    </row>
    <row r="41" spans="1:4" x14ac:dyDescent="0.2">
      <c r="A41" s="59" t="s">
        <v>155</v>
      </c>
      <c r="B41" s="133">
        <v>135519.44211999999</v>
      </c>
      <c r="C41" s="133">
        <v>173227.40802</v>
      </c>
      <c r="D41" s="145">
        <v>27.824764705428969</v>
      </c>
    </row>
    <row r="42" spans="1:4" x14ac:dyDescent="0.2">
      <c r="A42" s="59" t="s">
        <v>139</v>
      </c>
      <c r="B42" s="133">
        <v>5491.6414599999998</v>
      </c>
      <c r="C42" s="133">
        <v>6933.8124500000004</v>
      </c>
      <c r="D42" s="145">
        <v>26.261200781305195</v>
      </c>
    </row>
    <row r="43" spans="1:4" x14ac:dyDescent="0.2">
      <c r="A43" s="61" t="s">
        <v>157</v>
      </c>
      <c r="B43" s="133">
        <v>8210.2872499999994</v>
      </c>
      <c r="C43" s="133">
        <v>10275.16718</v>
      </c>
      <c r="D43" s="145">
        <v>25.14991092424933</v>
      </c>
    </row>
    <row r="44" spans="1:4" x14ac:dyDescent="0.2">
      <c r="A44" s="59" t="s">
        <v>151</v>
      </c>
      <c r="B44" s="133">
        <v>517721.38851000002</v>
      </c>
      <c r="C44" s="133">
        <v>645222.13838000002</v>
      </c>
      <c r="D44" s="145">
        <v>24.627290411343949</v>
      </c>
    </row>
    <row r="45" spans="1:4" x14ac:dyDescent="0.2">
      <c r="A45" s="59" t="s">
        <v>140</v>
      </c>
      <c r="B45" s="133">
        <v>175058.29003</v>
      </c>
      <c r="C45" s="133">
        <v>217936.61081000001</v>
      </c>
      <c r="D45" s="145">
        <v>24.493739069798909</v>
      </c>
    </row>
    <row r="46" spans="1:4" x14ac:dyDescent="0.2">
      <c r="A46" s="59" t="s">
        <v>144</v>
      </c>
      <c r="B46" s="133">
        <v>176412.99838999999</v>
      </c>
      <c r="C46" s="133">
        <v>213056.13993</v>
      </c>
      <c r="D46" s="145">
        <v>20.771225405393441</v>
      </c>
    </row>
    <row r="48" spans="1:4" ht="19.5" x14ac:dyDescent="0.3">
      <c r="A48" s="156" t="s">
        <v>73</v>
      </c>
      <c r="B48" s="156"/>
      <c r="C48" s="156"/>
      <c r="D48" s="156"/>
    </row>
    <row r="49" spans="1:4" ht="15.75" x14ac:dyDescent="0.25">
      <c r="A49" s="155" t="s">
        <v>71</v>
      </c>
      <c r="B49" s="155"/>
      <c r="C49" s="155"/>
      <c r="D49" s="155"/>
    </row>
    <row r="51" spans="1:4" x14ac:dyDescent="0.2">
      <c r="A51" s="56" t="s">
        <v>72</v>
      </c>
      <c r="B51" s="57" t="s">
        <v>159</v>
      </c>
      <c r="C51" s="57" t="s">
        <v>160</v>
      </c>
      <c r="D51" s="58" t="s">
        <v>66</v>
      </c>
    </row>
    <row r="52" spans="1:4" x14ac:dyDescent="0.2">
      <c r="A52" s="59" t="s">
        <v>147</v>
      </c>
      <c r="B52" s="133">
        <v>2253216.38552</v>
      </c>
      <c r="C52" s="133">
        <v>2645547.9024999999</v>
      </c>
      <c r="D52" s="145">
        <v>17.412065680920264</v>
      </c>
    </row>
    <row r="53" spans="1:4" x14ac:dyDescent="0.2">
      <c r="A53" s="59" t="s">
        <v>146</v>
      </c>
      <c r="B53" s="133">
        <v>1312655.6449200001</v>
      </c>
      <c r="C53" s="133">
        <v>1440304.9590400001</v>
      </c>
      <c r="D53" s="145">
        <v>9.7245088316958856</v>
      </c>
    </row>
    <row r="54" spans="1:4" x14ac:dyDescent="0.2">
      <c r="A54" s="59" t="s">
        <v>145</v>
      </c>
      <c r="B54" s="133">
        <v>1154562.5973700001</v>
      </c>
      <c r="C54" s="133">
        <v>1391634.36604</v>
      </c>
      <c r="D54" s="145">
        <v>20.533470355789305</v>
      </c>
    </row>
    <row r="55" spans="1:4" x14ac:dyDescent="0.2">
      <c r="A55" s="59" t="s">
        <v>152</v>
      </c>
      <c r="B55" s="133">
        <v>739254.84701999999</v>
      </c>
      <c r="C55" s="133">
        <v>1084406.2100899999</v>
      </c>
      <c r="D55" s="145">
        <v>46.689090299689596</v>
      </c>
    </row>
    <row r="56" spans="1:4" x14ac:dyDescent="0.2">
      <c r="A56" s="59" t="s">
        <v>149</v>
      </c>
      <c r="B56" s="133">
        <v>898553.85037</v>
      </c>
      <c r="C56" s="133">
        <v>1012899.94438</v>
      </c>
      <c r="D56" s="145">
        <v>12.725569420565657</v>
      </c>
    </row>
    <row r="57" spans="1:4" x14ac:dyDescent="0.2">
      <c r="A57" s="59" t="s">
        <v>142</v>
      </c>
      <c r="B57" s="133">
        <v>693725.00008000003</v>
      </c>
      <c r="C57" s="133">
        <v>728663.53405999998</v>
      </c>
      <c r="D57" s="145">
        <v>5.0363665683045742</v>
      </c>
    </row>
    <row r="58" spans="1:4" x14ac:dyDescent="0.2">
      <c r="A58" s="59" t="s">
        <v>151</v>
      </c>
      <c r="B58" s="133">
        <v>517721.38851000002</v>
      </c>
      <c r="C58" s="133">
        <v>645222.13838000002</v>
      </c>
      <c r="D58" s="145">
        <v>24.627290411343949</v>
      </c>
    </row>
    <row r="59" spans="1:4" x14ac:dyDescent="0.2">
      <c r="A59" s="59" t="s">
        <v>150</v>
      </c>
      <c r="B59" s="133">
        <v>454431.18699000002</v>
      </c>
      <c r="C59" s="133">
        <v>581888.72124999994</v>
      </c>
      <c r="D59" s="145">
        <v>28.047708411967943</v>
      </c>
    </row>
    <row r="60" spans="1:4" x14ac:dyDescent="0.2">
      <c r="A60" s="59" t="s">
        <v>132</v>
      </c>
      <c r="B60" s="133">
        <v>602068.51049000002</v>
      </c>
      <c r="C60" s="133">
        <v>567348.16061000002</v>
      </c>
      <c r="D60" s="145">
        <v>-5.766843685570346</v>
      </c>
    </row>
    <row r="61" spans="1:4" x14ac:dyDescent="0.2">
      <c r="A61" s="59" t="s">
        <v>141</v>
      </c>
      <c r="B61" s="133">
        <v>369971.68406</v>
      </c>
      <c r="C61" s="133">
        <v>417825.38299999997</v>
      </c>
      <c r="D61" s="145">
        <v>12.934422011669236</v>
      </c>
    </row>
    <row r="63" spans="1:4" ht="19.5" x14ac:dyDescent="0.3">
      <c r="A63" s="156" t="s">
        <v>75</v>
      </c>
      <c r="B63" s="156"/>
      <c r="C63" s="156"/>
      <c r="D63" s="156"/>
    </row>
    <row r="64" spans="1:4" ht="15.75" x14ac:dyDescent="0.25">
      <c r="A64" s="155" t="s">
        <v>76</v>
      </c>
      <c r="B64" s="155"/>
      <c r="C64" s="155"/>
      <c r="D64" s="155"/>
    </row>
    <row r="66" spans="1:4" x14ac:dyDescent="0.2">
      <c r="A66" s="56" t="s">
        <v>77</v>
      </c>
      <c r="B66" s="57" t="s">
        <v>159</v>
      </c>
      <c r="C66" s="57" t="s">
        <v>160</v>
      </c>
      <c r="D66" s="58" t="s">
        <v>66</v>
      </c>
    </row>
    <row r="67" spans="1:4" x14ac:dyDescent="0.2">
      <c r="A67" s="59" t="s">
        <v>181</v>
      </c>
      <c r="B67" s="60">
        <v>4863991.8942400003</v>
      </c>
      <c r="C67" s="60">
        <v>5698680.0072499998</v>
      </c>
      <c r="D67" s="134">
        <f>(C67-B67)/B67</f>
        <v>0.17160557236915785</v>
      </c>
    </row>
    <row r="68" spans="1:4" x14ac:dyDescent="0.2">
      <c r="A68" s="59" t="s">
        <v>182</v>
      </c>
      <c r="B68" s="60">
        <v>1204994.0227000001</v>
      </c>
      <c r="C68" s="60">
        <v>1321247.8557500001</v>
      </c>
      <c r="D68" s="134">
        <f t="shared" ref="D68:D76" si="1">(C68-B68)/B68</f>
        <v>9.6476688564407109E-2</v>
      </c>
    </row>
    <row r="69" spans="1:4" x14ac:dyDescent="0.2">
      <c r="A69" s="59" t="s">
        <v>183</v>
      </c>
      <c r="B69" s="60">
        <v>840528.81614999997</v>
      </c>
      <c r="C69" s="60">
        <v>1109245.20426</v>
      </c>
      <c r="D69" s="134">
        <f t="shared" si="1"/>
        <v>0.31969919763232152</v>
      </c>
    </row>
    <row r="70" spans="1:4" x14ac:dyDescent="0.2">
      <c r="A70" s="59" t="s">
        <v>184</v>
      </c>
      <c r="B70" s="60">
        <v>658149.74792999995</v>
      </c>
      <c r="C70" s="60">
        <v>871482.44351999997</v>
      </c>
      <c r="D70" s="134">
        <f t="shared" si="1"/>
        <v>0.32414005514849764</v>
      </c>
    </row>
    <row r="71" spans="1:4" x14ac:dyDescent="0.2">
      <c r="A71" s="59" t="s">
        <v>185</v>
      </c>
      <c r="B71" s="60">
        <v>538780.48432000005</v>
      </c>
      <c r="C71" s="60">
        <v>602453.14861000003</v>
      </c>
      <c r="D71" s="134">
        <f t="shared" si="1"/>
        <v>0.11817923281011534</v>
      </c>
    </row>
    <row r="72" spans="1:4" x14ac:dyDescent="0.2">
      <c r="A72" s="59" t="s">
        <v>186</v>
      </c>
      <c r="B72" s="60">
        <v>563565.35786999995</v>
      </c>
      <c r="C72" s="60">
        <v>586722.05076000001</v>
      </c>
      <c r="D72" s="134">
        <f t="shared" si="1"/>
        <v>4.1089631515891928E-2</v>
      </c>
    </row>
    <row r="73" spans="1:4" x14ac:dyDescent="0.2">
      <c r="A73" s="59" t="s">
        <v>187</v>
      </c>
      <c r="B73" s="60">
        <v>372400.12689000001</v>
      </c>
      <c r="C73" s="60">
        <v>451672.37456000003</v>
      </c>
      <c r="D73" s="134">
        <f t="shared" si="1"/>
        <v>0.21286847652824656</v>
      </c>
    </row>
    <row r="74" spans="1:4" x14ac:dyDescent="0.2">
      <c r="A74" s="59" t="s">
        <v>188</v>
      </c>
      <c r="B74" s="60">
        <v>347121.22593999997</v>
      </c>
      <c r="C74" s="60">
        <v>428713.58539000002</v>
      </c>
      <c r="D74" s="134">
        <f t="shared" si="1"/>
        <v>0.2350543653130083</v>
      </c>
    </row>
    <row r="75" spans="1:4" x14ac:dyDescent="0.2">
      <c r="A75" s="59" t="s">
        <v>189</v>
      </c>
      <c r="B75" s="60">
        <v>242847.12758</v>
      </c>
      <c r="C75" s="60">
        <v>300407.60940999998</v>
      </c>
      <c r="D75" s="134">
        <f t="shared" si="1"/>
        <v>0.23702352341407906</v>
      </c>
    </row>
    <row r="76" spans="1:4" x14ac:dyDescent="0.2">
      <c r="A76" s="59" t="s">
        <v>190</v>
      </c>
      <c r="B76" s="60">
        <v>183975.87982</v>
      </c>
      <c r="C76" s="60">
        <v>215711.38109000001</v>
      </c>
      <c r="D76" s="134">
        <f t="shared" si="1"/>
        <v>0.17249816280835117</v>
      </c>
    </row>
    <row r="78" spans="1:4" ht="19.5" x14ac:dyDescent="0.3">
      <c r="A78" s="156" t="s">
        <v>78</v>
      </c>
      <c r="B78" s="156"/>
      <c r="C78" s="156"/>
      <c r="D78" s="156"/>
    </row>
    <row r="79" spans="1:4" ht="15.75" x14ac:dyDescent="0.25">
      <c r="A79" s="155" t="s">
        <v>79</v>
      </c>
      <c r="B79" s="155"/>
      <c r="C79" s="155"/>
      <c r="D79" s="155"/>
    </row>
    <row r="81" spans="1:4" x14ac:dyDescent="0.2">
      <c r="A81" s="56" t="s">
        <v>77</v>
      </c>
      <c r="B81" s="57" t="s">
        <v>159</v>
      </c>
      <c r="C81" s="57" t="s">
        <v>160</v>
      </c>
      <c r="D81" s="58" t="s">
        <v>66</v>
      </c>
    </row>
    <row r="82" spans="1:4" x14ac:dyDescent="0.2">
      <c r="A82" s="59" t="s">
        <v>191</v>
      </c>
      <c r="B82" s="60">
        <v>5.3360000000000003</v>
      </c>
      <c r="C82" s="60">
        <v>60.608240000000002</v>
      </c>
      <c r="D82" s="145">
        <v>1035.8365817091455</v>
      </c>
    </row>
    <row r="83" spans="1:4" x14ac:dyDescent="0.2">
      <c r="A83" s="59" t="s">
        <v>192</v>
      </c>
      <c r="B83" s="60">
        <v>89.254000000000005</v>
      </c>
      <c r="C83" s="60">
        <v>428.4298</v>
      </c>
      <c r="D83" s="145">
        <v>380.01187621843275</v>
      </c>
    </row>
    <row r="84" spans="1:4" x14ac:dyDescent="0.2">
      <c r="A84" s="59" t="s">
        <v>193</v>
      </c>
      <c r="B84" s="60">
        <v>8996.1528600000001</v>
      </c>
      <c r="C84" s="60">
        <v>22074.866010000002</v>
      </c>
      <c r="D84" s="145">
        <v>145.3811796390485</v>
      </c>
    </row>
    <row r="85" spans="1:4" x14ac:dyDescent="0.2">
      <c r="A85" s="59" t="s">
        <v>194</v>
      </c>
      <c r="B85" s="60">
        <v>5501.1069299999999</v>
      </c>
      <c r="C85" s="60">
        <v>12258.304539999999</v>
      </c>
      <c r="D85" s="145">
        <v>122.83341691014901</v>
      </c>
    </row>
    <row r="86" spans="1:4" x14ac:dyDescent="0.2">
      <c r="A86" s="59" t="s">
        <v>195</v>
      </c>
      <c r="B86" s="60">
        <v>173.47324</v>
      </c>
      <c r="C86" s="60">
        <v>335.12493000000001</v>
      </c>
      <c r="D86" s="145">
        <v>93.185375450415279</v>
      </c>
    </row>
    <row r="87" spans="1:4" x14ac:dyDescent="0.2">
      <c r="A87" s="59" t="s">
        <v>196</v>
      </c>
      <c r="B87" s="60">
        <v>4975.6500100000003</v>
      </c>
      <c r="C87" s="60">
        <v>8935.5925800000005</v>
      </c>
      <c r="D87" s="145">
        <v>79.586437189942131</v>
      </c>
    </row>
    <row r="88" spans="1:4" x14ac:dyDescent="0.2">
      <c r="A88" s="59" t="s">
        <v>197</v>
      </c>
      <c r="B88" s="60">
        <v>765.37789999999995</v>
      </c>
      <c r="C88" s="60">
        <v>1330.2403400000001</v>
      </c>
      <c r="D88" s="145">
        <v>73.801770341160889</v>
      </c>
    </row>
    <row r="89" spans="1:4" x14ac:dyDescent="0.2">
      <c r="A89" s="59" t="s">
        <v>198</v>
      </c>
      <c r="B89" s="60">
        <v>6153.9078499999996</v>
      </c>
      <c r="C89" s="60">
        <v>10407.391250000001</v>
      </c>
      <c r="D89" s="145">
        <v>69.118412294717743</v>
      </c>
    </row>
    <row r="90" spans="1:4" x14ac:dyDescent="0.2">
      <c r="A90" s="59" t="s">
        <v>199</v>
      </c>
      <c r="B90" s="60">
        <v>11360.951999999999</v>
      </c>
      <c r="C90" s="60">
        <v>19167.02089</v>
      </c>
      <c r="D90" s="145">
        <v>68.709637097313674</v>
      </c>
    </row>
    <row r="91" spans="1:4" x14ac:dyDescent="0.2">
      <c r="A91" s="59" t="s">
        <v>200</v>
      </c>
      <c r="B91" s="60">
        <v>11176.70549</v>
      </c>
      <c r="C91" s="60">
        <v>18402.258949999999</v>
      </c>
      <c r="D91" s="145">
        <v>64.648330104652331</v>
      </c>
    </row>
    <row r="92" spans="1:4" x14ac:dyDescent="0.2">
      <c r="A92" s="64" t="s">
        <v>118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70" zoomScaleNormal="70" workbookViewId="0">
      <selection activeCell="B55" sqref="B55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4" t="s">
        <v>119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7" t="s">
        <v>114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8" x14ac:dyDescent="0.2">
      <c r="A6" s="67"/>
      <c r="B6" s="150" t="str">
        <f>SEKTOR_USD!B6</f>
        <v>1 - 30 KASıM</v>
      </c>
      <c r="C6" s="150"/>
      <c r="D6" s="150"/>
      <c r="E6" s="150"/>
      <c r="F6" s="150" t="str">
        <f>SEKTOR_USD!F6</f>
        <v>1 OCAK  -  30 KASıM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68" t="s">
        <v>1</v>
      </c>
      <c r="B7" s="5">
        <f>SEKTOR_USD!B7</f>
        <v>2016</v>
      </c>
      <c r="C7" s="6">
        <f>SEKTOR_USD!C7</f>
        <v>2017</v>
      </c>
      <c r="D7" s="7" t="s">
        <v>121</v>
      </c>
      <c r="E7" s="7" t="s">
        <v>122</v>
      </c>
      <c r="F7" s="5">
        <f>SEKTOR_USD!F7</f>
        <v>2016</v>
      </c>
      <c r="G7" s="6">
        <f>SEKTOR_USD!G7</f>
        <v>2017</v>
      </c>
      <c r="H7" s="7" t="s">
        <v>121</v>
      </c>
      <c r="I7" s="7" t="s">
        <v>122</v>
      </c>
      <c r="J7" s="5" t="str">
        <f>SEKTOR_USD!J7</f>
        <v>2015 - 2016</v>
      </c>
      <c r="K7" s="6" t="str">
        <f>SEKTOR_USD!K7</f>
        <v>2016 - 2017</v>
      </c>
      <c r="L7" s="7" t="s">
        <v>121</v>
      </c>
      <c r="M7" s="7" t="s">
        <v>122</v>
      </c>
    </row>
    <row r="8" spans="1:13" ht="16.5" x14ac:dyDescent="0.25">
      <c r="A8" s="69" t="s">
        <v>2</v>
      </c>
      <c r="B8" s="70">
        <f>SEKTOR_USD!B8*$B$53</f>
        <v>6742211.6764302049</v>
      </c>
      <c r="C8" s="70">
        <f>SEKTOR_USD!C8*$C$53</f>
        <v>8457051.6981705539</v>
      </c>
      <c r="D8" s="71">
        <f t="shared" ref="D8:D43" si="0">(C8-B8)/B8*100</f>
        <v>25.434384205633609</v>
      </c>
      <c r="E8" s="71">
        <f>C8/C$44*100</f>
        <v>15.9408999141087</v>
      </c>
      <c r="F8" s="70">
        <f>SEKTOR_USD!F8*$B$54</f>
        <v>54292320.302701622</v>
      </c>
      <c r="G8" s="70">
        <f>SEKTOR_USD!G8*$C$54</f>
        <v>69341961.666712731</v>
      </c>
      <c r="H8" s="71">
        <f t="shared" ref="H8:H43" si="1">(G8-F8)/F8*100</f>
        <v>27.719650366945597</v>
      </c>
      <c r="I8" s="71">
        <f>G8/G$44*100</f>
        <v>14.282301617988788</v>
      </c>
      <c r="J8" s="70">
        <f>SEKTOR_USD!J8*$B$55</f>
        <v>60097006.106475554</v>
      </c>
      <c r="K8" s="70">
        <f>SEKTOR_USD!K8*$C$55</f>
        <v>76366685.346148193</v>
      </c>
      <c r="L8" s="71">
        <f t="shared" ref="L8:L43" si="2">(K8-J8)/J8*100</f>
        <v>27.072362325083532</v>
      </c>
      <c r="M8" s="71">
        <f>K8/K$44*100</f>
        <v>14.444708707381309</v>
      </c>
    </row>
    <row r="9" spans="1:13" s="23" customFormat="1" ht="15.75" x14ac:dyDescent="0.25">
      <c r="A9" s="72" t="s">
        <v>3</v>
      </c>
      <c r="B9" s="73">
        <f>SEKTOR_USD!B9*$B$53</f>
        <v>4944035.7051930986</v>
      </c>
      <c r="C9" s="73">
        <f>SEKTOR_USD!C9*$C$53</f>
        <v>5982302.3624015739</v>
      </c>
      <c r="D9" s="74">
        <f t="shared" si="0"/>
        <v>21.000387519813106</v>
      </c>
      <c r="E9" s="74">
        <f t="shared" ref="E9:E44" si="3">C9/C$44*100</f>
        <v>11.276185438905227</v>
      </c>
      <c r="F9" s="73">
        <f>SEKTOR_USD!F9*$B$54</f>
        <v>38118925.543901354</v>
      </c>
      <c r="G9" s="73">
        <f>SEKTOR_USD!G9*$C$54</f>
        <v>47418196.096030928</v>
      </c>
      <c r="H9" s="74">
        <f t="shared" si="1"/>
        <v>24.395416238633629</v>
      </c>
      <c r="I9" s="74">
        <f t="shared" ref="I9:I44" si="4">G9/G$44*100</f>
        <v>9.7666832974752484</v>
      </c>
      <c r="J9" s="73">
        <f>SEKTOR_USD!J9*$B$55</f>
        <v>42443718.211689688</v>
      </c>
      <c r="K9" s="73">
        <f>SEKTOR_USD!K9*$C$55</f>
        <v>52459710.627638221</v>
      </c>
      <c r="L9" s="74">
        <f t="shared" si="2"/>
        <v>23.598291662368933</v>
      </c>
      <c r="M9" s="74">
        <f t="shared" ref="M9:M44" si="5">K9/K$44*100</f>
        <v>9.9227200376056395</v>
      </c>
    </row>
    <row r="10" spans="1:13" ht="14.25" x14ac:dyDescent="0.2">
      <c r="A10" s="14" t="str">
        <f>SEKTOR_USD!A10</f>
        <v xml:space="preserve"> Hububat, Bakliyat, Yağlı Tohumlar ve Mamulleri </v>
      </c>
      <c r="B10" s="75">
        <f>SEKTOR_USD!B10*$B$53</f>
        <v>1986358.87945286</v>
      </c>
      <c r="C10" s="75">
        <f>SEKTOR_USD!C10*$C$53</f>
        <v>2208443.5642419891</v>
      </c>
      <c r="D10" s="76">
        <f t="shared" si="0"/>
        <v>11.180491455315568</v>
      </c>
      <c r="E10" s="76">
        <f t="shared" si="3"/>
        <v>4.1627483288478127</v>
      </c>
      <c r="F10" s="75">
        <f>SEKTOR_USD!F10*$B$54</f>
        <v>17123301.755295046</v>
      </c>
      <c r="G10" s="75">
        <f>SEKTOR_USD!G10*$C$54</f>
        <v>21083892.576908939</v>
      </c>
      <c r="H10" s="76">
        <f t="shared" si="1"/>
        <v>23.129831373725327</v>
      </c>
      <c r="I10" s="76">
        <f t="shared" si="4"/>
        <v>4.3426304336763897</v>
      </c>
      <c r="J10" s="75">
        <f>SEKTOR_USD!J10*$B$55</f>
        <v>18707727.451463189</v>
      </c>
      <c r="K10" s="75">
        <f>SEKTOR_USD!K10*$C$55</f>
        <v>23245465.91792196</v>
      </c>
      <c r="L10" s="76">
        <f t="shared" si="2"/>
        <v>24.255957749180599</v>
      </c>
      <c r="M10" s="76">
        <f t="shared" si="5"/>
        <v>4.3968647117493189</v>
      </c>
    </row>
    <row r="11" spans="1:13" ht="14.25" x14ac:dyDescent="0.2">
      <c r="A11" s="14" t="str">
        <f>SEKTOR_USD!A11</f>
        <v xml:space="preserve"> Yaş Meyve ve Sebze  </v>
      </c>
      <c r="B11" s="75">
        <f>SEKTOR_USD!B11*$B$53</f>
        <v>1000562.7773555327</v>
      </c>
      <c r="C11" s="75">
        <f>SEKTOR_USD!C11*$C$53</f>
        <v>1250217.0686554308</v>
      </c>
      <c r="D11" s="76">
        <f t="shared" si="0"/>
        <v>24.951387054366474</v>
      </c>
      <c r="E11" s="76">
        <f t="shared" si="3"/>
        <v>2.3565641873346705</v>
      </c>
      <c r="F11" s="75">
        <f>SEKTOR_USD!F11*$B$54</f>
        <v>5064564.9104686873</v>
      </c>
      <c r="G11" s="75">
        <f>SEKTOR_USD!G11*$C$54</f>
        <v>6794410.8575328048</v>
      </c>
      <c r="H11" s="76">
        <f t="shared" si="1"/>
        <v>34.155864869822224</v>
      </c>
      <c r="I11" s="76">
        <f t="shared" si="4"/>
        <v>1.3994387071170047</v>
      </c>
      <c r="J11" s="75">
        <f>SEKTOR_USD!J11*$B$55</f>
        <v>5975771.5348403659</v>
      </c>
      <c r="K11" s="75">
        <f>SEKTOR_USD!K11*$C$55</f>
        <v>7783814.8057840141</v>
      </c>
      <c r="L11" s="76">
        <f t="shared" si="2"/>
        <v>30.256231524285464</v>
      </c>
      <c r="M11" s="76">
        <f t="shared" si="5"/>
        <v>1.4723034919234312</v>
      </c>
    </row>
    <row r="12" spans="1:13" ht="14.25" x14ac:dyDescent="0.2">
      <c r="A12" s="14" t="str">
        <f>SEKTOR_USD!A12</f>
        <v xml:space="preserve"> Meyve Sebze Mamulleri </v>
      </c>
      <c r="B12" s="75">
        <f>SEKTOR_USD!B12*$B$53</f>
        <v>420936.87382063887</v>
      </c>
      <c r="C12" s="75">
        <f>SEKTOR_USD!C12*$C$53</f>
        <v>526388.63584283669</v>
      </c>
      <c r="D12" s="76">
        <f t="shared" si="0"/>
        <v>25.051680805500258</v>
      </c>
      <c r="E12" s="76">
        <f t="shared" si="3"/>
        <v>0.99220258541283979</v>
      </c>
      <c r="F12" s="75">
        <f>SEKTOR_USD!F12*$B$54</f>
        <v>3603022.5704608019</v>
      </c>
      <c r="G12" s="75">
        <f>SEKTOR_USD!G12*$C$54</f>
        <v>4714677.4955969499</v>
      </c>
      <c r="H12" s="76">
        <f t="shared" si="1"/>
        <v>30.85339887265749</v>
      </c>
      <c r="I12" s="76">
        <f t="shared" si="4"/>
        <v>0.97107789288263213</v>
      </c>
      <c r="J12" s="75">
        <f>SEKTOR_USD!J12*$B$55</f>
        <v>3901809.8088082615</v>
      </c>
      <c r="K12" s="75">
        <f>SEKTOR_USD!K12*$C$55</f>
        <v>5104703.3095878493</v>
      </c>
      <c r="L12" s="76">
        <f t="shared" si="2"/>
        <v>30.82911673613815</v>
      </c>
      <c r="M12" s="76">
        <f t="shared" si="5"/>
        <v>0.96555130041821191</v>
      </c>
    </row>
    <row r="13" spans="1:13" ht="14.25" x14ac:dyDescent="0.2">
      <c r="A13" s="14" t="str">
        <f>SEKTOR_USD!A13</f>
        <v xml:space="preserve"> Kuru Meyve ve Mamulleri  </v>
      </c>
      <c r="B13" s="75">
        <f>SEKTOR_USD!B13*$B$53</f>
        <v>478287.09358756931</v>
      </c>
      <c r="C13" s="75">
        <f>SEKTOR_USD!C13*$C$53</f>
        <v>635775.76576774218</v>
      </c>
      <c r="D13" s="76">
        <f t="shared" si="0"/>
        <v>32.927644147549714</v>
      </c>
      <c r="E13" s="76">
        <f t="shared" si="3"/>
        <v>1.1983890144731861</v>
      </c>
      <c r="F13" s="75">
        <f>SEKTOR_USD!F13*$B$54</f>
        <v>3521476.6154541443</v>
      </c>
      <c r="G13" s="75">
        <f>SEKTOR_USD!G13*$C$54</f>
        <v>4176608.715847787</v>
      </c>
      <c r="H13" s="76">
        <f t="shared" si="1"/>
        <v>18.603903189888261</v>
      </c>
      <c r="I13" s="76">
        <f t="shared" si="4"/>
        <v>0.86025234917307469</v>
      </c>
      <c r="J13" s="75">
        <f>SEKTOR_USD!J13*$B$55</f>
        <v>3906001.0495133451</v>
      </c>
      <c r="K13" s="75">
        <f>SEKTOR_USD!K13*$C$55</f>
        <v>4581589.1059639379</v>
      </c>
      <c r="L13" s="76">
        <f t="shared" si="2"/>
        <v>17.296156552102449</v>
      </c>
      <c r="M13" s="76">
        <f t="shared" si="5"/>
        <v>0.86660459011134272</v>
      </c>
    </row>
    <row r="14" spans="1:13" ht="14.25" x14ac:dyDescent="0.2">
      <c r="A14" s="14" t="str">
        <f>SEKTOR_USD!A14</f>
        <v xml:space="preserve"> Fındık ve Mamulleri </v>
      </c>
      <c r="B14" s="75">
        <f>SEKTOR_USD!B14*$B$53</f>
        <v>764889.64522453595</v>
      </c>
      <c r="C14" s="75">
        <f>SEKTOR_USD!C14*$C$53</f>
        <v>850098.65521053888</v>
      </c>
      <c r="D14" s="76">
        <f t="shared" si="0"/>
        <v>11.140039679971029</v>
      </c>
      <c r="E14" s="76">
        <f t="shared" si="3"/>
        <v>1.6023713775760708</v>
      </c>
      <c r="F14" s="75">
        <f>SEKTOR_USD!F14*$B$54</f>
        <v>5305715.6176845627</v>
      </c>
      <c r="G14" s="75">
        <f>SEKTOR_USD!G14*$C$54</f>
        <v>6207823.0452324906</v>
      </c>
      <c r="H14" s="76">
        <f t="shared" si="1"/>
        <v>17.002558986408918</v>
      </c>
      <c r="I14" s="76">
        <f t="shared" si="4"/>
        <v>1.2786197418131862</v>
      </c>
      <c r="J14" s="75">
        <f>SEKTOR_USD!J14*$B$55</f>
        <v>6105027.8090252951</v>
      </c>
      <c r="K14" s="75">
        <f>SEKTOR_USD!K14*$C$55</f>
        <v>6927432.4340490699</v>
      </c>
      <c r="L14" s="76">
        <f t="shared" si="2"/>
        <v>13.470939867104006</v>
      </c>
      <c r="M14" s="76">
        <f t="shared" si="5"/>
        <v>1.3103193250609166</v>
      </c>
    </row>
    <row r="15" spans="1:13" ht="14.25" x14ac:dyDescent="0.2">
      <c r="A15" s="14" t="str">
        <f>SEKTOR_USD!A15</f>
        <v xml:space="preserve"> Zeytin ve Zeytinyağı </v>
      </c>
      <c r="B15" s="75">
        <f>SEKTOR_USD!B15*$B$53</f>
        <v>65524.115322913764</v>
      </c>
      <c r="C15" s="75">
        <f>SEKTOR_USD!C15*$C$53</f>
        <v>126505.82709132011</v>
      </c>
      <c r="D15" s="76">
        <f t="shared" si="0"/>
        <v>93.067585068303941</v>
      </c>
      <c r="E15" s="76">
        <f t="shared" si="3"/>
        <v>0.23845387260083953</v>
      </c>
      <c r="F15" s="75">
        <f>SEKTOR_USD!F15*$B$54</f>
        <v>492373.7498373632</v>
      </c>
      <c r="G15" s="75">
        <f>SEKTOR_USD!G15*$C$54</f>
        <v>1013627.7250387901</v>
      </c>
      <c r="H15" s="76">
        <f t="shared" si="1"/>
        <v>105.86550874688247</v>
      </c>
      <c r="I15" s="76">
        <f t="shared" si="4"/>
        <v>0.20877599291093304</v>
      </c>
      <c r="J15" s="75">
        <f>SEKTOR_USD!J15*$B$55</f>
        <v>543559.3164118178</v>
      </c>
      <c r="K15" s="75">
        <f>SEKTOR_USD!K15*$C$55</f>
        <v>1103475.6497381851</v>
      </c>
      <c r="L15" s="76">
        <f t="shared" si="2"/>
        <v>103.00924230726586</v>
      </c>
      <c r="M15" s="76">
        <f t="shared" si="5"/>
        <v>0.20872169917952799</v>
      </c>
    </row>
    <row r="16" spans="1:13" ht="14.25" x14ac:dyDescent="0.2">
      <c r="A16" s="14" t="str">
        <f>SEKTOR_USD!A16</f>
        <v xml:space="preserve"> Tütün </v>
      </c>
      <c r="B16" s="75">
        <f>SEKTOR_USD!B16*$B$53</f>
        <v>209358.16512482034</v>
      </c>
      <c r="C16" s="75">
        <f>SEKTOR_USD!C16*$C$53</f>
        <v>357882.48139559361</v>
      </c>
      <c r="D16" s="76">
        <f t="shared" si="0"/>
        <v>70.942691049199041</v>
      </c>
      <c r="E16" s="76">
        <f t="shared" si="3"/>
        <v>0.67458128678273732</v>
      </c>
      <c r="F16" s="75">
        <f>SEKTOR_USD!F16*$B$54</f>
        <v>2785393.5666035493</v>
      </c>
      <c r="G16" s="75">
        <f>SEKTOR_USD!G16*$C$54</f>
        <v>3156912.0861742143</v>
      </c>
      <c r="H16" s="76">
        <f t="shared" si="1"/>
        <v>13.338097855366518</v>
      </c>
      <c r="I16" s="76">
        <f t="shared" si="4"/>
        <v>0.65022634942066537</v>
      </c>
      <c r="J16" s="75">
        <f>SEKTOR_USD!J16*$B$55</f>
        <v>3061024.5587026505</v>
      </c>
      <c r="K16" s="75">
        <f>SEKTOR_USD!K16*$C$55</f>
        <v>3420187.7013874296</v>
      </c>
      <c r="L16" s="76">
        <f t="shared" si="2"/>
        <v>11.733428980948872</v>
      </c>
      <c r="M16" s="76">
        <f t="shared" si="5"/>
        <v>0.64692627219810717</v>
      </c>
    </row>
    <row r="17" spans="1:13" ht="14.25" x14ac:dyDescent="0.2">
      <c r="A17" s="14" t="str">
        <f>SEKTOR_USD!A17</f>
        <v xml:space="preserve"> Süs Bitkileri ve Mam.</v>
      </c>
      <c r="B17" s="75">
        <f>SEKTOR_USD!B17*$B$53</f>
        <v>18118.155304227039</v>
      </c>
      <c r="C17" s="75">
        <f>SEKTOR_USD!C17*$C$53</f>
        <v>26990.364196121402</v>
      </c>
      <c r="D17" s="76">
        <f t="shared" si="0"/>
        <v>48.968610451332431</v>
      </c>
      <c r="E17" s="76">
        <f t="shared" si="3"/>
        <v>5.0874785877067168E-2</v>
      </c>
      <c r="F17" s="75">
        <f>SEKTOR_USD!F17*$B$54</f>
        <v>223076.7580971987</v>
      </c>
      <c r="G17" s="75">
        <f>SEKTOR_USD!G17*$C$54</f>
        <v>270243.59369895374</v>
      </c>
      <c r="H17" s="76">
        <f t="shared" si="1"/>
        <v>21.143769527618637</v>
      </c>
      <c r="I17" s="76">
        <f t="shared" si="4"/>
        <v>5.5661830481362078E-2</v>
      </c>
      <c r="J17" s="75">
        <f>SEKTOR_USD!J17*$B$55</f>
        <v>242796.68292476519</v>
      </c>
      <c r="K17" s="75">
        <f>SEKTOR_USD!K17*$C$55</f>
        <v>293041.70320577262</v>
      </c>
      <c r="L17" s="76">
        <f t="shared" si="2"/>
        <v>20.694277893646813</v>
      </c>
      <c r="M17" s="76">
        <f t="shared" si="5"/>
        <v>5.542864696478244E-2</v>
      </c>
    </row>
    <row r="18" spans="1:13" s="23" customFormat="1" ht="15.75" x14ac:dyDescent="0.25">
      <c r="A18" s="72" t="s">
        <v>12</v>
      </c>
      <c r="B18" s="73">
        <f>SEKTOR_USD!B18*$B$53</f>
        <v>577556.5118659368</v>
      </c>
      <c r="C18" s="73">
        <f>SEKTOR_USD!C18*$C$53</f>
        <v>848333.94901390339</v>
      </c>
      <c r="D18" s="74">
        <f t="shared" si="0"/>
        <v>46.883280092047478</v>
      </c>
      <c r="E18" s="74">
        <f t="shared" si="3"/>
        <v>1.5990450404715622</v>
      </c>
      <c r="F18" s="73">
        <f>SEKTOR_USD!F18*$B$54</f>
        <v>5004273.7238165345</v>
      </c>
      <c r="G18" s="73">
        <f>SEKTOR_USD!G18*$C$54</f>
        <v>7398576.8018553536</v>
      </c>
      <c r="H18" s="74">
        <f t="shared" si="1"/>
        <v>47.845166155555376</v>
      </c>
      <c r="I18" s="74">
        <f t="shared" si="4"/>
        <v>1.5238782244990736</v>
      </c>
      <c r="J18" s="73">
        <f>SEKTOR_USD!J18*$B$55</f>
        <v>5465835.4258462442</v>
      </c>
      <c r="K18" s="73">
        <f>SEKTOR_USD!K18*$C$55</f>
        <v>8143586.9917381657</v>
      </c>
      <c r="L18" s="74">
        <f t="shared" si="2"/>
        <v>48.990709695166871</v>
      </c>
      <c r="M18" s="74">
        <f t="shared" si="5"/>
        <v>1.5403541661614175</v>
      </c>
    </row>
    <row r="19" spans="1:13" ht="14.25" x14ac:dyDescent="0.2">
      <c r="A19" s="14" t="str">
        <f>SEKTOR_USD!A19</f>
        <v xml:space="preserve"> Su Ürünleri ve Hayvansal Mamuller</v>
      </c>
      <c r="B19" s="75">
        <f>SEKTOR_USD!B19*$B$53</f>
        <v>577556.5118659368</v>
      </c>
      <c r="C19" s="75">
        <f>SEKTOR_USD!C19*$C$53</f>
        <v>848333.94901390339</v>
      </c>
      <c r="D19" s="76">
        <f t="shared" si="0"/>
        <v>46.883280092047478</v>
      </c>
      <c r="E19" s="76">
        <f t="shared" si="3"/>
        <v>1.5990450404715622</v>
      </c>
      <c r="F19" s="75">
        <f>SEKTOR_USD!F19*$B$54</f>
        <v>5004273.7238165345</v>
      </c>
      <c r="G19" s="75">
        <f>SEKTOR_USD!G19*$C$54</f>
        <v>7398576.8018553536</v>
      </c>
      <c r="H19" s="76">
        <f t="shared" si="1"/>
        <v>47.845166155555376</v>
      </c>
      <c r="I19" s="76">
        <f t="shared" si="4"/>
        <v>1.5238782244990736</v>
      </c>
      <c r="J19" s="75">
        <f>SEKTOR_USD!J19*$B$55</f>
        <v>5465835.4258462442</v>
      </c>
      <c r="K19" s="75">
        <f>SEKTOR_USD!K19*$C$55</f>
        <v>8143586.9917381657</v>
      </c>
      <c r="L19" s="76">
        <f t="shared" si="2"/>
        <v>48.990709695166871</v>
      </c>
      <c r="M19" s="76">
        <f t="shared" si="5"/>
        <v>1.5403541661614175</v>
      </c>
    </row>
    <row r="20" spans="1:13" s="23" customFormat="1" ht="15.75" x14ac:dyDescent="0.25">
      <c r="A20" s="72" t="s">
        <v>112</v>
      </c>
      <c r="B20" s="73">
        <f>SEKTOR_USD!B20*$B$53</f>
        <v>1220619.4593711696</v>
      </c>
      <c r="C20" s="73">
        <f>SEKTOR_USD!C20*$C$53</f>
        <v>1626415.3867550758</v>
      </c>
      <c r="D20" s="74">
        <f t="shared" si="0"/>
        <v>33.245080952007875</v>
      </c>
      <c r="E20" s="74">
        <f t="shared" si="3"/>
        <v>3.0656694347319093</v>
      </c>
      <c r="F20" s="73">
        <f>SEKTOR_USD!F20*$B$54</f>
        <v>11169121.034983732</v>
      </c>
      <c r="G20" s="73">
        <f>SEKTOR_USD!G20*$C$54</f>
        <v>14525188.768826447</v>
      </c>
      <c r="H20" s="74">
        <f t="shared" si="1"/>
        <v>30.04773359811302</v>
      </c>
      <c r="I20" s="74">
        <f t="shared" si="4"/>
        <v>2.9917400960144658</v>
      </c>
      <c r="J20" s="73">
        <f>SEKTOR_USD!J20*$B$55</f>
        <v>12187452.468939623</v>
      </c>
      <c r="K20" s="73">
        <f>SEKTOR_USD!K20*$C$55</f>
        <v>15763387.726771811</v>
      </c>
      <c r="L20" s="74">
        <f t="shared" si="2"/>
        <v>29.341121673669303</v>
      </c>
      <c r="M20" s="74">
        <f t="shared" si="5"/>
        <v>2.9816345036142535</v>
      </c>
    </row>
    <row r="21" spans="1:13" ht="14.25" x14ac:dyDescent="0.2">
      <c r="A21" s="14" t="str">
        <f>SEKTOR_USD!A21</f>
        <v xml:space="preserve"> Mobilya,Kağıt ve Orman Ürünleri</v>
      </c>
      <c r="B21" s="75">
        <f>SEKTOR_USD!B21*$B$53</f>
        <v>1220619.4593711696</v>
      </c>
      <c r="C21" s="75">
        <f>SEKTOR_USD!C21*$C$53</f>
        <v>1626415.3867550758</v>
      </c>
      <c r="D21" s="76">
        <f t="shared" si="0"/>
        <v>33.245080952007875</v>
      </c>
      <c r="E21" s="76">
        <f t="shared" si="3"/>
        <v>3.0656694347319093</v>
      </c>
      <c r="F21" s="75">
        <f>SEKTOR_USD!F21*$B$54</f>
        <v>11169121.034983732</v>
      </c>
      <c r="G21" s="75">
        <f>SEKTOR_USD!G21*$C$54</f>
        <v>14525188.768826447</v>
      </c>
      <c r="H21" s="76">
        <f t="shared" si="1"/>
        <v>30.04773359811302</v>
      </c>
      <c r="I21" s="76">
        <f t="shared" si="4"/>
        <v>2.9917400960144658</v>
      </c>
      <c r="J21" s="75">
        <f>SEKTOR_USD!J21*$B$55</f>
        <v>12187452.468939623</v>
      </c>
      <c r="K21" s="75">
        <f>SEKTOR_USD!K21*$C$55</f>
        <v>15763387.726771811</v>
      </c>
      <c r="L21" s="76">
        <f t="shared" si="2"/>
        <v>29.341121673669303</v>
      </c>
      <c r="M21" s="76">
        <f t="shared" si="5"/>
        <v>2.9816345036142535</v>
      </c>
    </row>
    <row r="22" spans="1:13" ht="16.5" x14ac:dyDescent="0.25">
      <c r="A22" s="69" t="s">
        <v>14</v>
      </c>
      <c r="B22" s="70">
        <f>SEKTOR_USD!B22*$B$53</f>
        <v>31365854.990339357</v>
      </c>
      <c r="C22" s="70">
        <f>SEKTOR_USD!C22*$C$53</f>
        <v>43082351.161608063</v>
      </c>
      <c r="D22" s="77">
        <f t="shared" si="0"/>
        <v>37.354301914860514</v>
      </c>
      <c r="E22" s="77">
        <f t="shared" si="3"/>
        <v>81.206958694629066</v>
      </c>
      <c r="F22" s="70">
        <f>SEKTOR_USD!F22*$B$54</f>
        <v>291012198.00728732</v>
      </c>
      <c r="G22" s="70">
        <f>SEKTOR_USD!G22*$C$54</f>
        <v>400628994.20368344</v>
      </c>
      <c r="H22" s="77">
        <f t="shared" si="1"/>
        <v>37.667423203219528</v>
      </c>
      <c r="I22" s="77">
        <f t="shared" si="4"/>
        <v>82.517194417291208</v>
      </c>
      <c r="J22" s="70">
        <f>SEKTOR_USD!J22*$B$55</f>
        <v>317945866.58117127</v>
      </c>
      <c r="K22" s="70">
        <f>SEKTOR_USD!K22*$C$55</f>
        <v>435541082.94013965</v>
      </c>
      <c r="L22" s="77">
        <f t="shared" si="2"/>
        <v>36.985923932100064</v>
      </c>
      <c r="M22" s="77">
        <f t="shared" si="5"/>
        <v>82.382311667073566</v>
      </c>
    </row>
    <row r="23" spans="1:13" s="23" customFormat="1" ht="15.75" x14ac:dyDescent="0.25">
      <c r="A23" s="72" t="s">
        <v>15</v>
      </c>
      <c r="B23" s="73">
        <f>SEKTOR_USD!B23*$B$53</f>
        <v>3211120.1923868055</v>
      </c>
      <c r="C23" s="73">
        <f>SEKTOR_USD!C23*$C$53</f>
        <v>4130638.6208754559</v>
      </c>
      <c r="D23" s="74">
        <f t="shared" si="0"/>
        <v>28.635441011168695</v>
      </c>
      <c r="E23" s="74">
        <f t="shared" si="3"/>
        <v>7.7859399690049891</v>
      </c>
      <c r="F23" s="73">
        <f>SEKTOR_USD!F23*$B$54</f>
        <v>30552638.351239502</v>
      </c>
      <c r="G23" s="73">
        <f>SEKTOR_USD!G23*$C$54</f>
        <v>39098698.493639477</v>
      </c>
      <c r="H23" s="74">
        <f t="shared" si="1"/>
        <v>27.971594610431627</v>
      </c>
      <c r="I23" s="74">
        <f t="shared" si="4"/>
        <v>8.0531238421111659</v>
      </c>
      <c r="J23" s="73">
        <f>SEKTOR_USD!J23*$B$55</f>
        <v>33223895.899248667</v>
      </c>
      <c r="K23" s="73">
        <f>SEKTOR_USD!K23*$C$55</f>
        <v>42349577.314865977</v>
      </c>
      <c r="L23" s="74">
        <f t="shared" si="2"/>
        <v>27.467222517464247</v>
      </c>
      <c r="M23" s="74">
        <f t="shared" si="5"/>
        <v>8.0103949179040423</v>
      </c>
    </row>
    <row r="24" spans="1:13" ht="14.25" x14ac:dyDescent="0.2">
      <c r="A24" s="14" t="str">
        <f>SEKTOR_USD!A24</f>
        <v xml:space="preserve"> Tekstil ve Hammaddeleri</v>
      </c>
      <c r="B24" s="75">
        <f>SEKTOR_USD!B24*$B$53</f>
        <v>2288754.1696639382</v>
      </c>
      <c r="C24" s="75">
        <f>SEKTOR_USD!C24*$C$53</f>
        <v>2836375.270103002</v>
      </c>
      <c r="D24" s="76">
        <f t="shared" si="0"/>
        <v>23.926601978379875</v>
      </c>
      <c r="E24" s="76">
        <f t="shared" si="3"/>
        <v>5.3463518863608037</v>
      </c>
      <c r="F24" s="75">
        <f>SEKTOR_USD!F24*$B$54</f>
        <v>21525109.785544027</v>
      </c>
      <c r="G24" s="75">
        <f>SEKTOR_USD!G24*$C$54</f>
        <v>26886102.058069322</v>
      </c>
      <c r="H24" s="76">
        <f t="shared" si="1"/>
        <v>24.905760416263547</v>
      </c>
      <c r="I24" s="76">
        <f t="shared" si="4"/>
        <v>5.5377063136895694</v>
      </c>
      <c r="J24" s="75">
        <f>SEKTOR_USD!J24*$B$55</f>
        <v>23356884.627560824</v>
      </c>
      <c r="K24" s="75">
        <f>SEKTOR_USD!K24*$C$55</f>
        <v>29143377.193137746</v>
      </c>
      <c r="L24" s="76">
        <f t="shared" si="2"/>
        <v>24.774248183548139</v>
      </c>
      <c r="M24" s="76">
        <f t="shared" si="5"/>
        <v>5.5124507813333761</v>
      </c>
    </row>
    <row r="25" spans="1:13" ht="14.25" x14ac:dyDescent="0.2">
      <c r="A25" s="14" t="str">
        <f>SEKTOR_USD!A25</f>
        <v xml:space="preserve"> Deri ve Deri Mamulleri </v>
      </c>
      <c r="B25" s="75">
        <f>SEKTOR_USD!B25*$B$53</f>
        <v>340340.02452261833</v>
      </c>
      <c r="C25" s="75">
        <f>SEKTOR_USD!C25*$C$53</f>
        <v>464926.98605285375</v>
      </c>
      <c r="D25" s="76">
        <f t="shared" si="0"/>
        <v>36.606614724491685</v>
      </c>
      <c r="E25" s="76">
        <f t="shared" si="3"/>
        <v>0.87635204519797261</v>
      </c>
      <c r="F25" s="75">
        <f>SEKTOR_USD!F25*$B$54</f>
        <v>3809637.0792568424</v>
      </c>
      <c r="G25" s="75">
        <f>SEKTOR_USD!G25*$C$54</f>
        <v>5081880.6279698927</v>
      </c>
      <c r="H25" s="76">
        <f t="shared" si="1"/>
        <v>33.395400198100518</v>
      </c>
      <c r="I25" s="76">
        <f t="shared" si="4"/>
        <v>1.0467103925345453</v>
      </c>
      <c r="J25" s="75">
        <f>SEKTOR_USD!J25*$B$55</f>
        <v>4142994.539193566</v>
      </c>
      <c r="K25" s="75">
        <f>SEKTOR_USD!K25*$C$55</f>
        <v>5486772.5422403524</v>
      </c>
      <c r="L25" s="76">
        <f t="shared" si="2"/>
        <v>32.434945070150945</v>
      </c>
      <c r="M25" s="76">
        <f t="shared" si="5"/>
        <v>1.0378194464913668</v>
      </c>
    </row>
    <row r="26" spans="1:13" ht="14.25" x14ac:dyDescent="0.2">
      <c r="A26" s="14" t="str">
        <f>SEKTOR_USD!A26</f>
        <v xml:space="preserve"> Halı </v>
      </c>
      <c r="B26" s="75">
        <f>SEKTOR_USD!B26*$B$53</f>
        <v>582025.99820024939</v>
      </c>
      <c r="C26" s="75">
        <f>SEKTOR_USD!C26*$C$53</f>
        <v>829336.36471959995</v>
      </c>
      <c r="D26" s="76">
        <f t="shared" si="0"/>
        <v>42.491292018584709</v>
      </c>
      <c r="E26" s="76">
        <f t="shared" si="3"/>
        <v>1.5632360374462115</v>
      </c>
      <c r="F26" s="75">
        <f>SEKTOR_USD!F26*$B$54</f>
        <v>5217891.4864386301</v>
      </c>
      <c r="G26" s="75">
        <f>SEKTOR_USD!G26*$C$54</f>
        <v>7130715.8076002663</v>
      </c>
      <c r="H26" s="76">
        <f t="shared" si="1"/>
        <v>36.658951726633113</v>
      </c>
      <c r="I26" s="76">
        <f t="shared" si="4"/>
        <v>1.4687071358870536</v>
      </c>
      <c r="J26" s="75">
        <f>SEKTOR_USD!J26*$B$55</f>
        <v>5724016.7324942807</v>
      </c>
      <c r="K26" s="75">
        <f>SEKTOR_USD!K26*$C$55</f>
        <v>7719427.579487876</v>
      </c>
      <c r="L26" s="76">
        <f t="shared" si="2"/>
        <v>34.860325192027894</v>
      </c>
      <c r="M26" s="76">
        <f t="shared" si="5"/>
        <v>1.4601246900792986</v>
      </c>
    </row>
    <row r="27" spans="1:13" s="23" customFormat="1" ht="15.75" x14ac:dyDescent="0.25">
      <c r="A27" s="72" t="s">
        <v>19</v>
      </c>
      <c r="B27" s="73">
        <f>SEKTOR_USD!B27*$B$53</f>
        <v>3809160.6307454412</v>
      </c>
      <c r="C27" s="73">
        <f>SEKTOR_USD!C27*$C$53</f>
        <v>5417036.9674850544</v>
      </c>
      <c r="D27" s="74">
        <f t="shared" si="0"/>
        <v>42.210777979844785</v>
      </c>
      <c r="E27" s="74">
        <f t="shared" si="3"/>
        <v>10.210703116357452</v>
      </c>
      <c r="F27" s="73">
        <f>SEKTOR_USD!F27*$B$54</f>
        <v>37697946.19011277</v>
      </c>
      <c r="G27" s="73">
        <f>SEKTOR_USD!G27*$C$54</f>
        <v>53242284.876365736</v>
      </c>
      <c r="H27" s="74">
        <f t="shared" si="1"/>
        <v>41.233913932239254</v>
      </c>
      <c r="I27" s="74">
        <f t="shared" si="4"/>
        <v>10.966265637105208</v>
      </c>
      <c r="J27" s="73">
        <f>SEKTOR_USD!J27*$B$55</f>
        <v>41391393.751241781</v>
      </c>
      <c r="K27" s="73">
        <f>SEKTOR_USD!K27*$C$55</f>
        <v>57754156.458457768</v>
      </c>
      <c r="L27" s="74">
        <f t="shared" si="2"/>
        <v>39.531799304837591</v>
      </c>
      <c r="M27" s="74">
        <f t="shared" si="5"/>
        <v>10.924161012116327</v>
      </c>
    </row>
    <row r="28" spans="1:13" ht="14.25" x14ac:dyDescent="0.2">
      <c r="A28" s="14" t="str">
        <f>SEKTOR_USD!A28</f>
        <v xml:space="preserve"> Kimyevi Maddeler ve Mamulleri  </v>
      </c>
      <c r="B28" s="75">
        <f>SEKTOR_USD!B28*$B$53</f>
        <v>3809160.6307454412</v>
      </c>
      <c r="C28" s="75">
        <f>SEKTOR_USD!C28*$C$53</f>
        <v>5417036.9674850544</v>
      </c>
      <c r="D28" s="76">
        <f t="shared" si="0"/>
        <v>42.210777979844785</v>
      </c>
      <c r="E28" s="76">
        <f t="shared" si="3"/>
        <v>10.210703116357452</v>
      </c>
      <c r="F28" s="75">
        <f>SEKTOR_USD!F28*$B$54</f>
        <v>37697946.19011277</v>
      </c>
      <c r="G28" s="75">
        <f>SEKTOR_USD!G28*$C$54</f>
        <v>53242284.876365736</v>
      </c>
      <c r="H28" s="76">
        <f t="shared" si="1"/>
        <v>41.233913932239254</v>
      </c>
      <c r="I28" s="76">
        <f t="shared" si="4"/>
        <v>10.966265637105208</v>
      </c>
      <c r="J28" s="75">
        <f>SEKTOR_USD!J28*$B$55</f>
        <v>41391393.751241781</v>
      </c>
      <c r="K28" s="75">
        <f>SEKTOR_USD!K28*$C$55</f>
        <v>57754156.458457768</v>
      </c>
      <c r="L28" s="76">
        <f t="shared" si="2"/>
        <v>39.531799304837591</v>
      </c>
      <c r="M28" s="76">
        <f t="shared" si="5"/>
        <v>10.924161012116327</v>
      </c>
    </row>
    <row r="29" spans="1:13" s="23" customFormat="1" ht="15.75" x14ac:dyDescent="0.25">
      <c r="A29" s="72" t="s">
        <v>21</v>
      </c>
      <c r="B29" s="73">
        <f>SEKTOR_USD!B29*$B$53</f>
        <v>24345574.167207114</v>
      </c>
      <c r="C29" s="73">
        <f>SEKTOR_USD!C29*$C$53</f>
        <v>33534675.573247556</v>
      </c>
      <c r="D29" s="74">
        <f t="shared" si="0"/>
        <v>37.744443170364548</v>
      </c>
      <c r="E29" s="74">
        <f t="shared" si="3"/>
        <v>63.21031560926663</v>
      </c>
      <c r="F29" s="73">
        <f>SEKTOR_USD!F29*$B$54</f>
        <v>222761613.46593505</v>
      </c>
      <c r="G29" s="73">
        <f>SEKTOR_USD!G29*$C$54</f>
        <v>308288010.83367825</v>
      </c>
      <c r="H29" s="74">
        <f t="shared" si="1"/>
        <v>38.393687331063433</v>
      </c>
      <c r="I29" s="74">
        <f t="shared" si="4"/>
        <v>63.497804938074843</v>
      </c>
      <c r="J29" s="73">
        <f>SEKTOR_USD!J29*$B$55</f>
        <v>243330576.93068081</v>
      </c>
      <c r="K29" s="73">
        <f>SEKTOR_USD!K29*$C$55</f>
        <v>335437349.16681588</v>
      </c>
      <c r="L29" s="74">
        <f t="shared" si="2"/>
        <v>37.852526960626953</v>
      </c>
      <c r="M29" s="74">
        <f t="shared" si="5"/>
        <v>63.447755737053193</v>
      </c>
    </row>
    <row r="30" spans="1:13" ht="14.25" x14ac:dyDescent="0.2">
      <c r="A30" s="14" t="str">
        <f>SEKTOR_USD!A30</f>
        <v xml:space="preserve"> Hazırgiyim ve Konfeksiyon </v>
      </c>
      <c r="B30" s="75">
        <f>SEKTOR_USD!B30*$B$53</f>
        <v>4330745.0074555427</v>
      </c>
      <c r="C30" s="75">
        <f>SEKTOR_USD!C30*$C$53</f>
        <v>5606490.7550202515</v>
      </c>
      <c r="D30" s="76">
        <f t="shared" si="0"/>
        <v>29.457881851008633</v>
      </c>
      <c r="E30" s="76">
        <f t="shared" si="3"/>
        <v>10.56780911183111</v>
      </c>
      <c r="F30" s="75">
        <f>SEKTOR_USD!F30*$B$54</f>
        <v>46556399.79410062</v>
      </c>
      <c r="G30" s="75">
        <f>SEKTOR_USD!G30*$C$54</f>
        <v>56651029.567800328</v>
      </c>
      <c r="H30" s="76">
        <f t="shared" si="1"/>
        <v>21.682582455567896</v>
      </c>
      <c r="I30" s="76">
        <f t="shared" si="4"/>
        <v>11.668361722240304</v>
      </c>
      <c r="J30" s="75">
        <f>SEKTOR_USD!J30*$B$55</f>
        <v>50612675.484650567</v>
      </c>
      <c r="K30" s="75">
        <f>SEKTOR_USD!K30*$C$55</f>
        <v>61324874.862683609</v>
      </c>
      <c r="L30" s="76">
        <f t="shared" si="2"/>
        <v>21.165052579134564</v>
      </c>
      <c r="M30" s="76">
        <f t="shared" si="5"/>
        <v>11.599560068541777</v>
      </c>
    </row>
    <row r="31" spans="1:13" ht="14.25" x14ac:dyDescent="0.2">
      <c r="A31" s="14" t="str">
        <f>SEKTOR_USD!A31</f>
        <v xml:space="preserve"> Otomotiv Endüstrisi</v>
      </c>
      <c r="B31" s="75">
        <f>SEKTOR_USD!B31*$B$53</f>
        <v>7433865.5763008371</v>
      </c>
      <c r="C31" s="75">
        <f>SEKTOR_USD!C31*$C$53</f>
        <v>10297985.689930229</v>
      </c>
      <c r="D31" s="76">
        <f t="shared" si="0"/>
        <v>38.528005170825338</v>
      </c>
      <c r="E31" s="76">
        <f t="shared" si="3"/>
        <v>19.410920620907714</v>
      </c>
      <c r="F31" s="75">
        <f>SEKTOR_USD!F31*$B$54</f>
        <v>64209233.106473774</v>
      </c>
      <c r="G31" s="75">
        <f>SEKTOR_USD!G31*$C$54</f>
        <v>94511629.903825924</v>
      </c>
      <c r="H31" s="76">
        <f t="shared" si="1"/>
        <v>47.193207785403324</v>
      </c>
      <c r="I31" s="76">
        <f t="shared" si="4"/>
        <v>19.466475597879665</v>
      </c>
      <c r="J31" s="75">
        <f>SEKTOR_USD!J31*$B$55</f>
        <v>69603133.685255826</v>
      </c>
      <c r="K31" s="75">
        <f>SEKTOR_USD!K31*$C$55</f>
        <v>102727978.72958279</v>
      </c>
      <c r="L31" s="76">
        <f t="shared" si="2"/>
        <v>47.591025418649885</v>
      </c>
      <c r="M31" s="76">
        <f t="shared" si="5"/>
        <v>19.430930151294444</v>
      </c>
    </row>
    <row r="32" spans="1:13" ht="14.25" x14ac:dyDescent="0.2">
      <c r="A32" s="14" t="str">
        <f>SEKTOR_USD!A32</f>
        <v xml:space="preserve"> Gemi ve Yat</v>
      </c>
      <c r="B32" s="75">
        <f>SEKTOR_USD!B32*$B$53</f>
        <v>898075.23442404543</v>
      </c>
      <c r="C32" s="75">
        <f>SEKTOR_USD!C32*$C$53</f>
        <v>489541.65454598359</v>
      </c>
      <c r="D32" s="76">
        <f t="shared" si="0"/>
        <v>-45.48990599212582</v>
      </c>
      <c r="E32" s="76">
        <f t="shared" si="3"/>
        <v>0.92274882517187629</v>
      </c>
      <c r="F32" s="75">
        <f>SEKTOR_USD!F32*$B$54</f>
        <v>2431591.5986199714</v>
      </c>
      <c r="G32" s="75">
        <f>SEKTOR_USD!G32*$C$54</f>
        <v>4416885.7002612306</v>
      </c>
      <c r="H32" s="76">
        <f t="shared" si="1"/>
        <v>81.645869428402179</v>
      </c>
      <c r="I32" s="76">
        <f t="shared" si="4"/>
        <v>0.90974198403151529</v>
      </c>
      <c r="J32" s="75">
        <f>SEKTOR_USD!J32*$B$55</f>
        <v>2610242.693748008</v>
      </c>
      <c r="K32" s="75">
        <f>SEKTOR_USD!K32*$C$55</f>
        <v>4970002.1427969784</v>
      </c>
      <c r="L32" s="76">
        <f t="shared" si="2"/>
        <v>90.403833126360652</v>
      </c>
      <c r="M32" s="76">
        <f t="shared" si="5"/>
        <v>0.94007266260619837</v>
      </c>
    </row>
    <row r="33" spans="1:13" ht="14.25" x14ac:dyDescent="0.2">
      <c r="A33" s="14" t="str">
        <f>SEKTOR_USD!A33</f>
        <v xml:space="preserve"> Elektrik Elektronik ve Hizmet</v>
      </c>
      <c r="B33" s="75">
        <f>SEKTOR_USD!B33*$B$53</f>
        <v>2964530.4284331128</v>
      </c>
      <c r="C33" s="75">
        <f>SEKTOR_USD!C33*$C$53</f>
        <v>3942785.9622951453</v>
      </c>
      <c r="D33" s="76">
        <f t="shared" si="0"/>
        <v>32.998667326180367</v>
      </c>
      <c r="E33" s="76">
        <f t="shared" si="3"/>
        <v>7.4318519799631639</v>
      </c>
      <c r="F33" s="75">
        <f>SEKTOR_USD!F33*$B$54</f>
        <v>26912820.962450601</v>
      </c>
      <c r="G33" s="75">
        <f>SEKTOR_USD!G33*$C$54</f>
        <v>34151938.748536244</v>
      </c>
      <c r="H33" s="76">
        <f t="shared" si="1"/>
        <v>26.898398336561709</v>
      </c>
      <c r="I33" s="76">
        <f t="shared" si="4"/>
        <v>7.0342441765650827</v>
      </c>
      <c r="J33" s="75">
        <f>SEKTOR_USD!J33*$B$55</f>
        <v>29650330.234343778</v>
      </c>
      <c r="K33" s="75">
        <f>SEKTOR_USD!K33*$C$55</f>
        <v>37480301.400643967</v>
      </c>
      <c r="L33" s="76">
        <f t="shared" si="2"/>
        <v>26.40770306575131</v>
      </c>
      <c r="M33" s="76">
        <f t="shared" si="5"/>
        <v>7.0893745557134444</v>
      </c>
    </row>
    <row r="34" spans="1:13" ht="14.25" x14ac:dyDescent="0.2">
      <c r="A34" s="14" t="str">
        <f>SEKTOR_USD!A34</f>
        <v xml:space="preserve"> Makine ve Aksamları</v>
      </c>
      <c r="B34" s="75">
        <f>SEKTOR_USD!B34*$B$53</f>
        <v>1499270.2784658959</v>
      </c>
      <c r="C34" s="75">
        <f>SEKTOR_USD!C34*$C$53</f>
        <v>2265043.7434535548</v>
      </c>
      <c r="D34" s="76">
        <f t="shared" si="0"/>
        <v>51.076412037676363</v>
      </c>
      <c r="E34" s="76">
        <f t="shared" si="3"/>
        <v>4.2694353663797422</v>
      </c>
      <c r="F34" s="75">
        <f>SEKTOR_USD!F34*$B$54</f>
        <v>14333401.110583175</v>
      </c>
      <c r="G34" s="75">
        <f>SEKTOR_USD!G34*$C$54</f>
        <v>19890346.444469456</v>
      </c>
      <c r="H34" s="76">
        <f t="shared" si="1"/>
        <v>38.76920272455969</v>
      </c>
      <c r="I34" s="76">
        <f t="shared" si="4"/>
        <v>4.096796807849393</v>
      </c>
      <c r="J34" s="75">
        <f>SEKTOR_USD!J34*$B$55</f>
        <v>15804131.915790545</v>
      </c>
      <c r="K34" s="75">
        <f>SEKTOR_USD!K34*$C$55</f>
        <v>21610021.323161524</v>
      </c>
      <c r="L34" s="76">
        <f t="shared" si="2"/>
        <v>36.736528385782968</v>
      </c>
      <c r="M34" s="76">
        <f t="shared" si="5"/>
        <v>4.0875214337047483</v>
      </c>
    </row>
    <row r="35" spans="1:13" ht="14.25" x14ac:dyDescent="0.2">
      <c r="A35" s="14" t="str">
        <f>SEKTOR_USD!A35</f>
        <v xml:space="preserve"> Demir ve Demir Dışı Metaller </v>
      </c>
      <c r="B35" s="75">
        <f>SEKTOR_USD!B35*$B$53</f>
        <v>1708078.8302855163</v>
      </c>
      <c r="C35" s="75">
        <f>SEKTOR_USD!C35*$C$53</f>
        <v>2511573.6296381135</v>
      </c>
      <c r="D35" s="76">
        <f t="shared" si="0"/>
        <v>47.040849936550522</v>
      </c>
      <c r="E35" s="76">
        <f t="shared" si="3"/>
        <v>4.7341254713668954</v>
      </c>
      <c r="F35" s="75">
        <f>SEKTOR_USD!F35*$B$54</f>
        <v>16259854.832840744</v>
      </c>
      <c r="G35" s="75">
        <f>SEKTOR_USD!G35*$C$54</f>
        <v>22449899.637778156</v>
      </c>
      <c r="H35" s="76">
        <f t="shared" si="1"/>
        <v>38.069496121423576</v>
      </c>
      <c r="I35" s="76">
        <f t="shared" si="4"/>
        <v>4.6239856821680414</v>
      </c>
      <c r="J35" s="75">
        <f>SEKTOR_USD!J35*$B$55</f>
        <v>17740181.066687208</v>
      </c>
      <c r="K35" s="75">
        <f>SEKTOR_USD!K35*$C$55</f>
        <v>24160688.351236243</v>
      </c>
      <c r="L35" s="76">
        <f t="shared" si="2"/>
        <v>36.191892632965086</v>
      </c>
      <c r="M35" s="76">
        <f t="shared" si="5"/>
        <v>4.5699784378690591</v>
      </c>
    </row>
    <row r="36" spans="1:13" ht="14.25" x14ac:dyDescent="0.2">
      <c r="A36" s="14" t="str">
        <f>SEKTOR_USD!A36</f>
        <v xml:space="preserve"> Çelik</v>
      </c>
      <c r="B36" s="75">
        <f>SEKTOR_USD!B36*$B$53</f>
        <v>2438967.3334047124</v>
      </c>
      <c r="C36" s="75">
        <f>SEKTOR_USD!C36*$C$53</f>
        <v>4221129.2500224514</v>
      </c>
      <c r="D36" s="76">
        <f t="shared" si="0"/>
        <v>73.070347938194971</v>
      </c>
      <c r="E36" s="76">
        <f t="shared" si="3"/>
        <v>7.9565079297884171</v>
      </c>
      <c r="F36" s="75">
        <f>SEKTOR_USD!F36*$B$54</f>
        <v>24289544.799164098</v>
      </c>
      <c r="G36" s="75">
        <f>SEKTOR_USD!G36*$C$54</f>
        <v>37446388.699140504</v>
      </c>
      <c r="H36" s="76">
        <f t="shared" si="1"/>
        <v>54.166696036350537</v>
      </c>
      <c r="I36" s="76">
        <f t="shared" si="4"/>
        <v>7.7127990764978529</v>
      </c>
      <c r="J36" s="75">
        <f>SEKTOR_USD!J36*$B$55</f>
        <v>26511706.765102711</v>
      </c>
      <c r="K36" s="75">
        <f>SEKTOR_USD!K36*$C$55</f>
        <v>40682413.858150885</v>
      </c>
      <c r="L36" s="76">
        <f t="shared" si="2"/>
        <v>53.450753731559217</v>
      </c>
      <c r="M36" s="76">
        <f t="shared" si="5"/>
        <v>7.6950520378158842</v>
      </c>
    </row>
    <row r="37" spans="1:13" ht="14.25" x14ac:dyDescent="0.2">
      <c r="A37" s="14" t="str">
        <f>SEKTOR_USD!A37</f>
        <v xml:space="preserve"> Çimento Cam Seramik ve Toprak Ürünleri</v>
      </c>
      <c r="B37" s="75">
        <f>SEKTOR_USD!B37*$B$53</f>
        <v>700049.48902676837</v>
      </c>
      <c r="C37" s="75">
        <f>SEKTOR_USD!C37*$C$53</f>
        <v>926852.56775815354</v>
      </c>
      <c r="D37" s="76">
        <f t="shared" si="0"/>
        <v>32.398149314656912</v>
      </c>
      <c r="E37" s="76">
        <f t="shared" si="3"/>
        <v>1.7470466712369164</v>
      </c>
      <c r="F37" s="75">
        <f>SEKTOR_USD!F37*$B$54</f>
        <v>7298876.2996785678</v>
      </c>
      <c r="G37" s="75">
        <f>SEKTOR_USD!G37*$C$54</f>
        <v>8966001.4518735446</v>
      </c>
      <c r="H37" s="76">
        <f t="shared" si="1"/>
        <v>22.840846778954109</v>
      </c>
      <c r="I37" s="76">
        <f t="shared" si="4"/>
        <v>1.8467192730784194</v>
      </c>
      <c r="J37" s="75">
        <f>SEKTOR_USD!J37*$B$55</f>
        <v>7946072.5572731234</v>
      </c>
      <c r="K37" s="75">
        <f>SEKTOR_USD!K37*$C$55</f>
        <v>9671990.1800917462</v>
      </c>
      <c r="L37" s="76">
        <f t="shared" si="2"/>
        <v>21.720385893517573</v>
      </c>
      <c r="M37" s="76">
        <f t="shared" si="5"/>
        <v>1.8294506320238559</v>
      </c>
    </row>
    <row r="38" spans="1:13" ht="14.25" x14ac:dyDescent="0.2">
      <c r="A38" s="14" t="str">
        <f>SEKTOR_USD!A38</f>
        <v xml:space="preserve"> Mücevher</v>
      </c>
      <c r="B38" s="75">
        <f>SEKTOR_USD!B38*$B$53</f>
        <v>840611.06645450997</v>
      </c>
      <c r="C38" s="75">
        <f>SEKTOR_USD!C38*$C$53</f>
        <v>1056522.2222911799</v>
      </c>
      <c r="D38" s="76">
        <f t="shared" si="0"/>
        <v>25.685024198804555</v>
      </c>
      <c r="E38" s="76">
        <f t="shared" si="3"/>
        <v>1.9914641181889285</v>
      </c>
      <c r="F38" s="75">
        <f>SEKTOR_USD!F38*$B$54</f>
        <v>6251020.3107658355</v>
      </c>
      <c r="G38" s="75">
        <f>SEKTOR_USD!G38*$C$54</f>
        <v>10944796.75017808</v>
      </c>
      <c r="H38" s="76">
        <f t="shared" si="1"/>
        <v>75.088164908509043</v>
      </c>
      <c r="I38" s="76">
        <f t="shared" si="4"/>
        <v>2.254289964927052</v>
      </c>
      <c r="J38" s="75">
        <f>SEKTOR_USD!J38*$B$55</f>
        <v>6872607.259908109</v>
      </c>
      <c r="K38" s="75">
        <f>SEKTOR_USD!K38*$C$55</f>
        <v>12157897.781156996</v>
      </c>
      <c r="L38" s="76">
        <f t="shared" si="2"/>
        <v>76.90371821595339</v>
      </c>
      <c r="M38" s="76">
        <f t="shared" si="5"/>
        <v>2.2996584328219534</v>
      </c>
    </row>
    <row r="39" spans="1:13" ht="14.25" x14ac:dyDescent="0.2">
      <c r="A39" s="14" t="str">
        <f>SEKTOR_USD!A39</f>
        <v xml:space="preserve"> Savunma ve Havacılık Sanayii</v>
      </c>
      <c r="B39" s="75">
        <f>SEKTOR_USD!B39*$B$53</f>
        <v>447108.99590891489</v>
      </c>
      <c r="C39" s="75">
        <f>SEKTOR_USD!C39*$C$53</f>
        <v>674300.15809122741</v>
      </c>
      <c r="D39" s="76">
        <f t="shared" si="0"/>
        <v>50.813373083773946</v>
      </c>
      <c r="E39" s="76">
        <f t="shared" si="3"/>
        <v>1.2710045670555807</v>
      </c>
      <c r="F39" s="75">
        <f>SEKTOR_USD!F39*$B$54</f>
        <v>4365614.5953295436</v>
      </c>
      <c r="G39" s="75">
        <f>SEKTOR_USD!G39*$C$54</f>
        <v>5574569.7693325058</v>
      </c>
      <c r="H39" s="76">
        <f t="shared" si="1"/>
        <v>27.692668411369532</v>
      </c>
      <c r="I39" s="76">
        <f t="shared" si="4"/>
        <v>1.1481891328486762</v>
      </c>
      <c r="J39" s="75">
        <f>SEKTOR_USD!J39*$B$55</f>
        <v>5198872.9242143696</v>
      </c>
      <c r="K39" s="75">
        <f>SEKTOR_USD!K39*$C$55</f>
        <v>6327306.2084261365</v>
      </c>
      <c r="L39" s="76">
        <f t="shared" si="2"/>
        <v>21.705344613367149</v>
      </c>
      <c r="M39" s="76">
        <f t="shared" si="5"/>
        <v>1.1968058410398286</v>
      </c>
    </row>
    <row r="40" spans="1:13" ht="14.25" x14ac:dyDescent="0.2">
      <c r="A40" s="14" t="str">
        <f>SEKTOR_USD!A40</f>
        <v xml:space="preserve"> İklimlendirme Sanayii</v>
      </c>
      <c r="B40" s="75">
        <f>SEKTOR_USD!B40*$B$53</f>
        <v>1057184.350305167</v>
      </c>
      <c r="C40" s="75">
        <f>SEKTOR_USD!C40*$C$53</f>
        <v>1502453.1121410802</v>
      </c>
      <c r="D40" s="76">
        <f t="shared" si="0"/>
        <v>42.11836485352643</v>
      </c>
      <c r="E40" s="76">
        <f t="shared" si="3"/>
        <v>2.8320099653006854</v>
      </c>
      <c r="F40" s="75">
        <f>SEKTOR_USD!F40*$B$54</f>
        <v>9593014.0677806288</v>
      </c>
      <c r="G40" s="75">
        <f>SEKTOR_USD!G40*$C$54</f>
        <v>12931114.257649139</v>
      </c>
      <c r="H40" s="76">
        <f t="shared" si="1"/>
        <v>34.797198943760002</v>
      </c>
      <c r="I40" s="76">
        <f t="shared" si="4"/>
        <v>2.6634099994473881</v>
      </c>
      <c r="J40" s="75">
        <f>SEKTOR_USD!J40*$B$55</f>
        <v>10493046.096936816</v>
      </c>
      <c r="K40" s="75">
        <f>SEKTOR_USD!K40*$C$55</f>
        <v>13941184.267257584</v>
      </c>
      <c r="L40" s="76">
        <f t="shared" si="2"/>
        <v>32.86117432884781</v>
      </c>
      <c r="M40" s="76">
        <f t="shared" si="5"/>
        <v>2.6369659081532997</v>
      </c>
    </row>
    <row r="41" spans="1:13" ht="14.25" x14ac:dyDescent="0.2">
      <c r="A41" s="14" t="str">
        <f>SEKTOR_USD!A41</f>
        <v xml:space="preserve"> Diğer Sanayi Ürünleri</v>
      </c>
      <c r="B41" s="75">
        <f>SEKTOR_USD!B41*$B$53</f>
        <v>27087.576742093999</v>
      </c>
      <c r="C41" s="75">
        <f>SEKTOR_USD!C41*$C$53</f>
        <v>39996.828060186963</v>
      </c>
      <c r="D41" s="76">
        <f t="shared" si="0"/>
        <v>47.657460986652353</v>
      </c>
      <c r="E41" s="76">
        <f t="shared" si="3"/>
        <v>7.5390982075606627E-2</v>
      </c>
      <c r="F41" s="75">
        <f>SEKTOR_USD!F41*$B$54</f>
        <v>260241.98814753437</v>
      </c>
      <c r="G41" s="75">
        <f>SEKTOR_USD!G41*$C$54</f>
        <v>353409.90283307648</v>
      </c>
      <c r="H41" s="76">
        <f t="shared" si="1"/>
        <v>35.800492975301154</v>
      </c>
      <c r="I41" s="76">
        <f t="shared" si="4"/>
        <v>7.279152054143774E-2</v>
      </c>
      <c r="J41" s="75">
        <f>SEKTOR_USD!J41*$B$55</f>
        <v>287576.24676977587</v>
      </c>
      <c r="K41" s="75">
        <f>SEKTOR_USD!K41*$C$55</f>
        <v>382690.06162744272</v>
      </c>
      <c r="L41" s="76">
        <f t="shared" si="2"/>
        <v>33.074294530942907</v>
      </c>
      <c r="M41" s="76">
        <f t="shared" si="5"/>
        <v>7.2385575468701766E-2</v>
      </c>
    </row>
    <row r="42" spans="1:13" ht="16.5" x14ac:dyDescent="0.25">
      <c r="A42" s="69" t="s">
        <v>31</v>
      </c>
      <c r="B42" s="70">
        <f>SEKTOR_USD!B42*$B$53</f>
        <v>1268449.8092954543</v>
      </c>
      <c r="C42" s="70">
        <f>SEKTOR_USD!C42*$C$53</f>
        <v>1513133.3441877011</v>
      </c>
      <c r="D42" s="77">
        <f t="shared" si="0"/>
        <v>19.289965838550085</v>
      </c>
      <c r="E42" s="77">
        <f t="shared" si="3"/>
        <v>2.8521413912622262</v>
      </c>
      <c r="F42" s="70">
        <f>SEKTOR_USD!F42*$B$54</f>
        <v>10233247.206787091</v>
      </c>
      <c r="G42" s="70">
        <f>SEKTOR_USD!G42*$C$54</f>
        <v>15538757.629670365</v>
      </c>
      <c r="H42" s="77">
        <f t="shared" si="1"/>
        <v>51.845815073874611</v>
      </c>
      <c r="I42" s="77">
        <f t="shared" si="4"/>
        <v>3.2005039647200051</v>
      </c>
      <c r="J42" s="70">
        <f>SEKTOR_USD!J42*$B$55</f>
        <v>11136339.322294636</v>
      </c>
      <c r="K42" s="70">
        <f>SEKTOR_USD!K42*$C$55</f>
        <v>16774996.407502608</v>
      </c>
      <c r="L42" s="77">
        <f t="shared" si="2"/>
        <v>50.632949679609176</v>
      </c>
      <c r="M42" s="77">
        <f t="shared" si="5"/>
        <v>3.1729796255451173</v>
      </c>
    </row>
    <row r="43" spans="1:13" ht="14.25" x14ac:dyDescent="0.2">
      <c r="A43" s="14" t="str">
        <f>SEKTOR_USD!A43</f>
        <v xml:space="preserve"> Madencilik Ürünleri</v>
      </c>
      <c r="B43" s="75">
        <f>SEKTOR_USD!B43*$B$53</f>
        <v>1268449.8092954543</v>
      </c>
      <c r="C43" s="75">
        <f>SEKTOR_USD!C43*$C$53</f>
        <v>1513133.3441877011</v>
      </c>
      <c r="D43" s="76">
        <f t="shared" si="0"/>
        <v>19.289965838550085</v>
      </c>
      <c r="E43" s="76">
        <f t="shared" si="3"/>
        <v>2.8521413912622262</v>
      </c>
      <c r="F43" s="75">
        <f>SEKTOR_USD!F43*$B$54</f>
        <v>10233247.206787091</v>
      </c>
      <c r="G43" s="75">
        <f>SEKTOR_USD!G43*$C$54</f>
        <v>15538757.629670365</v>
      </c>
      <c r="H43" s="76">
        <f t="shared" si="1"/>
        <v>51.845815073874611</v>
      </c>
      <c r="I43" s="76">
        <f t="shared" si="4"/>
        <v>3.2005039647200051</v>
      </c>
      <c r="J43" s="75">
        <f>SEKTOR_USD!J43*$B$55</f>
        <v>11136339.322294636</v>
      </c>
      <c r="K43" s="75">
        <f>SEKTOR_USD!K43*$C$55</f>
        <v>16774996.407502608</v>
      </c>
      <c r="L43" s="76">
        <f t="shared" si="2"/>
        <v>50.632949679609176</v>
      </c>
      <c r="M43" s="76">
        <f t="shared" si="5"/>
        <v>3.1729796255451173</v>
      </c>
    </row>
    <row r="44" spans="1:13" ht="18" x14ac:dyDescent="0.25">
      <c r="A44" s="78" t="s">
        <v>33</v>
      </c>
      <c r="B44" s="138">
        <f>SEKTOR_USD!B44*$B$53</f>
        <v>39376516.476065025</v>
      </c>
      <c r="C44" s="138">
        <f>SEKTOR_USD!C44*$C$53</f>
        <v>53052536.20396632</v>
      </c>
      <c r="D44" s="139">
        <f>(C44-B44)/B44*100</f>
        <v>34.731410880935215</v>
      </c>
      <c r="E44" s="140">
        <f t="shared" si="3"/>
        <v>100</v>
      </c>
      <c r="F44" s="138">
        <f>SEKTOR_USD!F44*$B$54</f>
        <v>355537765.51677603</v>
      </c>
      <c r="G44" s="138">
        <f>SEKTOR_USD!G44*$C$54</f>
        <v>485509713.50006652</v>
      </c>
      <c r="H44" s="139">
        <f>(G44-F44)/F44*100</f>
        <v>36.556439452887815</v>
      </c>
      <c r="I44" s="139">
        <f t="shared" si="4"/>
        <v>100</v>
      </c>
      <c r="J44" s="138">
        <f>SEKTOR_USD!J44*$B$55</f>
        <v>389179212.00994146</v>
      </c>
      <c r="K44" s="138">
        <f>SEKTOR_USD!K44*$C$55</f>
        <v>528682764.6937905</v>
      </c>
      <c r="L44" s="139">
        <f>(K44-J44)/J44*100</f>
        <v>35.8455817728223</v>
      </c>
      <c r="M44" s="139">
        <f t="shared" si="5"/>
        <v>100</v>
      </c>
    </row>
    <row r="45" spans="1:13" ht="14.25" hidden="1" x14ac:dyDescent="0.2">
      <c r="A45" s="79" t="s">
        <v>34</v>
      </c>
      <c r="B45" s="75">
        <f>SEKTOR_USD!B45*2.1157</f>
        <v>0</v>
      </c>
      <c r="C45" s="75">
        <f>SEKTOR_USD!C45*2.7012</f>
        <v>0</v>
      </c>
      <c r="D45" s="76"/>
      <c r="E45" s="76"/>
      <c r="F45" s="75">
        <f>SEKTOR_USD!F45*2.1642</f>
        <v>20815807.163900189</v>
      </c>
      <c r="G45" s="75">
        <f>SEKTOR_USD!G45*2.5613</f>
        <v>22709221.6875128</v>
      </c>
      <c r="H45" s="76">
        <f>(G45-F45)/F45*100</f>
        <v>9.0960418143009356</v>
      </c>
      <c r="I45" s="76">
        <f t="shared" ref="I45:I46" si="6">G45/G$46*100</f>
        <v>6.2148536541715096</v>
      </c>
      <c r="J45" s="75">
        <f>SEKTOR_USD!J45*2.0809</f>
        <v>20539765.354479298</v>
      </c>
      <c r="K45" s="75">
        <f>SEKTOR_USD!K45*2.3856</f>
        <v>22248628.490002349</v>
      </c>
      <c r="L45" s="76">
        <f>(K45-J45)/J45*100</f>
        <v>8.3197792478694659</v>
      </c>
      <c r="M45" s="76">
        <f t="shared" ref="M45:M46" si="7">K45/K$46*100</f>
        <v>5.9997535000783415</v>
      </c>
    </row>
    <row r="46" spans="1:13" s="24" customFormat="1" ht="18" hidden="1" x14ac:dyDescent="0.25">
      <c r="A46" s="80" t="s">
        <v>35</v>
      </c>
      <c r="B46" s="81">
        <f>SEKTOR_USD!B46*2.1157</f>
        <v>0</v>
      </c>
      <c r="C46" s="81">
        <f>SEKTOR_USD!C46*2.7012</f>
        <v>0</v>
      </c>
      <c r="D46" s="82" t="e">
        <f>(C46-B46)/B46*100</f>
        <v>#DIV/0!</v>
      </c>
      <c r="E46" s="83" t="e">
        <f>C46/C$46*100</f>
        <v>#DIV/0!</v>
      </c>
      <c r="F46" s="81">
        <f>SEKTOR_USD!F46*2.1642</f>
        <v>278959339.04510164</v>
      </c>
      <c r="G46" s="81">
        <f>SEKTOR_USD!G46*2.5613</f>
        <v>365402356.21268421</v>
      </c>
      <c r="H46" s="82">
        <f>(G46-F46)/F46*100</f>
        <v>30.987676362972248</v>
      </c>
      <c r="I46" s="83">
        <f t="shared" si="6"/>
        <v>100</v>
      </c>
      <c r="J46" s="81">
        <f>SEKTOR_USD!J46*2.0809</f>
        <v>292674480.31897783</v>
      </c>
      <c r="K46" s="81">
        <f>SEKTOR_USD!K46*2.3856</f>
        <v>370825709.58476609</v>
      </c>
      <c r="L46" s="82">
        <f>(K46-J46)/J46*100</f>
        <v>26.702440602478696</v>
      </c>
      <c r="M46" s="83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9" t="s">
        <v>117</v>
      </c>
    </row>
    <row r="52" spans="1:3" x14ac:dyDescent="0.2">
      <c r="A52" s="135"/>
      <c r="B52" s="136">
        <v>2016</v>
      </c>
      <c r="C52" s="136">
        <v>2017</v>
      </c>
    </row>
    <row r="53" spans="1:3" x14ac:dyDescent="0.2">
      <c r="A53" s="146" t="s">
        <v>224</v>
      </c>
      <c r="B53" s="137">
        <v>3.2992240000000002</v>
      </c>
      <c r="C53" s="137">
        <v>3.8925719999999999</v>
      </c>
    </row>
    <row r="54" spans="1:3" x14ac:dyDescent="0.2">
      <c r="A54" s="136" t="s">
        <v>225</v>
      </c>
      <c r="B54" s="137">
        <v>2.9807248181818182</v>
      </c>
      <c r="C54" s="137">
        <v>3.6287159090909089</v>
      </c>
    </row>
    <row r="55" spans="1:3" x14ac:dyDescent="0.2">
      <c r="A55" s="136" t="s">
        <v>226</v>
      </c>
      <c r="B55" s="137">
        <v>2.9758901666666664</v>
      </c>
      <c r="C55" s="137">
        <v>3.6182114999999997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">
      <c r="A6" s="67"/>
      <c r="B6" s="160" t="s">
        <v>124</v>
      </c>
      <c r="C6" s="160"/>
      <c r="D6" s="160" t="s">
        <v>125</v>
      </c>
      <c r="E6" s="160"/>
      <c r="F6" s="160" t="s">
        <v>120</v>
      </c>
      <c r="G6" s="160"/>
    </row>
    <row r="7" spans="1:7" ht="30" x14ac:dyDescent="0.25">
      <c r="A7" s="68" t="s">
        <v>1</v>
      </c>
      <c r="B7" s="84" t="s">
        <v>38</v>
      </c>
      <c r="C7" s="84" t="s">
        <v>39</v>
      </c>
      <c r="D7" s="84" t="s">
        <v>38</v>
      </c>
      <c r="E7" s="84" t="s">
        <v>39</v>
      </c>
      <c r="F7" s="84" t="s">
        <v>38</v>
      </c>
      <c r="G7" s="84" t="s">
        <v>39</v>
      </c>
    </row>
    <row r="8" spans="1:7" ht="16.5" x14ac:dyDescent="0.25">
      <c r="A8" s="69" t="s">
        <v>2</v>
      </c>
      <c r="B8" s="141">
        <f>SEKTOR_USD!D8</f>
        <v>6.3143162917596252</v>
      </c>
      <c r="C8" s="141">
        <f>SEKTOR_TL!D8</f>
        <v>25.434384205633609</v>
      </c>
      <c r="D8" s="141">
        <f>SEKTOR_USD!H8</f>
        <v>4.9123549916130616</v>
      </c>
      <c r="E8" s="141">
        <f>SEKTOR_TL!H8</f>
        <v>27.719650366945597</v>
      </c>
      <c r="F8" s="141">
        <f>SEKTOR_USD!L8</f>
        <v>4.5138996154093931</v>
      </c>
      <c r="G8" s="141">
        <f>SEKTOR_TL!L8</f>
        <v>27.072362325083532</v>
      </c>
    </row>
    <row r="9" spans="1:7" s="23" customFormat="1" ht="15.75" x14ac:dyDescent="0.25">
      <c r="A9" s="72" t="s">
        <v>3</v>
      </c>
      <c r="B9" s="142">
        <f>SEKTOR_USD!D9</f>
        <v>2.5561974228525148</v>
      </c>
      <c r="C9" s="142">
        <f>SEKTOR_TL!D9</f>
        <v>21.000387519813106</v>
      </c>
      <c r="D9" s="142">
        <f>SEKTOR_USD!H9</f>
        <v>2.1817396951985009</v>
      </c>
      <c r="E9" s="142">
        <f>SEKTOR_TL!H9</f>
        <v>24.395416238633629</v>
      </c>
      <c r="F9" s="142">
        <f>SEKTOR_USD!L9</f>
        <v>1.6565617501470946</v>
      </c>
      <c r="G9" s="142">
        <f>SEKTOR_TL!L9</f>
        <v>23.598291662368933</v>
      </c>
    </row>
    <row r="10" spans="1:7" ht="14.25" x14ac:dyDescent="0.2">
      <c r="A10" s="14" t="s">
        <v>4</v>
      </c>
      <c r="B10" s="143">
        <f>SEKTOR_USD!D10</f>
        <v>-5.7668436855703451</v>
      </c>
      <c r="C10" s="143">
        <f>SEKTOR_TL!D10</f>
        <v>11.180491455315568</v>
      </c>
      <c r="D10" s="143">
        <f>SEKTOR_USD!H10</f>
        <v>1.1421542575794377</v>
      </c>
      <c r="E10" s="143">
        <f>SEKTOR_TL!H10</f>
        <v>23.129831373725327</v>
      </c>
      <c r="F10" s="143">
        <f>SEKTOR_USD!L10</f>
        <v>2.1974759672106856</v>
      </c>
      <c r="G10" s="143">
        <f>SEKTOR_TL!L10</f>
        <v>24.255957749180599</v>
      </c>
    </row>
    <row r="11" spans="1:7" ht="14.25" x14ac:dyDescent="0.2">
      <c r="A11" s="14" t="s">
        <v>5</v>
      </c>
      <c r="B11" s="143">
        <f>SEKTOR_USD!D11</f>
        <v>5.9049427995308106</v>
      </c>
      <c r="C11" s="143">
        <f>SEKTOR_TL!D11</f>
        <v>24.951387054366474</v>
      </c>
      <c r="D11" s="143">
        <f>SEKTOR_USD!H11</f>
        <v>10.199234643945045</v>
      </c>
      <c r="E11" s="143">
        <f>SEKTOR_TL!H11</f>
        <v>34.155864869822224</v>
      </c>
      <c r="F11" s="143">
        <f>SEKTOR_USD!L11</f>
        <v>7.1325538985705403</v>
      </c>
      <c r="G11" s="143">
        <f>SEKTOR_TL!L11</f>
        <v>30.256231524285464</v>
      </c>
    </row>
    <row r="12" spans="1:7" ht="14.25" x14ac:dyDescent="0.2">
      <c r="A12" s="14" t="s">
        <v>6</v>
      </c>
      <c r="B12" s="143">
        <f>SEKTOR_USD!D12</f>
        <v>5.9899486904406194</v>
      </c>
      <c r="C12" s="143">
        <f>SEKTOR_TL!D12</f>
        <v>25.051680805500258</v>
      </c>
      <c r="D12" s="143">
        <f>SEKTOR_USD!H12</f>
        <v>7.4865002757655761</v>
      </c>
      <c r="E12" s="143">
        <f>SEKTOR_TL!H12</f>
        <v>30.85339887265749</v>
      </c>
      <c r="F12" s="143">
        <f>SEKTOR_USD!L12</f>
        <v>7.6037379265305445</v>
      </c>
      <c r="G12" s="143">
        <f>SEKTOR_TL!L12</f>
        <v>30.82911673613815</v>
      </c>
    </row>
    <row r="13" spans="1:7" ht="14.25" x14ac:dyDescent="0.2">
      <c r="A13" s="14" t="s">
        <v>7</v>
      </c>
      <c r="B13" s="143">
        <f>SEKTOR_USD!D13</f>
        <v>12.665372364353338</v>
      </c>
      <c r="C13" s="143">
        <f>SEKTOR_TL!D13</f>
        <v>32.927644147549714</v>
      </c>
      <c r="D13" s="143">
        <f>SEKTOR_USD!H13</f>
        <v>-2.5755648477035726</v>
      </c>
      <c r="E13" s="143">
        <f>SEKTOR_TL!H13</f>
        <v>18.603903189888261</v>
      </c>
      <c r="F13" s="143">
        <f>SEKTOR_USD!L13</f>
        <v>-3.5267897216081692</v>
      </c>
      <c r="G13" s="143">
        <f>SEKTOR_TL!L13</f>
        <v>17.296156552102449</v>
      </c>
    </row>
    <row r="14" spans="1:7" ht="14.25" x14ac:dyDescent="0.2">
      <c r="A14" s="14" t="s">
        <v>8</v>
      </c>
      <c r="B14" s="143">
        <f>SEKTOR_USD!D14</f>
        <v>-5.8011293630245664</v>
      </c>
      <c r="C14" s="143">
        <f>SEKTOR_TL!D14</f>
        <v>11.140039679971029</v>
      </c>
      <c r="D14" s="143">
        <f>SEKTOR_USD!H14</f>
        <v>-3.8909520340645614</v>
      </c>
      <c r="E14" s="143">
        <f>SEKTOR_TL!H14</f>
        <v>17.002558986408918</v>
      </c>
      <c r="F14" s="143">
        <f>SEKTOR_USD!L14</f>
        <v>-6.6729365729616834</v>
      </c>
      <c r="G14" s="143">
        <f>SEKTOR_TL!L14</f>
        <v>13.470939867104006</v>
      </c>
    </row>
    <row r="15" spans="1:7" ht="14.25" x14ac:dyDescent="0.2">
      <c r="A15" s="14" t="s">
        <v>9</v>
      </c>
      <c r="B15" s="143">
        <f>SEKTOR_USD!D15</f>
        <v>63.638131877686554</v>
      </c>
      <c r="C15" s="143">
        <f>SEKTOR_TL!D15</f>
        <v>93.067585068303941</v>
      </c>
      <c r="D15" s="143">
        <f>SEKTOR_USD!H15</f>
        <v>69.103464283923287</v>
      </c>
      <c r="E15" s="143">
        <f>SEKTOR_TL!H15</f>
        <v>105.86550874688247</v>
      </c>
      <c r="F15" s="143">
        <f>SEKTOR_USD!L15</f>
        <v>66.970119885098796</v>
      </c>
      <c r="G15" s="143">
        <f>SEKTOR_TL!L15</f>
        <v>103.00924230726586</v>
      </c>
    </row>
    <row r="16" spans="1:7" ht="14.25" x14ac:dyDescent="0.2">
      <c r="A16" s="14" t="s">
        <v>10</v>
      </c>
      <c r="B16" s="143">
        <f>SEKTOR_USD!D16</f>
        <v>44.885753926736029</v>
      </c>
      <c r="C16" s="143">
        <f>SEKTOR_TL!D16</f>
        <v>70.942691049199041</v>
      </c>
      <c r="D16" s="143">
        <f>SEKTOR_USD!H16</f>
        <v>-6.9010389386900375</v>
      </c>
      <c r="E16" s="143">
        <f>SEKTOR_TL!H16</f>
        <v>13.338097855366518</v>
      </c>
      <c r="F16" s="143">
        <f>SEKTOR_USD!L16</f>
        <v>-8.1019966377437829</v>
      </c>
      <c r="G16" s="143">
        <f>SEKTOR_TL!L16</f>
        <v>11.733428980948872</v>
      </c>
    </row>
    <row r="17" spans="1:7" ht="14.25" x14ac:dyDescent="0.2">
      <c r="A17" s="11" t="s">
        <v>11</v>
      </c>
      <c r="B17" s="143">
        <f>SEKTOR_USD!D17</f>
        <v>26.261200781305206</v>
      </c>
      <c r="C17" s="143">
        <f>SEKTOR_TL!D17</f>
        <v>48.968610451332431</v>
      </c>
      <c r="D17" s="143">
        <f>SEKTOR_USD!H17</f>
        <v>-0.48925034488701347</v>
      </c>
      <c r="E17" s="143">
        <f>SEKTOR_TL!H17</f>
        <v>21.143769527618637</v>
      </c>
      <c r="F17" s="143">
        <f>SEKTOR_USD!L17</f>
        <v>-0.73191830918739564</v>
      </c>
      <c r="G17" s="143">
        <f>SEKTOR_TL!L17</f>
        <v>20.694277893646813</v>
      </c>
    </row>
    <row r="18" spans="1:7" s="23" customFormat="1" ht="15.75" x14ac:dyDescent="0.25">
      <c r="A18" s="72" t="s">
        <v>12</v>
      </c>
      <c r="B18" s="142">
        <f>SEKTOR_USD!D18</f>
        <v>24.493739069798913</v>
      </c>
      <c r="C18" s="142">
        <f>SEKTOR_TL!D18</f>
        <v>46.883280092047478</v>
      </c>
      <c r="D18" s="142">
        <f>SEKTOR_USD!H18</f>
        <v>21.443994803793323</v>
      </c>
      <c r="E18" s="142">
        <f>SEKTOR_TL!H18</f>
        <v>47.845166155555376</v>
      </c>
      <c r="F18" s="142">
        <f>SEKTOR_USD!L18</f>
        <v>22.541202443951967</v>
      </c>
      <c r="G18" s="142">
        <f>SEKTOR_TL!L18</f>
        <v>48.990709695166871</v>
      </c>
    </row>
    <row r="19" spans="1:7" ht="14.25" x14ac:dyDescent="0.2">
      <c r="A19" s="14" t="s">
        <v>13</v>
      </c>
      <c r="B19" s="143">
        <f>SEKTOR_USD!D19</f>
        <v>24.493739069798913</v>
      </c>
      <c r="C19" s="143">
        <f>SEKTOR_TL!D19</f>
        <v>46.883280092047478</v>
      </c>
      <c r="D19" s="143">
        <f>SEKTOR_USD!H19</f>
        <v>21.443994803793323</v>
      </c>
      <c r="E19" s="143">
        <f>SEKTOR_TL!H19</f>
        <v>47.845166155555376</v>
      </c>
      <c r="F19" s="143">
        <f>SEKTOR_USD!L19</f>
        <v>22.541202443951967</v>
      </c>
      <c r="G19" s="143">
        <f>SEKTOR_TL!L19</f>
        <v>48.990709695166871</v>
      </c>
    </row>
    <row r="20" spans="1:7" s="23" customFormat="1" ht="15.75" x14ac:dyDescent="0.25">
      <c r="A20" s="72" t="s">
        <v>112</v>
      </c>
      <c r="B20" s="142">
        <f>SEKTOR_USD!D20</f>
        <v>12.934422011669227</v>
      </c>
      <c r="C20" s="142">
        <f>SEKTOR_TL!D20</f>
        <v>33.245080952007875</v>
      </c>
      <c r="D20" s="142">
        <f>SEKTOR_USD!H20</f>
        <v>6.824705156184681</v>
      </c>
      <c r="E20" s="142">
        <f>SEKTOR_TL!H20</f>
        <v>30.04773359811302</v>
      </c>
      <c r="F20" s="142">
        <f>SEKTOR_USD!L20</f>
        <v>6.3798985035311926</v>
      </c>
      <c r="G20" s="142">
        <f>SEKTOR_TL!L20</f>
        <v>29.341121673669303</v>
      </c>
    </row>
    <row r="21" spans="1:7" ht="14.25" x14ac:dyDescent="0.2">
      <c r="A21" s="14" t="s">
        <v>111</v>
      </c>
      <c r="B21" s="143">
        <f>SEKTOR_USD!D21</f>
        <v>12.934422011669227</v>
      </c>
      <c r="C21" s="143">
        <f>SEKTOR_TL!D21</f>
        <v>33.245080952007875</v>
      </c>
      <c r="D21" s="143">
        <f>SEKTOR_USD!H21</f>
        <v>6.824705156184681</v>
      </c>
      <c r="E21" s="143">
        <f>SEKTOR_TL!H21</f>
        <v>30.04773359811302</v>
      </c>
      <c r="F21" s="143">
        <f>SEKTOR_USD!L21</f>
        <v>6.3798985035311926</v>
      </c>
      <c r="G21" s="143">
        <f>SEKTOR_TL!L21</f>
        <v>29.341121673669303</v>
      </c>
    </row>
    <row r="22" spans="1:7" ht="16.5" x14ac:dyDescent="0.25">
      <c r="A22" s="69" t="s">
        <v>14</v>
      </c>
      <c r="B22" s="141">
        <f>SEKTOR_USD!D22</f>
        <v>16.417270992226669</v>
      </c>
      <c r="C22" s="141">
        <f>SEKTOR_TL!D22</f>
        <v>37.354301914860514</v>
      </c>
      <c r="D22" s="141">
        <f>SEKTOR_USD!H22</f>
        <v>13.083723079269491</v>
      </c>
      <c r="E22" s="141">
        <f>SEKTOR_TL!H22</f>
        <v>37.667423203219528</v>
      </c>
      <c r="F22" s="141">
        <f>SEKTOR_USD!L22</f>
        <v>12.667560755164414</v>
      </c>
      <c r="G22" s="141">
        <f>SEKTOR_TL!L22</f>
        <v>36.985923932100064</v>
      </c>
    </row>
    <row r="23" spans="1:7" s="23" customFormat="1" ht="15.75" x14ac:dyDescent="0.25">
      <c r="A23" s="72" t="s">
        <v>15</v>
      </c>
      <c r="B23" s="142">
        <f>SEKTOR_USD!D23</f>
        <v>9.0274333357564096</v>
      </c>
      <c r="C23" s="142">
        <f>SEKTOR_TL!D23</f>
        <v>28.635441011168695</v>
      </c>
      <c r="D23" s="142">
        <f>SEKTOR_USD!H23</f>
        <v>5.1193087675963058</v>
      </c>
      <c r="E23" s="142">
        <f>SEKTOR_TL!H23</f>
        <v>27.971594610431627</v>
      </c>
      <c r="F23" s="142">
        <f>SEKTOR_USD!L23</f>
        <v>4.8386624336453892</v>
      </c>
      <c r="G23" s="142">
        <f>SEKTOR_TL!L23</f>
        <v>27.467222517464247</v>
      </c>
    </row>
    <row r="24" spans="1:7" ht="14.25" x14ac:dyDescent="0.2">
      <c r="A24" s="14" t="s">
        <v>16</v>
      </c>
      <c r="B24" s="143">
        <f>SEKTOR_USD!D24</f>
        <v>5.0363665683045662</v>
      </c>
      <c r="C24" s="143">
        <f>SEKTOR_TL!D24</f>
        <v>23.926601978379875</v>
      </c>
      <c r="D24" s="143">
        <f>SEKTOR_USD!H24</f>
        <v>2.6009501250547142</v>
      </c>
      <c r="E24" s="143">
        <f>SEKTOR_TL!H24</f>
        <v>24.905760416263547</v>
      </c>
      <c r="F24" s="143">
        <f>SEKTOR_USD!L24</f>
        <v>2.6237571304626872</v>
      </c>
      <c r="G24" s="143">
        <f>SEKTOR_TL!L24</f>
        <v>24.774248183548139</v>
      </c>
    </row>
    <row r="25" spans="1:7" ht="14.25" x14ac:dyDescent="0.2">
      <c r="A25" s="14" t="s">
        <v>17</v>
      </c>
      <c r="B25" s="143">
        <f>SEKTOR_USD!D25</f>
        <v>15.783554384555092</v>
      </c>
      <c r="C25" s="143">
        <f>SEKTOR_TL!D25</f>
        <v>36.606614724491685</v>
      </c>
      <c r="D25" s="143">
        <f>SEKTOR_USD!H25</f>
        <v>9.5745685148957644</v>
      </c>
      <c r="E25" s="143">
        <f>SEKTOR_TL!H25</f>
        <v>33.395400198100518</v>
      </c>
      <c r="F25" s="143">
        <f>SEKTOR_USD!L25</f>
        <v>8.9244923237080922</v>
      </c>
      <c r="G25" s="143">
        <f>SEKTOR_TL!L25</f>
        <v>32.434945070150945</v>
      </c>
    </row>
    <row r="26" spans="1:7" ht="14.25" x14ac:dyDescent="0.2">
      <c r="A26" s="14" t="s">
        <v>18</v>
      </c>
      <c r="B26" s="143">
        <f>SEKTOR_USD!D26</f>
        <v>20.771225405393448</v>
      </c>
      <c r="C26" s="143">
        <f>SEKTOR_TL!D26</f>
        <v>42.491292018584709</v>
      </c>
      <c r="D26" s="143">
        <f>SEKTOR_USD!H26</f>
        <v>12.255337492192025</v>
      </c>
      <c r="E26" s="143">
        <f>SEKTOR_TL!H26</f>
        <v>36.658951726633113</v>
      </c>
      <c r="F26" s="143">
        <f>SEKTOR_USD!L26</f>
        <v>10.919307954337306</v>
      </c>
      <c r="G26" s="143">
        <f>SEKTOR_TL!L26</f>
        <v>34.860325192027894</v>
      </c>
    </row>
    <row r="27" spans="1:7" s="23" customFormat="1" ht="15.75" x14ac:dyDescent="0.25">
      <c r="A27" s="72" t="s">
        <v>19</v>
      </c>
      <c r="B27" s="142">
        <f>SEKTOR_USD!D27</f>
        <v>20.533470355789298</v>
      </c>
      <c r="C27" s="142">
        <f>SEKTOR_TL!D27</f>
        <v>42.210777979844785</v>
      </c>
      <c r="D27" s="142">
        <f>SEKTOR_USD!H27</f>
        <v>16.013334461403758</v>
      </c>
      <c r="E27" s="142">
        <f>SEKTOR_TL!H27</f>
        <v>41.233913932239254</v>
      </c>
      <c r="F27" s="142">
        <f>SEKTOR_USD!L27</f>
        <v>14.76148077263395</v>
      </c>
      <c r="G27" s="142">
        <f>SEKTOR_TL!L27</f>
        <v>39.531799304837591</v>
      </c>
    </row>
    <row r="28" spans="1:7" ht="14.25" x14ac:dyDescent="0.2">
      <c r="A28" s="14" t="s">
        <v>20</v>
      </c>
      <c r="B28" s="143">
        <f>SEKTOR_USD!D28</f>
        <v>20.533470355789298</v>
      </c>
      <c r="C28" s="143">
        <f>SEKTOR_TL!D28</f>
        <v>42.210777979844785</v>
      </c>
      <c r="D28" s="143">
        <f>SEKTOR_USD!H28</f>
        <v>16.013334461403758</v>
      </c>
      <c r="E28" s="143">
        <f>SEKTOR_TL!H28</f>
        <v>41.233913932239254</v>
      </c>
      <c r="F28" s="143">
        <f>SEKTOR_USD!L28</f>
        <v>14.76148077263395</v>
      </c>
      <c r="G28" s="143">
        <f>SEKTOR_TL!L28</f>
        <v>39.531799304837591</v>
      </c>
    </row>
    <row r="29" spans="1:7" s="23" customFormat="1" ht="15.75" x14ac:dyDescent="0.25">
      <c r="A29" s="72" t="s">
        <v>21</v>
      </c>
      <c r="B29" s="142">
        <f>SEKTOR_USD!D29</f>
        <v>16.747942690412096</v>
      </c>
      <c r="C29" s="142">
        <f>SEKTOR_TL!D29</f>
        <v>37.744443170364548</v>
      </c>
      <c r="D29" s="142">
        <f>SEKTOR_USD!H29</f>
        <v>13.680295961978784</v>
      </c>
      <c r="E29" s="142">
        <f>SEKTOR_TL!H29</f>
        <v>38.393687331063433</v>
      </c>
      <c r="F29" s="142">
        <f>SEKTOR_USD!L29</f>
        <v>13.380320479408489</v>
      </c>
      <c r="G29" s="142">
        <f>SEKTOR_TL!L29</f>
        <v>37.852526960626953</v>
      </c>
    </row>
    <row r="30" spans="1:7" ht="14.25" x14ac:dyDescent="0.2">
      <c r="A30" s="14" t="s">
        <v>22</v>
      </c>
      <c r="B30" s="143">
        <f>SEKTOR_USD!D30</f>
        <v>9.7245088316958856</v>
      </c>
      <c r="C30" s="143">
        <f>SEKTOR_TL!D30</f>
        <v>29.457881851008633</v>
      </c>
      <c r="D30" s="143">
        <f>SEKTOR_USD!H30</f>
        <v>-4.6654918038655402E-2</v>
      </c>
      <c r="E30" s="143">
        <f>SEKTOR_TL!H30</f>
        <v>21.682582455567896</v>
      </c>
      <c r="F30" s="143">
        <f>SEKTOR_USD!L30</f>
        <v>-0.34471768333714625</v>
      </c>
      <c r="G30" s="143">
        <f>SEKTOR_TL!L30</f>
        <v>21.165052579134564</v>
      </c>
    </row>
    <row r="31" spans="1:7" ht="14.25" x14ac:dyDescent="0.2">
      <c r="A31" s="14" t="s">
        <v>23</v>
      </c>
      <c r="B31" s="143">
        <f>SEKTOR_USD!D31</f>
        <v>17.412065680920257</v>
      </c>
      <c r="C31" s="143">
        <f>SEKTOR_TL!D31</f>
        <v>38.528005170825338</v>
      </c>
      <c r="D31" s="143">
        <f>SEKTOR_USD!H31</f>
        <v>20.908458668416877</v>
      </c>
      <c r="E31" s="143">
        <f>SEKTOR_TL!H31</f>
        <v>47.193207785403324</v>
      </c>
      <c r="F31" s="143">
        <f>SEKTOR_USD!L31</f>
        <v>21.389996475222688</v>
      </c>
      <c r="G31" s="143">
        <f>SEKTOR_TL!L31</f>
        <v>47.591025418649885</v>
      </c>
    </row>
    <row r="32" spans="1:7" ht="14.25" x14ac:dyDescent="0.2">
      <c r="A32" s="14" t="s">
        <v>24</v>
      </c>
      <c r="B32" s="143">
        <f>SEKTOR_USD!D32</f>
        <v>-53.798925134066963</v>
      </c>
      <c r="C32" s="143">
        <f>SEKTOR_TL!D32</f>
        <v>-45.48990599212582</v>
      </c>
      <c r="D32" s="143">
        <f>SEKTOR_USD!H32</f>
        <v>49.208801319775084</v>
      </c>
      <c r="E32" s="143">
        <f>SEKTOR_TL!H32</f>
        <v>81.645869428402179</v>
      </c>
      <c r="F32" s="143">
        <f>SEKTOR_USD!L32</f>
        <v>56.602480174632554</v>
      </c>
      <c r="G32" s="143">
        <f>SEKTOR_TL!L32</f>
        <v>90.403833126360652</v>
      </c>
    </row>
    <row r="33" spans="1:7" ht="14.25" x14ac:dyDescent="0.2">
      <c r="A33" s="14" t="s">
        <v>107</v>
      </c>
      <c r="B33" s="143">
        <f>SEKTOR_USD!D33</f>
        <v>12.725569420565655</v>
      </c>
      <c r="C33" s="143">
        <f>SEKTOR_TL!D33</f>
        <v>32.998667326180367</v>
      </c>
      <c r="D33" s="143">
        <f>SEKTOR_USD!H33</f>
        <v>4.2377564916823358</v>
      </c>
      <c r="E33" s="143">
        <f>SEKTOR_TL!H33</f>
        <v>26.898398336561709</v>
      </c>
      <c r="F33" s="143">
        <f>SEKTOR_USD!L33</f>
        <v>3.9672336855623671</v>
      </c>
      <c r="G33" s="143">
        <f>SEKTOR_TL!L33</f>
        <v>26.40770306575131</v>
      </c>
    </row>
    <row r="34" spans="1:7" ht="14.25" x14ac:dyDescent="0.2">
      <c r="A34" s="14" t="s">
        <v>25</v>
      </c>
      <c r="B34" s="143">
        <f>SEKTOR_USD!D34</f>
        <v>28.047708411967925</v>
      </c>
      <c r="C34" s="143">
        <f>SEKTOR_TL!D34</f>
        <v>51.076412037676363</v>
      </c>
      <c r="D34" s="143">
        <f>SEKTOR_USD!H34</f>
        <v>13.988754403213999</v>
      </c>
      <c r="E34" s="143">
        <f>SEKTOR_TL!H34</f>
        <v>38.76920272455969</v>
      </c>
      <c r="F34" s="143">
        <f>SEKTOR_USD!L34</f>
        <v>12.462439038566171</v>
      </c>
      <c r="G34" s="143">
        <f>SEKTOR_TL!L34</f>
        <v>36.736528385782968</v>
      </c>
    </row>
    <row r="35" spans="1:7" ht="14.25" x14ac:dyDescent="0.2">
      <c r="A35" s="14" t="s">
        <v>26</v>
      </c>
      <c r="B35" s="143">
        <f>SEKTOR_USD!D35</f>
        <v>24.627290411343953</v>
      </c>
      <c r="C35" s="143">
        <f>SEKTOR_TL!D35</f>
        <v>47.040849936550522</v>
      </c>
      <c r="D35" s="143">
        <f>SEKTOR_USD!H35</f>
        <v>13.413996585389681</v>
      </c>
      <c r="E35" s="143">
        <f>SEKTOR_TL!H35</f>
        <v>38.069496121423576</v>
      </c>
      <c r="F35" s="143">
        <f>SEKTOR_USD!L35</f>
        <v>12.014489497411416</v>
      </c>
      <c r="G35" s="143">
        <f>SEKTOR_TL!L35</f>
        <v>36.191892632965086</v>
      </c>
    </row>
    <row r="36" spans="1:7" ht="14.25" x14ac:dyDescent="0.2">
      <c r="A36" s="14" t="s">
        <v>27</v>
      </c>
      <c r="B36" s="143">
        <f>SEKTOR_USD!D36</f>
        <v>46.689090299689596</v>
      </c>
      <c r="C36" s="143">
        <f>SEKTOR_TL!D36</f>
        <v>73.070347938194971</v>
      </c>
      <c r="D36" s="143">
        <f>SEKTOR_USD!H36</f>
        <v>26.636669423858784</v>
      </c>
      <c r="E36" s="143">
        <f>SEKTOR_TL!H36</f>
        <v>54.166696036350537</v>
      </c>
      <c r="F36" s="143">
        <f>SEKTOR_USD!L36</f>
        <v>26.209479212957937</v>
      </c>
      <c r="G36" s="143">
        <f>SEKTOR_TL!L36</f>
        <v>53.450753731559217</v>
      </c>
    </row>
    <row r="37" spans="1:7" ht="14.25" x14ac:dyDescent="0.2">
      <c r="A37" s="14" t="s">
        <v>108</v>
      </c>
      <c r="B37" s="143">
        <f>SEKTOR_USD!D37</f>
        <v>12.216588870931533</v>
      </c>
      <c r="C37" s="143">
        <f>SEKTOR_TL!D37</f>
        <v>32.398149314656912</v>
      </c>
      <c r="D37" s="143">
        <f>SEKTOR_USD!H37</f>
        <v>0.90477454109385436</v>
      </c>
      <c r="E37" s="143">
        <f>SEKTOR_TL!H37</f>
        <v>22.840846778954109</v>
      </c>
      <c r="F37" s="143">
        <f>SEKTOR_USD!L37</f>
        <v>0.11203033968330003</v>
      </c>
      <c r="G37" s="143">
        <f>SEKTOR_TL!L37</f>
        <v>21.720385893517573</v>
      </c>
    </row>
    <row r="38" spans="1:7" ht="14.25" x14ac:dyDescent="0.2">
      <c r="A38" s="11" t="s">
        <v>28</v>
      </c>
      <c r="B38" s="143">
        <f>SEKTOR_USD!D38</f>
        <v>6.526751021503717</v>
      </c>
      <c r="C38" s="143">
        <f>SEKTOR_TL!D38</f>
        <v>25.685024198804555</v>
      </c>
      <c r="D38" s="143">
        <f>SEKTOR_USD!H38</f>
        <v>43.822126500790517</v>
      </c>
      <c r="E38" s="143">
        <f>SEKTOR_TL!H38</f>
        <v>75.088164908509043</v>
      </c>
      <c r="F38" s="143">
        <f>SEKTOR_USD!L38</f>
        <v>45.498966958019622</v>
      </c>
      <c r="G38" s="143">
        <f>SEKTOR_TL!L38</f>
        <v>76.90371821595339</v>
      </c>
    </row>
    <row r="39" spans="1:7" ht="14.25" x14ac:dyDescent="0.2">
      <c r="A39" s="11" t="s">
        <v>109</v>
      </c>
      <c r="B39" s="143">
        <f>SEKTOR_USD!D39</f>
        <v>27.824764705428979</v>
      </c>
      <c r="C39" s="143">
        <f>SEKTOR_TL!D39</f>
        <v>50.813373083773946</v>
      </c>
      <c r="D39" s="143">
        <f>SEKTOR_USD!H39</f>
        <v>4.8901912878005742</v>
      </c>
      <c r="E39" s="143">
        <f>SEKTOR_TL!H39</f>
        <v>27.692668411369532</v>
      </c>
      <c r="F39" s="143">
        <f>SEKTOR_USD!L39</f>
        <v>9.9659255877466074E-2</v>
      </c>
      <c r="G39" s="143">
        <f>SEKTOR_TL!L39</f>
        <v>21.705344613367149</v>
      </c>
    </row>
    <row r="40" spans="1:7" ht="14.25" x14ac:dyDescent="0.2">
      <c r="A40" s="11" t="s">
        <v>29</v>
      </c>
      <c r="B40" s="143">
        <f>SEKTOR_USD!D40</f>
        <v>20.455143839474481</v>
      </c>
      <c r="C40" s="143">
        <f>SEKTOR_TL!D40</f>
        <v>42.11836485352643</v>
      </c>
      <c r="D40" s="143">
        <f>SEKTOR_USD!H40</f>
        <v>10.726043696740504</v>
      </c>
      <c r="E40" s="143">
        <f>SEKTOR_TL!H40</f>
        <v>34.797198943760002</v>
      </c>
      <c r="F40" s="143">
        <f>SEKTOR_USD!L40</f>
        <v>9.2750554291820588</v>
      </c>
      <c r="G40" s="143">
        <f>SEKTOR_TL!L40</f>
        <v>32.86117432884781</v>
      </c>
    </row>
    <row r="41" spans="1:7" ht="14.25" x14ac:dyDescent="0.2">
      <c r="A41" s="14" t="s">
        <v>30</v>
      </c>
      <c r="B41" s="143">
        <f>SEKTOR_USD!D41</f>
        <v>25.149910924249347</v>
      </c>
      <c r="C41" s="143">
        <f>SEKTOR_TL!D41</f>
        <v>47.657460986652353</v>
      </c>
      <c r="D41" s="143">
        <f>SEKTOR_USD!H41</f>
        <v>11.550176391244445</v>
      </c>
      <c r="E41" s="143">
        <f>SEKTOR_TL!H41</f>
        <v>35.800492975301154</v>
      </c>
      <c r="F41" s="143">
        <f>SEKTOR_USD!L41</f>
        <v>9.4503415653664273</v>
      </c>
      <c r="G41" s="143">
        <f>SEKTOR_TL!L41</f>
        <v>33.074294530942907</v>
      </c>
    </row>
    <row r="42" spans="1:7" ht="16.5" x14ac:dyDescent="0.25">
      <c r="A42" s="69" t="s">
        <v>31</v>
      </c>
      <c r="B42" s="141">
        <f>SEKTOR_USD!D42</f>
        <v>1.1064967465533446</v>
      </c>
      <c r="C42" s="141">
        <f>SEKTOR_TL!D42</f>
        <v>19.289965838550085</v>
      </c>
      <c r="D42" s="141">
        <f>SEKTOR_USD!H42</f>
        <v>24.730235396448016</v>
      </c>
      <c r="E42" s="141">
        <f>SEKTOR_TL!H42</f>
        <v>51.845815073874611</v>
      </c>
      <c r="F42" s="141">
        <f>SEKTOR_USD!L42</f>
        <v>23.891904530054084</v>
      </c>
      <c r="G42" s="141">
        <f>SEKTOR_TL!L42</f>
        <v>50.632949679609176</v>
      </c>
    </row>
    <row r="43" spans="1:7" ht="14.25" x14ac:dyDescent="0.2">
      <c r="A43" s="14" t="s">
        <v>32</v>
      </c>
      <c r="B43" s="143">
        <f>SEKTOR_USD!D43</f>
        <v>1.1064967465533446</v>
      </c>
      <c r="C43" s="143">
        <f>SEKTOR_TL!D43</f>
        <v>19.289965838550085</v>
      </c>
      <c r="D43" s="143">
        <f>SEKTOR_USD!H43</f>
        <v>24.730235396448016</v>
      </c>
      <c r="E43" s="143">
        <f>SEKTOR_TL!H43</f>
        <v>51.845815073874611</v>
      </c>
      <c r="F43" s="143">
        <f>SEKTOR_USD!L43</f>
        <v>23.891904530054084</v>
      </c>
      <c r="G43" s="143">
        <f>SEKTOR_TL!L43</f>
        <v>50.632949679609176</v>
      </c>
    </row>
    <row r="44" spans="1:7" ht="18" x14ac:dyDescent="0.25">
      <c r="A44" s="85" t="s">
        <v>40</v>
      </c>
      <c r="B44" s="144">
        <f>SEKTOR_USD!D44</f>
        <v>14.194189428543048</v>
      </c>
      <c r="C44" s="144">
        <f>SEKTOR_TL!D44</f>
        <v>34.731410880935215</v>
      </c>
      <c r="D44" s="144">
        <f>SEKTOR_USD!H44</f>
        <v>12.171131154144092</v>
      </c>
      <c r="E44" s="144">
        <f>SEKTOR_TL!H44</f>
        <v>36.556439452887815</v>
      </c>
      <c r="F44" s="144">
        <f>SEKTOR_USD!L44</f>
        <v>11.729657313524777</v>
      </c>
      <c r="G44" s="144">
        <f>SEKTOR_TL!L44</f>
        <v>35.8455817728223</v>
      </c>
    </row>
    <row r="45" spans="1:7" ht="14.25" hidden="1" x14ac:dyDescent="0.2">
      <c r="A45" s="79" t="s">
        <v>34</v>
      </c>
      <c r="B45" s="86"/>
      <c r="C45" s="86"/>
      <c r="D45" s="76">
        <f>SEKTOR_USD!H45</f>
        <v>-7.818040177054594</v>
      </c>
      <c r="E45" s="76">
        <f>SEKTOR_TL!H45</f>
        <v>9.0960418143009356</v>
      </c>
      <c r="F45" s="76">
        <f>SEKTOR_USD!L45</f>
        <v>-5.5153300482513465</v>
      </c>
      <c r="G45" s="76">
        <f>SEKTOR_TL!L45</f>
        <v>8.3197792478694659</v>
      </c>
    </row>
    <row r="46" spans="1:7" s="24" customFormat="1" ht="18" hidden="1" x14ac:dyDescent="0.25">
      <c r="A46" s="80" t="s">
        <v>40</v>
      </c>
      <c r="B46" s="87">
        <f>SEKTOR_USD!D46</f>
        <v>0</v>
      </c>
      <c r="C46" s="87" t="e">
        <f>SEKTOR_TL!D46</f>
        <v>#DIV/0!</v>
      </c>
      <c r="D46" s="87">
        <f>SEKTOR_USD!H46</f>
        <v>10.679549129248626</v>
      </c>
      <c r="E46" s="87">
        <f>SEKTOR_TL!H46</f>
        <v>30.987676362972248</v>
      </c>
      <c r="F46" s="87">
        <f>SEKTOR_USD!L46</f>
        <v>10.519411741154403</v>
      </c>
      <c r="G46" s="87">
        <f>SEKTOR_TL!L46</f>
        <v>26.702440602478696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K22" sqref="K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4" t="s">
        <v>126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">
      <c r="A6" s="161" t="s">
        <v>115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">
      <c r="A7" s="89"/>
      <c r="B7" s="150" t="s">
        <v>128</v>
      </c>
      <c r="C7" s="150"/>
      <c r="D7" s="150"/>
      <c r="E7" s="150"/>
      <c r="F7" s="150" t="s">
        <v>129</v>
      </c>
      <c r="G7" s="150"/>
      <c r="H7" s="150"/>
      <c r="I7" s="150"/>
      <c r="J7" s="150" t="s">
        <v>106</v>
      </c>
      <c r="K7" s="150"/>
      <c r="L7" s="150"/>
      <c r="M7" s="150"/>
    </row>
    <row r="8" spans="1:13" ht="60" x14ac:dyDescent="0.2">
      <c r="A8" s="90" t="s">
        <v>41</v>
      </c>
      <c r="B8" s="115">
        <v>2016</v>
      </c>
      <c r="C8" s="116">
        <v>2017</v>
      </c>
      <c r="D8" s="117" t="s">
        <v>121</v>
      </c>
      <c r="E8" s="117" t="s">
        <v>122</v>
      </c>
      <c r="F8" s="116">
        <v>2016</v>
      </c>
      <c r="G8" s="118">
        <v>2017</v>
      </c>
      <c r="H8" s="117" t="s">
        <v>121</v>
      </c>
      <c r="I8" s="116" t="s">
        <v>122</v>
      </c>
      <c r="J8" s="116" t="s">
        <v>130</v>
      </c>
      <c r="K8" s="118" t="s">
        <v>131</v>
      </c>
      <c r="L8" s="117" t="s">
        <v>121</v>
      </c>
      <c r="M8" s="116" t="s">
        <v>122</v>
      </c>
    </row>
    <row r="9" spans="1:13" ht="22.5" customHeight="1" x14ac:dyDescent="0.25">
      <c r="A9" s="91" t="s">
        <v>201</v>
      </c>
      <c r="B9" s="121">
        <v>3116014.6827799999</v>
      </c>
      <c r="C9" s="121">
        <v>3808819.1965299998</v>
      </c>
      <c r="D9" s="105">
        <f>(C9-B9)/B9*100</f>
        <v>22.233672953424723</v>
      </c>
      <c r="E9" s="123">
        <f t="shared" ref="E9:E22" si="0">C9/C$22*100</f>
        <v>27.946077639859833</v>
      </c>
      <c r="F9" s="121">
        <v>31758492.39429</v>
      </c>
      <c r="G9" s="121">
        <v>37030516.828740001</v>
      </c>
      <c r="H9" s="105">
        <f t="shared" ref="H9:H21" si="1">(G9-F9)/F9*100</f>
        <v>16.600361153786636</v>
      </c>
      <c r="I9" s="107">
        <f t="shared" ref="I9:I22" si="2">G9/G$22*100</f>
        <v>27.676732679476878</v>
      </c>
      <c r="J9" s="121">
        <v>34893935.836630002</v>
      </c>
      <c r="K9" s="121">
        <v>40454836.790639997</v>
      </c>
      <c r="L9" s="105">
        <f t="shared" ref="L9:L22" si="3">(K9-J9)/J9*100</f>
        <v>15.936582734735314</v>
      </c>
      <c r="M9" s="123">
        <f t="shared" ref="M9:M22" si="4">K9/K$22*100</f>
        <v>27.686576049305422</v>
      </c>
    </row>
    <row r="10" spans="1:13" ht="22.5" customHeight="1" x14ac:dyDescent="0.25">
      <c r="A10" s="91" t="s">
        <v>202</v>
      </c>
      <c r="B10" s="121">
        <v>2300459.8744600001</v>
      </c>
      <c r="C10" s="121">
        <v>2724860.63797</v>
      </c>
      <c r="D10" s="105">
        <f t="shared" ref="D10:D22" si="5">(C10-B10)/B10*100</f>
        <v>18.44851841241621</v>
      </c>
      <c r="E10" s="123">
        <f t="shared" si="0"/>
        <v>19.99285421998577</v>
      </c>
      <c r="F10" s="121">
        <v>22130621.01808</v>
      </c>
      <c r="G10" s="121">
        <v>26728260.427820001</v>
      </c>
      <c r="H10" s="105">
        <f t="shared" si="1"/>
        <v>20.775013073441901</v>
      </c>
      <c r="I10" s="107">
        <f t="shared" si="2"/>
        <v>19.976791635651207</v>
      </c>
      <c r="J10" s="121">
        <v>24061949.55539</v>
      </c>
      <c r="K10" s="121">
        <v>29121917.856819998</v>
      </c>
      <c r="L10" s="105">
        <f t="shared" si="3"/>
        <v>21.028920743857764</v>
      </c>
      <c r="M10" s="123">
        <f t="shared" si="4"/>
        <v>19.930526419303767</v>
      </c>
    </row>
    <row r="11" spans="1:13" ht="22.5" customHeight="1" x14ac:dyDescent="0.25">
      <c r="A11" s="91" t="s">
        <v>203</v>
      </c>
      <c r="B11" s="121">
        <v>1470916.9285200001</v>
      </c>
      <c r="C11" s="121">
        <v>1614147.8491100001</v>
      </c>
      <c r="D11" s="105">
        <f t="shared" si="5"/>
        <v>9.737526152079532</v>
      </c>
      <c r="E11" s="123">
        <f t="shared" si="0"/>
        <v>11.843329595307955</v>
      </c>
      <c r="F11" s="121">
        <v>16925936.764199998</v>
      </c>
      <c r="G11" s="121">
        <v>17100753.820179999</v>
      </c>
      <c r="H11" s="105">
        <f t="shared" si="1"/>
        <v>1.0328353367699903</v>
      </c>
      <c r="I11" s="107">
        <f t="shared" si="2"/>
        <v>12.781160854102211</v>
      </c>
      <c r="J11" s="121">
        <v>18447841.111099999</v>
      </c>
      <c r="K11" s="121">
        <v>18564988.40729</v>
      </c>
      <c r="L11" s="105">
        <f t="shared" si="3"/>
        <v>0.63501900024233171</v>
      </c>
      <c r="M11" s="123">
        <f t="shared" si="4"/>
        <v>12.705550291870962</v>
      </c>
    </row>
    <row r="12" spans="1:13" ht="22.5" customHeight="1" x14ac:dyDescent="0.25">
      <c r="A12" s="91" t="s">
        <v>204</v>
      </c>
      <c r="B12" s="121">
        <v>915826.05825</v>
      </c>
      <c r="C12" s="121">
        <v>1182852.23991</v>
      </c>
      <c r="D12" s="105">
        <f t="shared" si="5"/>
        <v>29.156866552830472</v>
      </c>
      <c r="E12" s="123">
        <f t="shared" si="0"/>
        <v>8.6788263835475572</v>
      </c>
      <c r="F12" s="121">
        <v>9978346.3797299992</v>
      </c>
      <c r="G12" s="121">
        <v>10761281.299070001</v>
      </c>
      <c r="H12" s="105">
        <f t="shared" si="1"/>
        <v>7.8463393586982955</v>
      </c>
      <c r="I12" s="107">
        <f t="shared" si="2"/>
        <v>8.0430177947680654</v>
      </c>
      <c r="J12" s="121">
        <v>10890756.86864</v>
      </c>
      <c r="K12" s="121">
        <v>11683742.03984</v>
      </c>
      <c r="L12" s="105">
        <f t="shared" si="3"/>
        <v>7.2812677829894934</v>
      </c>
      <c r="M12" s="123">
        <f t="shared" si="4"/>
        <v>7.9961467698058053</v>
      </c>
    </row>
    <row r="13" spans="1:13" ht="22.5" customHeight="1" x14ac:dyDescent="0.25">
      <c r="A13" s="92" t="s">
        <v>205</v>
      </c>
      <c r="B13" s="121">
        <v>957964.35105000006</v>
      </c>
      <c r="C13" s="121">
        <v>1072254.0131600001</v>
      </c>
      <c r="D13" s="105">
        <f t="shared" si="5"/>
        <v>11.930471315005624</v>
      </c>
      <c r="E13" s="123">
        <f t="shared" si="0"/>
        <v>7.8673448003833677</v>
      </c>
      <c r="F13" s="121">
        <v>9984273.7155300006</v>
      </c>
      <c r="G13" s="121">
        <v>10637007.987369999</v>
      </c>
      <c r="H13" s="105">
        <f t="shared" si="1"/>
        <v>6.5376239718338809</v>
      </c>
      <c r="I13" s="107">
        <f t="shared" si="2"/>
        <v>7.9501355041151616</v>
      </c>
      <c r="J13" s="121">
        <v>11054691.907710001</v>
      </c>
      <c r="K13" s="121">
        <v>11682864.243720001</v>
      </c>
      <c r="L13" s="105">
        <f t="shared" si="3"/>
        <v>5.6824047314415544</v>
      </c>
      <c r="M13" s="123">
        <f t="shared" si="4"/>
        <v>7.9955460216392034</v>
      </c>
    </row>
    <row r="14" spans="1:13" ht="22.5" customHeight="1" x14ac:dyDescent="0.25">
      <c r="A14" s="91" t="s">
        <v>206</v>
      </c>
      <c r="B14" s="121">
        <v>933033.29622999998</v>
      </c>
      <c r="C14" s="121">
        <v>1048235.69578</v>
      </c>
      <c r="D14" s="105">
        <f t="shared" si="5"/>
        <v>12.347083433730074</v>
      </c>
      <c r="E14" s="123">
        <f t="shared" si="0"/>
        <v>7.6911175426306793</v>
      </c>
      <c r="F14" s="121">
        <v>8985037.6714399997</v>
      </c>
      <c r="G14" s="121">
        <v>10640323.768959999</v>
      </c>
      <c r="H14" s="105">
        <f t="shared" si="1"/>
        <v>18.422695129943875</v>
      </c>
      <c r="I14" s="107">
        <f t="shared" si="2"/>
        <v>7.9526137304146856</v>
      </c>
      <c r="J14" s="121">
        <v>9973819.6709400006</v>
      </c>
      <c r="K14" s="121">
        <v>11664242.133549999</v>
      </c>
      <c r="L14" s="105">
        <f t="shared" si="3"/>
        <v>16.948596609734793</v>
      </c>
      <c r="M14" s="123">
        <f t="shared" si="4"/>
        <v>7.9828013782214464</v>
      </c>
    </row>
    <row r="15" spans="1:13" ht="22.5" customHeight="1" x14ac:dyDescent="0.25">
      <c r="A15" s="91" t="s">
        <v>207</v>
      </c>
      <c r="B15" s="121">
        <v>696436.52561000001</v>
      </c>
      <c r="C15" s="121">
        <v>716012.71938999998</v>
      </c>
      <c r="D15" s="105">
        <f t="shared" si="5"/>
        <v>2.8109085408542338</v>
      </c>
      <c r="E15" s="123">
        <f t="shared" si="0"/>
        <v>5.2535302976391902</v>
      </c>
      <c r="F15" s="121">
        <v>7113869.1015400002</v>
      </c>
      <c r="G15" s="121">
        <v>7338820.8611199996</v>
      </c>
      <c r="H15" s="105">
        <f t="shared" si="1"/>
        <v>3.162157700249252</v>
      </c>
      <c r="I15" s="107">
        <f t="shared" si="2"/>
        <v>5.4850593659050944</v>
      </c>
      <c r="J15" s="121">
        <v>7735051.2521900004</v>
      </c>
      <c r="K15" s="121">
        <v>7996453.8751999997</v>
      </c>
      <c r="L15" s="105">
        <f t="shared" si="3"/>
        <v>3.3794556039430144</v>
      </c>
      <c r="M15" s="123">
        <f t="shared" si="4"/>
        <v>5.4726318508275806</v>
      </c>
    </row>
    <row r="16" spans="1:13" ht="22.5" customHeight="1" x14ac:dyDescent="0.25">
      <c r="A16" s="91" t="s">
        <v>208</v>
      </c>
      <c r="B16" s="121">
        <v>796014.69443999999</v>
      </c>
      <c r="C16" s="121">
        <v>667062.51589000004</v>
      </c>
      <c r="D16" s="105">
        <f t="shared" si="5"/>
        <v>-16.199723378312559</v>
      </c>
      <c r="E16" s="123">
        <f t="shared" si="0"/>
        <v>4.8943727433125863</v>
      </c>
      <c r="F16" s="121">
        <v>5527352.5104700001</v>
      </c>
      <c r="G16" s="121">
        <v>6083281.3794900002</v>
      </c>
      <c r="H16" s="105">
        <f t="shared" si="1"/>
        <v>10.057778438537268</v>
      </c>
      <c r="I16" s="107">
        <f t="shared" si="2"/>
        <v>4.5466649394294416</v>
      </c>
      <c r="J16" s="121">
        <v>6088672.0050900001</v>
      </c>
      <c r="K16" s="121">
        <v>6745391.0497399997</v>
      </c>
      <c r="L16" s="105">
        <f t="shared" si="3"/>
        <v>10.785915945233976</v>
      </c>
      <c r="M16" s="123">
        <f t="shared" si="4"/>
        <v>4.6164265412174501</v>
      </c>
    </row>
    <row r="17" spans="1:13" ht="22.5" customHeight="1" x14ac:dyDescent="0.25">
      <c r="A17" s="91" t="s">
        <v>209</v>
      </c>
      <c r="B17" s="121">
        <v>191986.3156</v>
      </c>
      <c r="C17" s="121">
        <v>230176.22041000001</v>
      </c>
      <c r="D17" s="105">
        <f t="shared" si="5"/>
        <v>19.891993182247418</v>
      </c>
      <c r="E17" s="123">
        <f t="shared" si="0"/>
        <v>1.6888495343353807</v>
      </c>
      <c r="F17" s="121">
        <v>1959768.5870999999</v>
      </c>
      <c r="G17" s="121">
        <v>2246967.13901</v>
      </c>
      <c r="H17" s="105">
        <f t="shared" si="1"/>
        <v>14.654717592702463</v>
      </c>
      <c r="I17" s="107">
        <f t="shared" si="2"/>
        <v>1.6793907882399051</v>
      </c>
      <c r="J17" s="121">
        <v>2139006.5662799999</v>
      </c>
      <c r="K17" s="121">
        <v>2435038.3564200001</v>
      </c>
      <c r="L17" s="105">
        <f t="shared" si="3"/>
        <v>13.839685899367598</v>
      </c>
      <c r="M17" s="123">
        <f t="shared" si="4"/>
        <v>1.6664972593239193</v>
      </c>
    </row>
    <row r="18" spans="1:13" ht="22.5" customHeight="1" x14ac:dyDescent="0.25">
      <c r="A18" s="91" t="s">
        <v>210</v>
      </c>
      <c r="B18" s="121">
        <v>168615.04094000001</v>
      </c>
      <c r="C18" s="121">
        <v>155648.13336000001</v>
      </c>
      <c r="D18" s="105">
        <f t="shared" si="5"/>
        <v>-7.6902437099986498</v>
      </c>
      <c r="E18" s="123">
        <f t="shared" si="0"/>
        <v>1.1420218694918975</v>
      </c>
      <c r="F18" s="121">
        <v>1728046.09234</v>
      </c>
      <c r="G18" s="121">
        <v>1653714.38583</v>
      </c>
      <c r="H18" s="105">
        <f t="shared" si="1"/>
        <v>-4.3014886489135886</v>
      </c>
      <c r="I18" s="107">
        <f t="shared" si="2"/>
        <v>1.2359916875181121</v>
      </c>
      <c r="J18" s="121">
        <v>1874314.89109</v>
      </c>
      <c r="K18" s="121">
        <v>1802507.7006900001</v>
      </c>
      <c r="L18" s="105">
        <f t="shared" si="3"/>
        <v>-3.8311166784915627</v>
      </c>
      <c r="M18" s="123">
        <f t="shared" si="4"/>
        <v>1.2336044461847611</v>
      </c>
    </row>
    <row r="19" spans="1:13" ht="22.5" customHeight="1" x14ac:dyDescent="0.25">
      <c r="A19" s="91" t="s">
        <v>211</v>
      </c>
      <c r="B19" s="121">
        <v>139077.81035000001</v>
      </c>
      <c r="C19" s="121">
        <v>161780.99552999999</v>
      </c>
      <c r="D19" s="105">
        <f t="shared" si="5"/>
        <v>16.324088740587488</v>
      </c>
      <c r="E19" s="123">
        <f t="shared" si="0"/>
        <v>1.1870199209913024</v>
      </c>
      <c r="F19" s="121">
        <v>1285505.85983</v>
      </c>
      <c r="G19" s="121">
        <v>1535668.2686399999</v>
      </c>
      <c r="H19" s="105">
        <f t="shared" si="1"/>
        <v>19.460230919762772</v>
      </c>
      <c r="I19" s="107">
        <f t="shared" si="2"/>
        <v>1.1477636229618495</v>
      </c>
      <c r="J19" s="121">
        <v>1414784.4028100001</v>
      </c>
      <c r="K19" s="121">
        <v>1679845.89503</v>
      </c>
      <c r="L19" s="105">
        <f t="shared" si="3"/>
        <v>18.735115519618617</v>
      </c>
      <c r="M19" s="123">
        <f t="shared" si="4"/>
        <v>1.1496568720460745</v>
      </c>
    </row>
    <row r="20" spans="1:13" ht="22.5" customHeight="1" x14ac:dyDescent="0.25">
      <c r="A20" s="91" t="s">
        <v>212</v>
      </c>
      <c r="B20" s="121">
        <v>136832.11700999999</v>
      </c>
      <c r="C20" s="121">
        <v>151451.96429</v>
      </c>
      <c r="D20" s="105">
        <f t="shared" si="5"/>
        <v>10.68451442502462</v>
      </c>
      <c r="E20" s="123">
        <f t="shared" si="0"/>
        <v>1.1112337274012902</v>
      </c>
      <c r="F20" s="121">
        <v>1195218.5356399999</v>
      </c>
      <c r="G20" s="121">
        <v>1201187.1691099999</v>
      </c>
      <c r="H20" s="105">
        <f t="shared" si="1"/>
        <v>0.49937591260697739</v>
      </c>
      <c r="I20" s="107">
        <f t="shared" si="2"/>
        <v>0.89777132550505223</v>
      </c>
      <c r="J20" s="121">
        <v>1379773.8359900001</v>
      </c>
      <c r="K20" s="121">
        <v>1337271.8197000001</v>
      </c>
      <c r="L20" s="105">
        <f t="shared" si="3"/>
        <v>-3.0803610839239002</v>
      </c>
      <c r="M20" s="123">
        <f t="shared" si="4"/>
        <v>0.91520522320543451</v>
      </c>
    </row>
    <row r="21" spans="1:13" ht="22.5" customHeight="1" x14ac:dyDescent="0.25">
      <c r="A21" s="91" t="s">
        <v>213</v>
      </c>
      <c r="B21" s="121">
        <v>111906.57793</v>
      </c>
      <c r="C21" s="121">
        <v>95870.562030000001</v>
      </c>
      <c r="D21" s="105">
        <f t="shared" si="5"/>
        <v>-14.329824212863407</v>
      </c>
      <c r="E21" s="123">
        <f t="shared" si="0"/>
        <v>0.70342172511319301</v>
      </c>
      <c r="F21" s="121">
        <v>706494.44217000005</v>
      </c>
      <c r="G21" s="121">
        <v>838778.77185999998</v>
      </c>
      <c r="H21" s="105">
        <f t="shared" si="1"/>
        <v>18.72404392647282</v>
      </c>
      <c r="I21" s="107">
        <f t="shared" si="2"/>
        <v>0.6269060719123386</v>
      </c>
      <c r="J21" s="121">
        <v>822813.29538000003</v>
      </c>
      <c r="K21" s="121">
        <v>948053.20776999998</v>
      </c>
      <c r="L21" s="105">
        <f t="shared" si="3"/>
        <v>15.22093931797254</v>
      </c>
      <c r="M21" s="123">
        <f t="shared" si="4"/>
        <v>0.64883087704818332</v>
      </c>
    </row>
    <row r="22" spans="1:13" ht="24" customHeight="1" x14ac:dyDescent="0.2">
      <c r="A22" s="110" t="s">
        <v>42</v>
      </c>
      <c r="B22" s="122">
        <f>SUM(B9:B21)</f>
        <v>11935084.273169998</v>
      </c>
      <c r="C22" s="122">
        <f>SUM(C9:C21)</f>
        <v>13629172.74336</v>
      </c>
      <c r="D22" s="120">
        <f t="shared" si="5"/>
        <v>14.194189428543064</v>
      </c>
      <c r="E22" s="124">
        <f t="shared" si="0"/>
        <v>100</v>
      </c>
      <c r="F22" s="108">
        <f>SUM(F9:F21)</f>
        <v>119278963.07235999</v>
      </c>
      <c r="G22" s="108">
        <f>SUM(G9:G21)</f>
        <v>133796562.1072</v>
      </c>
      <c r="H22" s="120">
        <f>(G22-F22)/F22*100</f>
        <v>12.171131154144065</v>
      </c>
      <c r="I22" s="112">
        <f t="shared" si="2"/>
        <v>100</v>
      </c>
      <c r="J22" s="122">
        <f>SUM(J9:J21)</f>
        <v>130777411.19924001</v>
      </c>
      <c r="K22" s="122">
        <f>SUM(K9:K21)</f>
        <v>146117153.37640998</v>
      </c>
      <c r="L22" s="120">
        <f t="shared" si="3"/>
        <v>11.729657313524729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106" t="s">
        <v>228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4"/>
      <c r="I26" s="164"/>
      <c r="N26" t="s">
        <v>43</v>
      </c>
    </row>
    <row r="27" spans="3:14" x14ac:dyDescent="0.2">
      <c r="H27" s="164"/>
      <c r="I27" s="16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4"/>
      <c r="I39" s="164"/>
    </row>
    <row r="40" spans="8:9" x14ac:dyDescent="0.2">
      <c r="H40" s="164"/>
      <c r="I40" s="16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4"/>
      <c r="I51" s="164"/>
    </row>
    <row r="52" spans="3:9" x14ac:dyDescent="0.2">
      <c r="H52" s="164"/>
      <c r="I52" s="16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30" sqref="O30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4.855468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4"/>
      <c r="B3" s="119" t="s">
        <v>123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s="66" customFormat="1" x14ac:dyDescent="0.2">
      <c r="A4" s="88"/>
      <c r="B4" s="101" t="s">
        <v>105</v>
      </c>
      <c r="C4" s="101" t="s">
        <v>44</v>
      </c>
      <c r="D4" s="101" t="s">
        <v>45</v>
      </c>
      <c r="E4" s="101" t="s">
        <v>46</v>
      </c>
      <c r="F4" s="101" t="s">
        <v>47</v>
      </c>
      <c r="G4" s="101" t="s">
        <v>48</v>
      </c>
      <c r="H4" s="101" t="s">
        <v>49</v>
      </c>
      <c r="I4" s="101" t="s">
        <v>0</v>
      </c>
      <c r="J4" s="101" t="s">
        <v>104</v>
      </c>
      <c r="K4" s="101" t="s">
        <v>50</v>
      </c>
      <c r="L4" s="101" t="s">
        <v>51</v>
      </c>
      <c r="M4" s="101" t="s">
        <v>52</v>
      </c>
      <c r="N4" s="101" t="s">
        <v>53</v>
      </c>
      <c r="O4" s="102" t="s">
        <v>103</v>
      </c>
      <c r="P4" s="102" t="s">
        <v>102</v>
      </c>
    </row>
    <row r="5" spans="1:16" x14ac:dyDescent="0.2">
      <c r="A5" s="93" t="s">
        <v>101</v>
      </c>
      <c r="B5" s="94" t="s">
        <v>171</v>
      </c>
      <c r="C5" s="125">
        <v>1104706.7680800001</v>
      </c>
      <c r="D5" s="125">
        <v>1100574.7637400001</v>
      </c>
      <c r="E5" s="125">
        <v>1300703.8611699999</v>
      </c>
      <c r="F5" s="125">
        <v>1092091.6969600001</v>
      </c>
      <c r="G5" s="125">
        <v>1221112.9031100001</v>
      </c>
      <c r="H5" s="125">
        <v>1265330.08659</v>
      </c>
      <c r="I5" s="95">
        <v>1201528.93936</v>
      </c>
      <c r="J5" s="95">
        <v>1301522.5609899999</v>
      </c>
      <c r="K5" s="95">
        <v>1213953.60265</v>
      </c>
      <c r="L5" s="95">
        <v>1427184.6587100001</v>
      </c>
      <c r="M5" s="95">
        <v>1354581.7959100001</v>
      </c>
      <c r="N5" s="95">
        <v>0</v>
      </c>
      <c r="O5" s="125">
        <v>13583291.63727</v>
      </c>
      <c r="P5" s="96">
        <f t="shared" ref="P5:P24" si="0">O5/O$26*100</f>
        <v>10.152197801903792</v>
      </c>
    </row>
    <row r="6" spans="1:16" x14ac:dyDescent="0.2">
      <c r="A6" s="93" t="s">
        <v>100</v>
      </c>
      <c r="B6" s="94" t="s">
        <v>172</v>
      </c>
      <c r="C6" s="125">
        <v>666237.87350999995</v>
      </c>
      <c r="D6" s="125">
        <v>695563.96770000004</v>
      </c>
      <c r="E6" s="125">
        <v>865335.95545999997</v>
      </c>
      <c r="F6" s="125">
        <v>726964.85403000005</v>
      </c>
      <c r="G6" s="125">
        <v>765459.76609000005</v>
      </c>
      <c r="H6" s="125">
        <v>794271.00147999998</v>
      </c>
      <c r="I6" s="95">
        <v>774717.52720000001</v>
      </c>
      <c r="J6" s="95">
        <v>759515.39885999996</v>
      </c>
      <c r="K6" s="95">
        <v>763277.96576000005</v>
      </c>
      <c r="L6" s="95">
        <v>848094.97991999995</v>
      </c>
      <c r="M6" s="95">
        <v>865359.66477000003</v>
      </c>
      <c r="N6" s="95">
        <v>0</v>
      </c>
      <c r="O6" s="125">
        <v>8524798.9547799993</v>
      </c>
      <c r="P6" s="96">
        <f t="shared" si="0"/>
        <v>6.3714633773248899</v>
      </c>
    </row>
    <row r="7" spans="1:16" x14ac:dyDescent="0.2">
      <c r="A7" s="93" t="s">
        <v>99</v>
      </c>
      <c r="B7" s="94" t="s">
        <v>173</v>
      </c>
      <c r="C7" s="125">
        <v>614676.55844000005</v>
      </c>
      <c r="D7" s="125">
        <v>663024.65093</v>
      </c>
      <c r="E7" s="125">
        <v>808894.29145000002</v>
      </c>
      <c r="F7" s="125">
        <v>683842.04709000001</v>
      </c>
      <c r="G7" s="125">
        <v>695337.95646000002</v>
      </c>
      <c r="H7" s="125">
        <v>727257.30217000004</v>
      </c>
      <c r="I7" s="95">
        <v>650288.78569000005</v>
      </c>
      <c r="J7" s="95">
        <v>514326.92206000001</v>
      </c>
      <c r="K7" s="95">
        <v>632828.38442000002</v>
      </c>
      <c r="L7" s="95">
        <v>740271.98620000004</v>
      </c>
      <c r="M7" s="95">
        <v>817403.14335999999</v>
      </c>
      <c r="N7" s="95">
        <v>0</v>
      </c>
      <c r="O7" s="125">
        <v>7548152.0282699997</v>
      </c>
      <c r="P7" s="96">
        <f t="shared" si="0"/>
        <v>5.6415141834678062</v>
      </c>
    </row>
    <row r="8" spans="1:16" x14ac:dyDescent="0.2">
      <c r="A8" s="93" t="s">
        <v>98</v>
      </c>
      <c r="B8" s="94" t="s">
        <v>174</v>
      </c>
      <c r="C8" s="125">
        <v>508159.84577000001</v>
      </c>
      <c r="D8" s="125">
        <v>604113.80108</v>
      </c>
      <c r="E8" s="125">
        <v>709997.97279999999</v>
      </c>
      <c r="F8" s="125">
        <v>714281.33632999996</v>
      </c>
      <c r="G8" s="125">
        <v>683992.78309000004</v>
      </c>
      <c r="H8" s="125">
        <v>720624.48673999996</v>
      </c>
      <c r="I8" s="95">
        <v>621990.51159000001</v>
      </c>
      <c r="J8" s="95">
        <v>731687.47420000006</v>
      </c>
      <c r="K8" s="95">
        <v>666584.77621000004</v>
      </c>
      <c r="L8" s="95">
        <v>764629.46507999999</v>
      </c>
      <c r="M8" s="95">
        <v>721120.42102000001</v>
      </c>
      <c r="N8" s="95">
        <v>0</v>
      </c>
      <c r="O8" s="125">
        <v>7447182.8739099996</v>
      </c>
      <c r="P8" s="96">
        <f t="shared" si="0"/>
        <v>5.5660494982996607</v>
      </c>
    </row>
    <row r="9" spans="1:16" x14ac:dyDescent="0.2">
      <c r="A9" s="93" t="s">
        <v>97</v>
      </c>
      <c r="B9" s="94" t="s">
        <v>175</v>
      </c>
      <c r="C9" s="125">
        <v>622122.63347999996</v>
      </c>
      <c r="D9" s="125">
        <v>694365.72167</v>
      </c>
      <c r="E9" s="125">
        <v>840383.12402999995</v>
      </c>
      <c r="F9" s="125">
        <v>670357.11691999994</v>
      </c>
      <c r="G9" s="125">
        <v>740197.40893999999</v>
      </c>
      <c r="H9" s="125">
        <v>591812.49580999999</v>
      </c>
      <c r="I9" s="95">
        <v>633332.22563</v>
      </c>
      <c r="J9" s="95">
        <v>772135.33250999998</v>
      </c>
      <c r="K9" s="95">
        <v>569575.69409</v>
      </c>
      <c r="L9" s="95">
        <v>652254.81782999996</v>
      </c>
      <c r="M9" s="95">
        <v>630590.64205000002</v>
      </c>
      <c r="N9" s="95">
        <v>0</v>
      </c>
      <c r="O9" s="125">
        <v>7417127.2129600001</v>
      </c>
      <c r="P9" s="96">
        <f t="shared" si="0"/>
        <v>5.5435857963355417</v>
      </c>
    </row>
    <row r="10" spans="1:16" x14ac:dyDescent="0.2">
      <c r="A10" s="93" t="s">
        <v>96</v>
      </c>
      <c r="B10" s="94" t="s">
        <v>176</v>
      </c>
      <c r="C10" s="125">
        <v>498014.15369000001</v>
      </c>
      <c r="D10" s="125">
        <v>507615.59979000001</v>
      </c>
      <c r="E10" s="125">
        <v>592638.87933999998</v>
      </c>
      <c r="F10" s="125">
        <v>488784.94176999998</v>
      </c>
      <c r="G10" s="125">
        <v>561840.00214999996</v>
      </c>
      <c r="H10" s="125">
        <v>545347.35464999999</v>
      </c>
      <c r="I10" s="95">
        <v>523577.99987</v>
      </c>
      <c r="J10" s="95">
        <v>477472.94614000001</v>
      </c>
      <c r="K10" s="95">
        <v>521824.36582000001</v>
      </c>
      <c r="L10" s="95">
        <v>620625.70392999996</v>
      </c>
      <c r="M10" s="95">
        <v>593076.91631</v>
      </c>
      <c r="N10" s="95">
        <v>0</v>
      </c>
      <c r="O10" s="125">
        <v>5930818.8634599997</v>
      </c>
      <c r="P10" s="96">
        <f t="shared" si="0"/>
        <v>4.4327139427604498</v>
      </c>
    </row>
    <row r="11" spans="1:16" x14ac:dyDescent="0.2">
      <c r="A11" s="93" t="s">
        <v>95</v>
      </c>
      <c r="B11" s="94" t="s">
        <v>177</v>
      </c>
      <c r="C11" s="125">
        <v>446609.90175999998</v>
      </c>
      <c r="D11" s="125">
        <v>435120.38439000002</v>
      </c>
      <c r="E11" s="125">
        <v>575202.79932999995</v>
      </c>
      <c r="F11" s="125">
        <v>514052.47911999997</v>
      </c>
      <c r="G11" s="125">
        <v>499094.70647999999</v>
      </c>
      <c r="H11" s="125">
        <v>507423.20721999998</v>
      </c>
      <c r="I11" s="95">
        <v>560571.58802000002</v>
      </c>
      <c r="J11" s="95">
        <v>557070.24326999998</v>
      </c>
      <c r="K11" s="95">
        <v>515961.45289999997</v>
      </c>
      <c r="L11" s="95">
        <v>579650.69773000001</v>
      </c>
      <c r="M11" s="95">
        <v>537589.71076000005</v>
      </c>
      <c r="N11" s="95">
        <v>0</v>
      </c>
      <c r="O11" s="125">
        <v>5728347.1709799999</v>
      </c>
      <c r="P11" s="96">
        <f t="shared" si="0"/>
        <v>4.2813859196100683</v>
      </c>
    </row>
    <row r="12" spans="1:16" x14ac:dyDescent="0.2">
      <c r="A12" s="93" t="s">
        <v>94</v>
      </c>
      <c r="B12" s="94" t="s">
        <v>178</v>
      </c>
      <c r="C12" s="125">
        <v>274148.64351000002</v>
      </c>
      <c r="D12" s="125">
        <v>269176.43868999998</v>
      </c>
      <c r="E12" s="125">
        <v>333716.02993999998</v>
      </c>
      <c r="F12" s="125">
        <v>275545.86611</v>
      </c>
      <c r="G12" s="125">
        <v>296478.80534000002</v>
      </c>
      <c r="H12" s="125">
        <v>304220.57646000001</v>
      </c>
      <c r="I12" s="95">
        <v>301775.44903999998</v>
      </c>
      <c r="J12" s="95">
        <v>321166.96860999998</v>
      </c>
      <c r="K12" s="95">
        <v>272223.24508000002</v>
      </c>
      <c r="L12" s="95">
        <v>387346.27169000002</v>
      </c>
      <c r="M12" s="95">
        <v>421191.15727000003</v>
      </c>
      <c r="N12" s="95">
        <v>0</v>
      </c>
      <c r="O12" s="125">
        <v>3456989.4517399999</v>
      </c>
      <c r="P12" s="96">
        <f t="shared" si="0"/>
        <v>2.5837655297676507</v>
      </c>
    </row>
    <row r="13" spans="1:16" x14ac:dyDescent="0.2">
      <c r="A13" s="93" t="s">
        <v>93</v>
      </c>
      <c r="B13" s="94" t="s">
        <v>214</v>
      </c>
      <c r="C13" s="125">
        <v>218379.02541999999</v>
      </c>
      <c r="D13" s="125">
        <v>253807.59216999999</v>
      </c>
      <c r="E13" s="125">
        <v>326376.13339999999</v>
      </c>
      <c r="F13" s="125">
        <v>249753.3278</v>
      </c>
      <c r="G13" s="125">
        <v>289739.43488999997</v>
      </c>
      <c r="H13" s="125">
        <v>284624.59272999997</v>
      </c>
      <c r="I13" s="95">
        <v>254439.61266000001</v>
      </c>
      <c r="J13" s="95">
        <v>309700.70574</v>
      </c>
      <c r="K13" s="95">
        <v>230410.005</v>
      </c>
      <c r="L13" s="95">
        <v>324508.36797000002</v>
      </c>
      <c r="M13" s="95">
        <v>312010.69984999998</v>
      </c>
      <c r="N13" s="95">
        <v>0</v>
      </c>
      <c r="O13" s="125">
        <v>3053749.4976300001</v>
      </c>
      <c r="P13" s="96">
        <f t="shared" si="0"/>
        <v>2.2823826334067432</v>
      </c>
    </row>
    <row r="14" spans="1:16" x14ac:dyDescent="0.2">
      <c r="A14" s="93" t="s">
        <v>92</v>
      </c>
      <c r="B14" s="94" t="s">
        <v>215</v>
      </c>
      <c r="C14" s="125">
        <v>246232.89744999999</v>
      </c>
      <c r="D14" s="125">
        <v>273579.33635</v>
      </c>
      <c r="E14" s="125">
        <v>319329.27765</v>
      </c>
      <c r="F14" s="125">
        <v>419275.21427</v>
      </c>
      <c r="G14" s="125">
        <v>316448.02974999999</v>
      </c>
      <c r="H14" s="125">
        <v>232402.91412</v>
      </c>
      <c r="I14" s="95">
        <v>279729.11324999999</v>
      </c>
      <c r="J14" s="95">
        <v>298704.44251000002</v>
      </c>
      <c r="K14" s="95">
        <v>167884.31054000001</v>
      </c>
      <c r="L14" s="95">
        <v>213696.20342000001</v>
      </c>
      <c r="M14" s="95">
        <v>224932.62255999999</v>
      </c>
      <c r="N14" s="95">
        <v>0</v>
      </c>
      <c r="O14" s="125">
        <v>2992214.3618700001</v>
      </c>
      <c r="P14" s="96">
        <f t="shared" si="0"/>
        <v>2.2363910662163269</v>
      </c>
    </row>
    <row r="15" spans="1:16" x14ac:dyDescent="0.2">
      <c r="A15" s="93" t="s">
        <v>91</v>
      </c>
      <c r="B15" s="94" t="s">
        <v>179</v>
      </c>
      <c r="C15" s="125">
        <v>193387.95366999999</v>
      </c>
      <c r="D15" s="125">
        <v>226801.55038999999</v>
      </c>
      <c r="E15" s="125">
        <v>286225.22522999998</v>
      </c>
      <c r="F15" s="125">
        <v>237371.54170999999</v>
      </c>
      <c r="G15" s="125">
        <v>266720.68190000003</v>
      </c>
      <c r="H15" s="125">
        <v>257985.07397</v>
      </c>
      <c r="I15" s="95">
        <v>248521.51900999999</v>
      </c>
      <c r="J15" s="95">
        <v>249860.20555000001</v>
      </c>
      <c r="K15" s="95">
        <v>274755.02068999998</v>
      </c>
      <c r="L15" s="95">
        <v>342378.80713999999</v>
      </c>
      <c r="M15" s="95">
        <v>336220.98408999998</v>
      </c>
      <c r="N15" s="95">
        <v>0</v>
      </c>
      <c r="O15" s="125">
        <v>2920228.56335</v>
      </c>
      <c r="P15" s="96">
        <f t="shared" si="0"/>
        <v>2.1825886385707465</v>
      </c>
    </row>
    <row r="16" spans="1:16" x14ac:dyDescent="0.2">
      <c r="A16" s="93" t="s">
        <v>90</v>
      </c>
      <c r="B16" s="94" t="s">
        <v>216</v>
      </c>
      <c r="C16" s="125">
        <v>223177.91730999999</v>
      </c>
      <c r="D16" s="125">
        <v>243989.64197</v>
      </c>
      <c r="E16" s="125">
        <v>321094.04437000002</v>
      </c>
      <c r="F16" s="125">
        <v>241028.71079000001</v>
      </c>
      <c r="G16" s="125">
        <v>265758.90246000001</v>
      </c>
      <c r="H16" s="125">
        <v>244044.05726</v>
      </c>
      <c r="I16" s="95">
        <v>212820.62304000001</v>
      </c>
      <c r="J16" s="95">
        <v>241195.05955000001</v>
      </c>
      <c r="K16" s="95">
        <v>250932.30684</v>
      </c>
      <c r="L16" s="95">
        <v>285973.65356000001</v>
      </c>
      <c r="M16" s="95">
        <v>308407.30339999998</v>
      </c>
      <c r="N16" s="95">
        <v>0</v>
      </c>
      <c r="O16" s="125">
        <v>2838422.2205500002</v>
      </c>
      <c r="P16" s="96">
        <f t="shared" si="0"/>
        <v>2.1214463031387982</v>
      </c>
    </row>
    <row r="17" spans="1:16" x14ac:dyDescent="0.2">
      <c r="A17" s="93" t="s">
        <v>89</v>
      </c>
      <c r="B17" s="94" t="s">
        <v>217</v>
      </c>
      <c r="C17" s="125">
        <v>272017.78395999997</v>
      </c>
      <c r="D17" s="125">
        <v>284586.62637999997</v>
      </c>
      <c r="E17" s="125">
        <v>232654.45662000001</v>
      </c>
      <c r="F17" s="125">
        <v>248321.63365</v>
      </c>
      <c r="G17" s="125">
        <v>233753.57133000001</v>
      </c>
      <c r="H17" s="125">
        <v>249596.01829000001</v>
      </c>
      <c r="I17" s="95">
        <v>252744.87512000001</v>
      </c>
      <c r="J17" s="95">
        <v>277169.77788000001</v>
      </c>
      <c r="K17" s="95">
        <v>211014.44759</v>
      </c>
      <c r="L17" s="95">
        <v>285906.04814999999</v>
      </c>
      <c r="M17" s="95">
        <v>281956.44482999999</v>
      </c>
      <c r="N17" s="95">
        <v>0</v>
      </c>
      <c r="O17" s="125">
        <v>2829721.6838000002</v>
      </c>
      <c r="P17" s="96">
        <f t="shared" si="0"/>
        <v>2.1149434927429458</v>
      </c>
    </row>
    <row r="18" spans="1:16" x14ac:dyDescent="0.2">
      <c r="A18" s="93" t="s">
        <v>88</v>
      </c>
      <c r="B18" s="94" t="s">
        <v>218</v>
      </c>
      <c r="C18" s="125">
        <v>217787.98814</v>
      </c>
      <c r="D18" s="125">
        <v>211793.73864</v>
      </c>
      <c r="E18" s="125">
        <v>313746.24621999997</v>
      </c>
      <c r="F18" s="125">
        <v>240653.66373999999</v>
      </c>
      <c r="G18" s="125">
        <v>252147.95452</v>
      </c>
      <c r="H18" s="125">
        <v>233642.80115000001</v>
      </c>
      <c r="I18" s="95">
        <v>251112.85910999999</v>
      </c>
      <c r="J18" s="95">
        <v>248263.93148</v>
      </c>
      <c r="K18" s="95">
        <v>233049.04264</v>
      </c>
      <c r="L18" s="95">
        <v>275337.14850000001</v>
      </c>
      <c r="M18" s="95">
        <v>277641.46299000003</v>
      </c>
      <c r="N18" s="95">
        <v>0</v>
      </c>
      <c r="O18" s="125">
        <v>2755176.8371299999</v>
      </c>
      <c r="P18" s="96">
        <f t="shared" si="0"/>
        <v>2.0592284239130949</v>
      </c>
    </row>
    <row r="19" spans="1:16" x14ac:dyDescent="0.2">
      <c r="A19" s="93" t="s">
        <v>87</v>
      </c>
      <c r="B19" s="94" t="s">
        <v>219</v>
      </c>
      <c r="C19" s="125">
        <v>217737.34804000001</v>
      </c>
      <c r="D19" s="125">
        <v>179570.82884</v>
      </c>
      <c r="E19" s="125">
        <v>245270.14597000001</v>
      </c>
      <c r="F19" s="125">
        <v>253290.06661000001</v>
      </c>
      <c r="G19" s="125">
        <v>235804.97472999999</v>
      </c>
      <c r="H19" s="125">
        <v>201248.53890000001</v>
      </c>
      <c r="I19" s="95">
        <v>221907.31176000001</v>
      </c>
      <c r="J19" s="95">
        <v>307651.97330000001</v>
      </c>
      <c r="K19" s="95">
        <v>258715.60818000001</v>
      </c>
      <c r="L19" s="95">
        <v>288170.03713999997</v>
      </c>
      <c r="M19" s="95">
        <v>260620.16351000001</v>
      </c>
      <c r="N19" s="95">
        <v>0</v>
      </c>
      <c r="O19" s="125">
        <v>2669986.9969799998</v>
      </c>
      <c r="P19" s="96">
        <f t="shared" si="0"/>
        <v>1.9955572511951112</v>
      </c>
    </row>
    <row r="20" spans="1:16" x14ac:dyDescent="0.2">
      <c r="A20" s="93" t="s">
        <v>86</v>
      </c>
      <c r="B20" s="94" t="s">
        <v>220</v>
      </c>
      <c r="C20" s="125">
        <v>165285.23206000001</v>
      </c>
      <c r="D20" s="125">
        <v>197705.31224</v>
      </c>
      <c r="E20" s="125">
        <v>240871.64535000001</v>
      </c>
      <c r="F20" s="125">
        <v>217573.57879</v>
      </c>
      <c r="G20" s="125">
        <v>250390.40364999999</v>
      </c>
      <c r="H20" s="125">
        <v>219845.48238999999</v>
      </c>
      <c r="I20" s="95">
        <v>234967.90973000001</v>
      </c>
      <c r="J20" s="95">
        <v>242617.20068000001</v>
      </c>
      <c r="K20" s="95">
        <v>228947.86426</v>
      </c>
      <c r="L20" s="95">
        <v>249668.11929999999</v>
      </c>
      <c r="M20" s="95">
        <v>241352.15171999999</v>
      </c>
      <c r="N20" s="95">
        <v>0</v>
      </c>
      <c r="O20" s="125">
        <v>2489224.9001699998</v>
      </c>
      <c r="P20" s="96">
        <f t="shared" si="0"/>
        <v>1.8604550527804982</v>
      </c>
    </row>
    <row r="21" spans="1:16" x14ac:dyDescent="0.2">
      <c r="A21" s="93" t="s">
        <v>85</v>
      </c>
      <c r="B21" s="94" t="s">
        <v>221</v>
      </c>
      <c r="C21" s="125">
        <v>205115.86467000001</v>
      </c>
      <c r="D21" s="125">
        <v>236738.1525</v>
      </c>
      <c r="E21" s="125">
        <v>274430.21270999999</v>
      </c>
      <c r="F21" s="125">
        <v>290757.24712000001</v>
      </c>
      <c r="G21" s="125">
        <v>277743.42395999999</v>
      </c>
      <c r="H21" s="125">
        <v>188426.7268</v>
      </c>
      <c r="I21" s="95">
        <v>185367.72761</v>
      </c>
      <c r="J21" s="95">
        <v>205717.90359999999</v>
      </c>
      <c r="K21" s="95">
        <v>173775.62450999999</v>
      </c>
      <c r="L21" s="95">
        <v>207046.63286000001</v>
      </c>
      <c r="M21" s="95">
        <v>218073.26860000001</v>
      </c>
      <c r="N21" s="95">
        <v>0</v>
      </c>
      <c r="O21" s="125">
        <v>2463192.7849400002</v>
      </c>
      <c r="P21" s="96">
        <f t="shared" si="0"/>
        <v>1.8409985624043537</v>
      </c>
    </row>
    <row r="22" spans="1:16" x14ac:dyDescent="0.2">
      <c r="A22" s="93" t="s">
        <v>84</v>
      </c>
      <c r="B22" s="94" t="s">
        <v>180</v>
      </c>
      <c r="C22" s="125">
        <v>149234.41308999999</v>
      </c>
      <c r="D22" s="125">
        <v>170865.63433</v>
      </c>
      <c r="E22" s="125">
        <v>186751.00471000001</v>
      </c>
      <c r="F22" s="125">
        <v>166842.85089</v>
      </c>
      <c r="G22" s="125">
        <v>199493.71862999999</v>
      </c>
      <c r="H22" s="125">
        <v>236011.68333</v>
      </c>
      <c r="I22" s="95">
        <v>209983.94089999999</v>
      </c>
      <c r="J22" s="95">
        <v>236101.10219000001</v>
      </c>
      <c r="K22" s="95">
        <v>219234.39687</v>
      </c>
      <c r="L22" s="95">
        <v>291018.60618</v>
      </c>
      <c r="M22" s="95">
        <v>333833.05650000001</v>
      </c>
      <c r="N22" s="95">
        <v>0</v>
      </c>
      <c r="O22" s="125">
        <v>2399370.4076200002</v>
      </c>
      <c r="P22" s="96">
        <f t="shared" si="0"/>
        <v>1.7932975031881502</v>
      </c>
    </row>
    <row r="23" spans="1:16" x14ac:dyDescent="0.2">
      <c r="A23" s="93" t="s">
        <v>83</v>
      </c>
      <c r="B23" s="94" t="s">
        <v>222</v>
      </c>
      <c r="C23" s="125">
        <v>156368.11121999999</v>
      </c>
      <c r="D23" s="125">
        <v>201498.21729</v>
      </c>
      <c r="E23" s="125">
        <v>215967.52856000001</v>
      </c>
      <c r="F23" s="125">
        <v>153281.12961999999</v>
      </c>
      <c r="G23" s="125">
        <v>161949.79169000001</v>
      </c>
      <c r="H23" s="125">
        <v>180877.75404</v>
      </c>
      <c r="I23" s="95">
        <v>147415.02849</v>
      </c>
      <c r="J23" s="95">
        <v>185723.00591000001</v>
      </c>
      <c r="K23" s="95">
        <v>196808.87972999999</v>
      </c>
      <c r="L23" s="95">
        <v>244262.88024999999</v>
      </c>
      <c r="M23" s="95">
        <v>261096.16389</v>
      </c>
      <c r="N23" s="95">
        <v>0</v>
      </c>
      <c r="O23" s="125">
        <v>2105248.4906899999</v>
      </c>
      <c r="P23" s="96">
        <f t="shared" si="0"/>
        <v>1.5734697943907112</v>
      </c>
    </row>
    <row r="24" spans="1:16" x14ac:dyDescent="0.2">
      <c r="A24" s="93" t="s">
        <v>82</v>
      </c>
      <c r="B24" s="94" t="s">
        <v>223</v>
      </c>
      <c r="C24" s="125">
        <v>121377.65327</v>
      </c>
      <c r="D24" s="125">
        <v>147234.65865999999</v>
      </c>
      <c r="E24" s="125">
        <v>181609.62834</v>
      </c>
      <c r="F24" s="125">
        <v>182068.96818</v>
      </c>
      <c r="G24" s="125">
        <v>155485.28288000001</v>
      </c>
      <c r="H24" s="125">
        <v>130384.31140999999</v>
      </c>
      <c r="I24" s="95">
        <v>112322.07002</v>
      </c>
      <c r="J24" s="95">
        <v>146854.32078000001</v>
      </c>
      <c r="K24" s="95">
        <v>110777.63245</v>
      </c>
      <c r="L24" s="95">
        <v>133385.09804000001</v>
      </c>
      <c r="M24" s="95">
        <v>121495.64165000001</v>
      </c>
      <c r="N24" s="95">
        <v>0</v>
      </c>
      <c r="O24" s="125">
        <v>1542995.26568</v>
      </c>
      <c r="P24" s="96">
        <f t="shared" si="0"/>
        <v>1.1532398451641284</v>
      </c>
    </row>
    <row r="25" spans="1:16" x14ac:dyDescent="0.2">
      <c r="A25" s="97"/>
      <c r="B25" s="165" t="s">
        <v>81</v>
      </c>
      <c r="C25" s="165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26">
        <f>SUM(O5:O24)</f>
        <v>90696240.203779981</v>
      </c>
      <c r="P25" s="99">
        <f>SUM(P5:P24)</f>
        <v>67.786674616581479</v>
      </c>
    </row>
    <row r="26" spans="1:16" ht="13.5" customHeight="1" x14ac:dyDescent="0.2">
      <c r="A26" s="97"/>
      <c r="B26" s="166" t="s">
        <v>80</v>
      </c>
      <c r="C26" s="166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6">
        <v>133796562.1072</v>
      </c>
      <c r="P26" s="95">
        <f>O26/O$26*100</f>
        <v>100</v>
      </c>
    </row>
    <row r="27" spans="1:16" x14ac:dyDescent="0.2">
      <c r="B27" s="65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</cp:lastModifiedBy>
  <cp:lastPrinted>2016-02-26T09:44:09Z</cp:lastPrinted>
  <dcterms:created xsi:type="dcterms:W3CDTF">2013-08-01T04:41:02Z</dcterms:created>
  <dcterms:modified xsi:type="dcterms:W3CDTF">2017-12-01T04:28:31Z</dcterms:modified>
</cp:coreProperties>
</file>