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8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9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10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11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ahrettinince\Desktop\Sosyal medya-Web planlama\NEVSAL ALHAS RAKAM DOSYASI\İhracat Rakamları TR-ENG site için\Kasım 2018\"/>
    </mc:Choice>
  </mc:AlternateContent>
  <bookViews>
    <workbookView xWindow="240" yWindow="480" windowWidth="15570" windowHeight="7590" tabRatio="900"/>
  </bookViews>
  <sheets>
    <sheet name="SEKTOR_USD" sheetId="1" r:id="rId1"/>
    <sheet name="SECILMIS_ISTATISTIK" sheetId="14" r:id="rId2"/>
    <sheet name="SEKTOR_TL" sheetId="2" r:id="rId3"/>
    <sheet name="USDvsTL" sheetId="3" r:id="rId4"/>
    <sheet name="GEN_SEK" sheetId="4" r:id="rId5"/>
    <sheet name="Toplam İhracat  bar gra" sheetId="15" r:id="rId6"/>
    <sheet name="ULKE" sheetId="23" r:id="rId7"/>
    <sheet name="KARŞL." sheetId="16" r:id="rId8"/>
    <sheet name="SEKT1" sheetId="17" r:id="rId9"/>
    <sheet name="SEKT2 " sheetId="18" r:id="rId10"/>
    <sheet name="SEKT3 " sheetId="19" r:id="rId11"/>
    <sheet name="SEKT4 " sheetId="20" r:id="rId12"/>
    <sheet name="SEKT5 " sheetId="21" r:id="rId13"/>
    <sheet name="2002_2018_AYLIK_IHR" sheetId="22" r:id="rId14"/>
  </sheets>
  <calcPr calcId="152511"/>
</workbook>
</file>

<file path=xl/calcChain.xml><?xml version="1.0" encoding="utf-8"?>
<calcChain xmlns="http://schemas.openxmlformats.org/spreadsheetml/2006/main">
  <c r="E46" i="1" l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L46" i="1"/>
  <c r="L45" i="1"/>
  <c r="C45" i="1" l="1"/>
  <c r="H46" i="1"/>
  <c r="H45" i="1"/>
  <c r="D46" i="1"/>
  <c r="O78" i="22" l="1"/>
  <c r="O63" i="22" l="1"/>
  <c r="O64" i="22"/>
  <c r="O65" i="22"/>
  <c r="O66" i="22"/>
  <c r="O67" i="22"/>
  <c r="O68" i="22"/>
  <c r="O69" i="22"/>
  <c r="O70" i="22"/>
  <c r="O71" i="22"/>
  <c r="O72" i="22"/>
  <c r="O73" i="22"/>
  <c r="O74" i="22"/>
  <c r="O75" i="22"/>
  <c r="O76" i="22"/>
  <c r="O77" i="22"/>
  <c r="D59" i="22" l="1"/>
  <c r="E59" i="22"/>
  <c r="F59" i="22"/>
  <c r="G59" i="22"/>
  <c r="H59" i="22"/>
  <c r="I59" i="22"/>
  <c r="J59" i="22"/>
  <c r="K59" i="22"/>
  <c r="L59" i="22"/>
  <c r="M59" i="22"/>
  <c r="N59" i="22"/>
  <c r="C59" i="22"/>
  <c r="D58" i="22"/>
  <c r="E58" i="22"/>
  <c r="F58" i="22"/>
  <c r="G58" i="22"/>
  <c r="H58" i="22"/>
  <c r="I58" i="22"/>
  <c r="J58" i="22"/>
  <c r="K58" i="22"/>
  <c r="L58" i="22"/>
  <c r="M58" i="22"/>
  <c r="C58" i="22"/>
  <c r="D25" i="22"/>
  <c r="E25" i="22"/>
  <c r="F25" i="22"/>
  <c r="G25" i="22"/>
  <c r="H25" i="22"/>
  <c r="I25" i="22"/>
  <c r="J25" i="22"/>
  <c r="K25" i="22"/>
  <c r="L25" i="22"/>
  <c r="M25" i="22"/>
  <c r="N25" i="22"/>
  <c r="C25" i="22"/>
  <c r="D24" i="22"/>
  <c r="E24" i="22"/>
  <c r="F24" i="22"/>
  <c r="G24" i="22"/>
  <c r="H24" i="22"/>
  <c r="I24" i="22"/>
  <c r="J24" i="22"/>
  <c r="K24" i="22"/>
  <c r="L24" i="22"/>
  <c r="M24" i="22"/>
  <c r="C24" i="22"/>
  <c r="D3" i="22"/>
  <c r="E3" i="22"/>
  <c r="F3" i="22"/>
  <c r="G3" i="22"/>
  <c r="H3" i="22"/>
  <c r="I3" i="22"/>
  <c r="J3" i="22"/>
  <c r="K3" i="22"/>
  <c r="L3" i="22"/>
  <c r="M3" i="22"/>
  <c r="N3" i="22"/>
  <c r="C3" i="22"/>
  <c r="D2" i="22"/>
  <c r="E2" i="22"/>
  <c r="F2" i="22"/>
  <c r="G2" i="22"/>
  <c r="H2" i="22"/>
  <c r="I2" i="22"/>
  <c r="J2" i="22"/>
  <c r="K2" i="22"/>
  <c r="L2" i="22"/>
  <c r="M2" i="22"/>
  <c r="C2" i="22"/>
  <c r="K22" i="4" l="1"/>
  <c r="J22" i="4"/>
  <c r="G22" i="4"/>
  <c r="F22" i="4"/>
  <c r="C22" i="4"/>
  <c r="B22" i="4"/>
  <c r="D76" i="14" l="1"/>
  <c r="D75" i="14"/>
  <c r="D74" i="14"/>
  <c r="D73" i="14"/>
  <c r="D72" i="14"/>
  <c r="D71" i="14"/>
  <c r="D70" i="14"/>
  <c r="D69" i="14"/>
  <c r="D68" i="14"/>
  <c r="D67" i="14"/>
  <c r="D31" i="14" l="1"/>
  <c r="D30" i="14"/>
  <c r="D29" i="14"/>
  <c r="D28" i="14"/>
  <c r="D27" i="14"/>
  <c r="D26" i="14"/>
  <c r="D25" i="14"/>
  <c r="D24" i="14"/>
  <c r="D23" i="14"/>
  <c r="D22" i="14"/>
  <c r="A43" i="2" l="1"/>
  <c r="A31" i="2"/>
  <c r="A32" i="2"/>
  <c r="A33" i="2"/>
  <c r="A34" i="2"/>
  <c r="A35" i="2"/>
  <c r="A36" i="2"/>
  <c r="A37" i="2"/>
  <c r="A38" i="2"/>
  <c r="A39" i="2"/>
  <c r="A40" i="2"/>
  <c r="A41" i="2"/>
  <c r="A30" i="2"/>
  <c r="A28" i="2"/>
  <c r="A25" i="2"/>
  <c r="A26" i="2"/>
  <c r="A24" i="2"/>
  <c r="A21" i="2"/>
  <c r="A19" i="2"/>
  <c r="A11" i="2"/>
  <c r="A12" i="2"/>
  <c r="A13" i="2"/>
  <c r="A14" i="2"/>
  <c r="A15" i="2"/>
  <c r="A16" i="2"/>
  <c r="A17" i="2"/>
  <c r="A10" i="2"/>
  <c r="K43" i="2" l="1"/>
  <c r="K41" i="2"/>
  <c r="K40" i="2"/>
  <c r="K39" i="2"/>
  <c r="K38" i="2"/>
  <c r="K37" i="2"/>
  <c r="K36" i="2"/>
  <c r="K35" i="2"/>
  <c r="K34" i="2"/>
  <c r="K33" i="2"/>
  <c r="K32" i="2"/>
  <c r="K31" i="2"/>
  <c r="K30" i="2"/>
  <c r="K28" i="2"/>
  <c r="K26" i="2"/>
  <c r="K25" i="2"/>
  <c r="K24" i="2"/>
  <c r="K21" i="2"/>
  <c r="K19" i="2"/>
  <c r="K17" i="2"/>
  <c r="K16" i="2"/>
  <c r="K15" i="2"/>
  <c r="K14" i="2"/>
  <c r="K13" i="2"/>
  <c r="K12" i="2"/>
  <c r="K11" i="2"/>
  <c r="K10" i="2"/>
  <c r="J43" i="2"/>
  <c r="J41" i="2"/>
  <c r="J40" i="2"/>
  <c r="J39" i="2"/>
  <c r="J38" i="2"/>
  <c r="J37" i="2"/>
  <c r="J36" i="2"/>
  <c r="J35" i="2"/>
  <c r="J34" i="2"/>
  <c r="J33" i="2"/>
  <c r="J32" i="2"/>
  <c r="J31" i="2"/>
  <c r="J30" i="2"/>
  <c r="J28" i="2"/>
  <c r="J26" i="2"/>
  <c r="J25" i="2"/>
  <c r="J24" i="2"/>
  <c r="J21" i="2"/>
  <c r="J19" i="2"/>
  <c r="J17" i="2"/>
  <c r="J16" i="2"/>
  <c r="J15" i="2"/>
  <c r="J14" i="2"/>
  <c r="J13" i="2"/>
  <c r="J12" i="2"/>
  <c r="J11" i="2"/>
  <c r="J10" i="2"/>
  <c r="G43" i="2"/>
  <c r="G41" i="2"/>
  <c r="G40" i="2"/>
  <c r="G39" i="2"/>
  <c r="G38" i="2"/>
  <c r="G37" i="2"/>
  <c r="G36" i="2"/>
  <c r="G35" i="2"/>
  <c r="G34" i="2"/>
  <c r="G33" i="2"/>
  <c r="G32" i="2"/>
  <c r="G31" i="2"/>
  <c r="G30" i="2"/>
  <c r="G28" i="2"/>
  <c r="G26" i="2"/>
  <c r="G25" i="2"/>
  <c r="G24" i="2"/>
  <c r="G21" i="2"/>
  <c r="G19" i="2"/>
  <c r="G17" i="2"/>
  <c r="G16" i="2"/>
  <c r="G15" i="2"/>
  <c r="G14" i="2"/>
  <c r="G13" i="2"/>
  <c r="G12" i="2"/>
  <c r="G11" i="2"/>
  <c r="G10" i="2"/>
  <c r="F43" i="2"/>
  <c r="F41" i="2"/>
  <c r="F40" i="2"/>
  <c r="F39" i="2"/>
  <c r="F38" i="2"/>
  <c r="F37" i="2"/>
  <c r="F36" i="2"/>
  <c r="F35" i="2"/>
  <c r="F34" i="2"/>
  <c r="F33" i="2"/>
  <c r="F32" i="2"/>
  <c r="F31" i="2"/>
  <c r="F30" i="2"/>
  <c r="F28" i="2"/>
  <c r="F26" i="2"/>
  <c r="F25" i="2"/>
  <c r="F24" i="2"/>
  <c r="F21" i="2"/>
  <c r="F19" i="2"/>
  <c r="F17" i="2"/>
  <c r="F16" i="2"/>
  <c r="F15" i="2"/>
  <c r="F14" i="2"/>
  <c r="F13" i="2"/>
  <c r="F12" i="2"/>
  <c r="F11" i="2"/>
  <c r="F10" i="2"/>
  <c r="C43" i="2" l="1"/>
  <c r="C41" i="2"/>
  <c r="C40" i="2"/>
  <c r="C39" i="2"/>
  <c r="C38" i="2"/>
  <c r="C37" i="2"/>
  <c r="C36" i="2"/>
  <c r="C35" i="2"/>
  <c r="C34" i="2"/>
  <c r="C33" i="2"/>
  <c r="C32" i="2"/>
  <c r="C31" i="2"/>
  <c r="C30" i="2"/>
  <c r="C28" i="2"/>
  <c r="C26" i="2"/>
  <c r="C25" i="2"/>
  <c r="C24" i="2"/>
  <c r="C21" i="2"/>
  <c r="C19" i="2"/>
  <c r="C17" i="2"/>
  <c r="C16" i="2"/>
  <c r="C15" i="2"/>
  <c r="C14" i="2"/>
  <c r="C13" i="2"/>
  <c r="C12" i="2"/>
  <c r="C11" i="2"/>
  <c r="C10" i="2"/>
  <c r="B43" i="2"/>
  <c r="B41" i="2"/>
  <c r="B40" i="2"/>
  <c r="B39" i="2"/>
  <c r="B38" i="2"/>
  <c r="B37" i="2"/>
  <c r="B36" i="2"/>
  <c r="B35" i="2"/>
  <c r="B34" i="2"/>
  <c r="B33" i="2"/>
  <c r="B32" i="2"/>
  <c r="B31" i="2"/>
  <c r="B30" i="2"/>
  <c r="B28" i="2"/>
  <c r="B26" i="2"/>
  <c r="B25" i="2"/>
  <c r="B24" i="2"/>
  <c r="B21" i="2"/>
  <c r="B19" i="2"/>
  <c r="B17" i="2"/>
  <c r="B16" i="2"/>
  <c r="B15" i="2"/>
  <c r="B14" i="2"/>
  <c r="B13" i="2"/>
  <c r="B12" i="2"/>
  <c r="B11" i="2"/>
  <c r="B10" i="2"/>
  <c r="C7" i="2" l="1"/>
  <c r="B7" i="2"/>
  <c r="F6" i="2"/>
  <c r="B6" i="2"/>
  <c r="K42" i="1" l="1"/>
  <c r="J42" i="1"/>
  <c r="J42" i="2" s="1"/>
  <c r="G42" i="1"/>
  <c r="F42" i="1"/>
  <c r="F42" i="2" s="1"/>
  <c r="C42" i="1"/>
  <c r="C42" i="2" s="1"/>
  <c r="B42" i="1"/>
  <c r="B42" i="2" s="1"/>
  <c r="K29" i="1"/>
  <c r="J29" i="1"/>
  <c r="J29" i="2" s="1"/>
  <c r="G29" i="1"/>
  <c r="F29" i="1"/>
  <c r="F29" i="2" s="1"/>
  <c r="C29" i="1"/>
  <c r="C29" i="2" s="1"/>
  <c r="B29" i="1"/>
  <c r="B29" i="2" s="1"/>
  <c r="K27" i="1"/>
  <c r="J27" i="1"/>
  <c r="J27" i="2" s="1"/>
  <c r="G27" i="1"/>
  <c r="F27" i="1"/>
  <c r="F27" i="2" s="1"/>
  <c r="C27" i="1"/>
  <c r="C27" i="2" s="1"/>
  <c r="B27" i="1"/>
  <c r="B27" i="2" s="1"/>
  <c r="K23" i="1"/>
  <c r="J23" i="1"/>
  <c r="J23" i="2" s="1"/>
  <c r="G23" i="1"/>
  <c r="F23" i="1"/>
  <c r="F23" i="2" s="1"/>
  <c r="C23" i="1"/>
  <c r="B23" i="1"/>
  <c r="B23" i="2" s="1"/>
  <c r="K20" i="1"/>
  <c r="J20" i="1"/>
  <c r="J20" i="2" s="1"/>
  <c r="G20" i="1"/>
  <c r="F20" i="1"/>
  <c r="F20" i="2" s="1"/>
  <c r="C20" i="1"/>
  <c r="C20" i="2" s="1"/>
  <c r="B20" i="1"/>
  <c r="B20" i="2" s="1"/>
  <c r="K18" i="1"/>
  <c r="J18" i="1"/>
  <c r="J18" i="2" s="1"/>
  <c r="G18" i="1"/>
  <c r="F18" i="1"/>
  <c r="F18" i="2" s="1"/>
  <c r="C18" i="1"/>
  <c r="C18" i="2" s="1"/>
  <c r="B18" i="1"/>
  <c r="B18" i="2" s="1"/>
  <c r="K9" i="1"/>
  <c r="J9" i="1"/>
  <c r="J9" i="2" s="1"/>
  <c r="G9" i="1"/>
  <c r="F9" i="1"/>
  <c r="F9" i="2" s="1"/>
  <c r="C9" i="1"/>
  <c r="C9" i="2" s="1"/>
  <c r="B9" i="1"/>
  <c r="B9" i="2" s="1"/>
  <c r="K22" i="1" l="1"/>
  <c r="K22" i="2" s="1"/>
  <c r="G22" i="1"/>
  <c r="G22" i="2" s="1"/>
  <c r="J22" i="1"/>
  <c r="J22" i="2" s="1"/>
  <c r="K8" i="1"/>
  <c r="K8" i="2" s="1"/>
  <c r="J8" i="1"/>
  <c r="J8" i="2" s="1"/>
  <c r="G29" i="2"/>
  <c r="G18" i="2"/>
  <c r="D23" i="1"/>
  <c r="B23" i="3" s="1"/>
  <c r="C23" i="2"/>
  <c r="G27" i="2"/>
  <c r="G9" i="2"/>
  <c r="F8" i="1"/>
  <c r="F22" i="1"/>
  <c r="F22" i="2" s="1"/>
  <c r="K9" i="2"/>
  <c r="G8" i="1"/>
  <c r="K23" i="2"/>
  <c r="K42" i="2"/>
  <c r="G20" i="2"/>
  <c r="K20" i="2"/>
  <c r="B8" i="1"/>
  <c r="B22" i="1"/>
  <c r="B22" i="2" s="1"/>
  <c r="K29" i="2"/>
  <c r="K18" i="2"/>
  <c r="C8" i="1"/>
  <c r="G23" i="2"/>
  <c r="K27" i="2"/>
  <c r="C22" i="1"/>
  <c r="C22" i="2" s="1"/>
  <c r="G42" i="2"/>
  <c r="J46" i="2"/>
  <c r="K44" i="1" l="1"/>
  <c r="M9" i="1" s="1"/>
  <c r="J44" i="1"/>
  <c r="J44" i="2" s="1"/>
  <c r="C8" i="2"/>
  <c r="C44" i="1"/>
  <c r="B8" i="2"/>
  <c r="B44" i="1"/>
  <c r="G8" i="2"/>
  <c r="G44" i="1"/>
  <c r="F8" i="2"/>
  <c r="F44" i="1"/>
  <c r="F46" i="2"/>
  <c r="C46" i="2"/>
  <c r="C45" i="2"/>
  <c r="B46" i="2"/>
  <c r="K44" i="2" l="1"/>
  <c r="M27" i="2" s="1"/>
  <c r="M11" i="1"/>
  <c r="M12" i="1"/>
  <c r="M10" i="1"/>
  <c r="M8" i="1"/>
  <c r="M13" i="1"/>
  <c r="J45" i="1"/>
  <c r="F44" i="2"/>
  <c r="F45" i="1"/>
  <c r="B44" i="2"/>
  <c r="B45" i="1"/>
  <c r="M18" i="2"/>
  <c r="C44" i="2"/>
  <c r="E8" i="2" s="1"/>
  <c r="I12" i="1"/>
  <c r="I11" i="1"/>
  <c r="I10" i="1"/>
  <c r="I13" i="1"/>
  <c r="G44" i="2"/>
  <c r="I8" i="2" s="1"/>
  <c r="I9" i="1"/>
  <c r="I8" i="1"/>
  <c r="H22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B45" i="2" l="1"/>
  <c r="D45" i="1"/>
  <c r="M38" i="2"/>
  <c r="M22" i="2"/>
  <c r="M23" i="2"/>
  <c r="M34" i="2"/>
  <c r="M42" i="2"/>
  <c r="M43" i="2"/>
  <c r="M31" i="2"/>
  <c r="M16" i="2"/>
  <c r="M40" i="2"/>
  <c r="M44" i="2"/>
  <c r="M8" i="2"/>
  <c r="M41" i="2"/>
  <c r="M24" i="2"/>
  <c r="M36" i="2"/>
  <c r="M13" i="2"/>
  <c r="M33" i="2"/>
  <c r="M12" i="2"/>
  <c r="M19" i="2"/>
  <c r="M11" i="2"/>
  <c r="M26" i="2"/>
  <c r="M39" i="2"/>
  <c r="M35" i="2"/>
  <c r="M25" i="2"/>
  <c r="M28" i="2"/>
  <c r="M20" i="2"/>
  <c r="M17" i="2"/>
  <c r="M15" i="2"/>
  <c r="M21" i="2"/>
  <c r="M37" i="2"/>
  <c r="M29" i="2"/>
  <c r="M32" i="2"/>
  <c r="M30" i="2"/>
  <c r="M10" i="2"/>
  <c r="M14" i="2"/>
  <c r="M9" i="2"/>
  <c r="K46" i="2"/>
  <c r="K45" i="1"/>
  <c r="G46" i="2"/>
  <c r="G45" i="1"/>
  <c r="E44" i="2"/>
  <c r="E21" i="2"/>
  <c r="E36" i="2"/>
  <c r="E30" i="2"/>
  <c r="E19" i="2"/>
  <c r="E12" i="2"/>
  <c r="E11" i="2"/>
  <c r="E38" i="2"/>
  <c r="E32" i="2"/>
  <c r="E43" i="2"/>
  <c r="E41" i="2"/>
  <c r="E33" i="2"/>
  <c r="E40" i="2"/>
  <c r="E13" i="2"/>
  <c r="E24" i="2"/>
  <c r="E34" i="2"/>
  <c r="E10" i="2"/>
  <c r="E25" i="2"/>
  <c r="E15" i="2"/>
  <c r="E17" i="2"/>
  <c r="E28" i="2"/>
  <c r="E31" i="2"/>
  <c r="E14" i="2"/>
  <c r="E39" i="2"/>
  <c r="E16" i="2"/>
  <c r="E35" i="2"/>
  <c r="E37" i="2"/>
  <c r="E26" i="2"/>
  <c r="E42" i="2"/>
  <c r="E27" i="2"/>
  <c r="E9" i="2"/>
  <c r="E29" i="2"/>
  <c r="E20" i="2"/>
  <c r="E18" i="2"/>
  <c r="E23" i="2"/>
  <c r="E22" i="2"/>
  <c r="I44" i="2"/>
  <c r="I28" i="2"/>
  <c r="I34" i="2"/>
  <c r="I14" i="2"/>
  <c r="I16" i="2"/>
  <c r="I31" i="2"/>
  <c r="I32" i="2"/>
  <c r="I43" i="2"/>
  <c r="I26" i="2"/>
  <c r="I30" i="2"/>
  <c r="I39" i="2"/>
  <c r="I40" i="2"/>
  <c r="I41" i="2"/>
  <c r="I35" i="2"/>
  <c r="I17" i="2"/>
  <c r="I21" i="2"/>
  <c r="I36" i="2"/>
  <c r="I38" i="2"/>
  <c r="I33" i="2"/>
  <c r="I37" i="2"/>
  <c r="I25" i="2"/>
  <c r="I10" i="2"/>
  <c r="I24" i="2"/>
  <c r="I13" i="2"/>
  <c r="I11" i="2"/>
  <c r="I12" i="2"/>
  <c r="I15" i="2"/>
  <c r="I19" i="2"/>
  <c r="I42" i="2"/>
  <c r="I29" i="2"/>
  <c r="I27" i="2"/>
  <c r="I23" i="2"/>
  <c r="I9" i="2"/>
  <c r="I20" i="2"/>
  <c r="I22" i="2"/>
  <c r="I18" i="2"/>
  <c r="D22" i="4"/>
  <c r="M22" i="4" l="1"/>
  <c r="L22" i="4"/>
  <c r="M21" i="4"/>
  <c r="L21" i="4"/>
  <c r="M20" i="4"/>
  <c r="L20" i="4"/>
  <c r="M19" i="4"/>
  <c r="L19" i="4"/>
  <c r="M18" i="4"/>
  <c r="L18" i="4"/>
  <c r="M17" i="4"/>
  <c r="L17" i="4"/>
  <c r="M16" i="4"/>
  <c r="L16" i="4"/>
  <c r="M15" i="4"/>
  <c r="L15" i="4"/>
  <c r="M14" i="4"/>
  <c r="L14" i="4"/>
  <c r="M13" i="4"/>
  <c r="L13" i="4"/>
  <c r="M12" i="4"/>
  <c r="L12" i="4"/>
  <c r="M11" i="4"/>
  <c r="L11" i="4"/>
  <c r="M10" i="4"/>
  <c r="L10" i="4"/>
  <c r="M9" i="4"/>
  <c r="L9" i="4"/>
  <c r="J45" i="2" l="1"/>
  <c r="L44" i="1"/>
  <c r="F44" i="3" s="1"/>
  <c r="L43" i="1"/>
  <c r="F43" i="3" s="1"/>
  <c r="L42" i="1"/>
  <c r="F42" i="3" s="1"/>
  <c r="L41" i="1"/>
  <c r="F41" i="3" s="1"/>
  <c r="L40" i="1"/>
  <c r="F40" i="3" s="1"/>
  <c r="L39" i="1"/>
  <c r="F39" i="3" s="1"/>
  <c r="L38" i="1"/>
  <c r="F38" i="3" s="1"/>
  <c r="L37" i="1"/>
  <c r="F37" i="3" s="1"/>
  <c r="L36" i="1"/>
  <c r="F36" i="3" s="1"/>
  <c r="L35" i="1"/>
  <c r="F35" i="3" s="1"/>
  <c r="L34" i="1"/>
  <c r="F34" i="3" s="1"/>
  <c r="L33" i="1"/>
  <c r="F33" i="3" s="1"/>
  <c r="L32" i="1"/>
  <c r="F32" i="3" s="1"/>
  <c r="L31" i="1"/>
  <c r="F31" i="3" s="1"/>
  <c r="L30" i="1"/>
  <c r="F30" i="3" s="1"/>
  <c r="L29" i="1"/>
  <c r="F29" i="3" s="1"/>
  <c r="L28" i="1"/>
  <c r="F28" i="3" s="1"/>
  <c r="L27" i="1"/>
  <c r="F27" i="3" s="1"/>
  <c r="L26" i="1"/>
  <c r="F26" i="3" s="1"/>
  <c r="L25" i="1"/>
  <c r="F25" i="3" s="1"/>
  <c r="L24" i="1"/>
  <c r="F24" i="3" s="1"/>
  <c r="L23" i="1"/>
  <c r="F23" i="3" s="1"/>
  <c r="L22" i="1"/>
  <c r="F22" i="3" s="1"/>
  <c r="L21" i="1"/>
  <c r="F21" i="3" s="1"/>
  <c r="L20" i="1"/>
  <c r="F20" i="3" s="1"/>
  <c r="L19" i="1"/>
  <c r="F19" i="3" s="1"/>
  <c r="L18" i="1"/>
  <c r="F18" i="3" s="1"/>
  <c r="L17" i="1"/>
  <c r="F17" i="3" s="1"/>
  <c r="L16" i="1"/>
  <c r="F16" i="3" s="1"/>
  <c r="L15" i="1"/>
  <c r="F15" i="3" s="1"/>
  <c r="L14" i="1"/>
  <c r="F14" i="3" s="1"/>
  <c r="L13" i="1"/>
  <c r="F13" i="3" s="1"/>
  <c r="L12" i="1"/>
  <c r="F12" i="3" s="1"/>
  <c r="L11" i="1"/>
  <c r="F11" i="3" s="1"/>
  <c r="L10" i="1"/>
  <c r="F10" i="3" s="1"/>
  <c r="L9" i="1"/>
  <c r="F9" i="3" s="1"/>
  <c r="L8" i="1"/>
  <c r="F8" i="3" s="1"/>
  <c r="L8" i="2" l="1"/>
  <c r="G8" i="3" s="1"/>
  <c r="L9" i="2"/>
  <c r="G9" i="3" s="1"/>
  <c r="L10" i="2"/>
  <c r="G10" i="3" s="1"/>
  <c r="L11" i="2"/>
  <c r="G11" i="3" s="1"/>
  <c r="L12" i="2"/>
  <c r="G12" i="3" s="1"/>
  <c r="L13" i="2"/>
  <c r="G13" i="3" s="1"/>
  <c r="L14" i="2"/>
  <c r="G14" i="3" s="1"/>
  <c r="L15" i="2"/>
  <c r="G15" i="3" s="1"/>
  <c r="L16" i="2"/>
  <c r="G16" i="3" s="1"/>
  <c r="L17" i="2"/>
  <c r="G17" i="3" s="1"/>
  <c r="L18" i="2"/>
  <c r="G18" i="3" s="1"/>
  <c r="L19" i="2"/>
  <c r="G19" i="3" s="1"/>
  <c r="L20" i="2"/>
  <c r="G20" i="3" s="1"/>
  <c r="L21" i="2"/>
  <c r="G21" i="3" s="1"/>
  <c r="L22" i="2"/>
  <c r="G22" i="3" s="1"/>
  <c r="L23" i="2"/>
  <c r="G23" i="3" s="1"/>
  <c r="L24" i="2"/>
  <c r="G24" i="3" s="1"/>
  <c r="L25" i="2"/>
  <c r="G25" i="3" s="1"/>
  <c r="L26" i="2"/>
  <c r="G26" i="3" s="1"/>
  <c r="L27" i="2"/>
  <c r="G27" i="3" s="1"/>
  <c r="L28" i="2"/>
  <c r="G28" i="3" s="1"/>
  <c r="L29" i="2"/>
  <c r="G29" i="3" s="1"/>
  <c r="L30" i="2"/>
  <c r="G30" i="3" s="1"/>
  <c r="L31" i="2"/>
  <c r="G31" i="3" s="1"/>
  <c r="L32" i="2"/>
  <c r="G32" i="3" s="1"/>
  <c r="L33" i="2"/>
  <c r="G33" i="3" s="1"/>
  <c r="L34" i="2"/>
  <c r="G34" i="3" s="1"/>
  <c r="L35" i="2"/>
  <c r="G35" i="3" s="1"/>
  <c r="L36" i="2"/>
  <c r="G36" i="3" s="1"/>
  <c r="L37" i="2"/>
  <c r="G37" i="3" s="1"/>
  <c r="L38" i="2"/>
  <c r="G38" i="3" s="1"/>
  <c r="L39" i="2"/>
  <c r="G39" i="3" s="1"/>
  <c r="L40" i="2"/>
  <c r="G40" i="3" s="1"/>
  <c r="L41" i="2"/>
  <c r="G41" i="3" s="1"/>
  <c r="L42" i="2"/>
  <c r="G42" i="3" s="1"/>
  <c r="L43" i="2"/>
  <c r="G43" i="3" s="1"/>
  <c r="L44" i="2"/>
  <c r="G44" i="3" s="1"/>
  <c r="P5" i="23"/>
  <c r="P7" i="23"/>
  <c r="P8" i="23"/>
  <c r="P9" i="23"/>
  <c r="P10" i="23"/>
  <c r="P11" i="23"/>
  <c r="P12" i="23"/>
  <c r="P13" i="23"/>
  <c r="P14" i="23"/>
  <c r="P15" i="23"/>
  <c r="P16" i="23"/>
  <c r="P17" i="23"/>
  <c r="P18" i="23"/>
  <c r="P19" i="23"/>
  <c r="P20" i="23"/>
  <c r="P21" i="23"/>
  <c r="P22" i="23"/>
  <c r="P23" i="23"/>
  <c r="P24" i="23"/>
  <c r="P26" i="23"/>
  <c r="O25" i="23" l="1"/>
  <c r="P6" i="23"/>
  <c r="P25" i="23" s="1"/>
  <c r="O58" i="22"/>
  <c r="O59" i="22"/>
  <c r="O62" i="22"/>
  <c r="O2" i="22" l="1"/>
  <c r="O3" i="22"/>
  <c r="O25" i="22"/>
  <c r="O24" i="22"/>
  <c r="I22" i="4"/>
  <c r="E22" i="4"/>
  <c r="I21" i="4"/>
  <c r="H21" i="4"/>
  <c r="E21" i="4"/>
  <c r="I20" i="4"/>
  <c r="H20" i="4"/>
  <c r="E20" i="4"/>
  <c r="I19" i="4"/>
  <c r="H19" i="4"/>
  <c r="E19" i="4"/>
  <c r="I18" i="4"/>
  <c r="H18" i="4"/>
  <c r="E18" i="4"/>
  <c r="I17" i="4"/>
  <c r="H17" i="4"/>
  <c r="E17" i="4"/>
  <c r="I16" i="4"/>
  <c r="H16" i="4"/>
  <c r="E16" i="4"/>
  <c r="I15" i="4"/>
  <c r="H15" i="4"/>
  <c r="E15" i="4"/>
  <c r="I14" i="4"/>
  <c r="H14" i="4"/>
  <c r="E14" i="4"/>
  <c r="I13" i="4"/>
  <c r="H13" i="4"/>
  <c r="E13" i="4"/>
  <c r="I12" i="4"/>
  <c r="H12" i="4"/>
  <c r="E12" i="4"/>
  <c r="I11" i="4"/>
  <c r="H11" i="4"/>
  <c r="E11" i="4"/>
  <c r="I10" i="4"/>
  <c r="H10" i="4"/>
  <c r="E10" i="4"/>
  <c r="I9" i="4"/>
  <c r="H9" i="4"/>
  <c r="E9" i="4"/>
  <c r="E46" i="2"/>
  <c r="D40" i="2"/>
  <c r="C40" i="3" s="1"/>
  <c r="D37" i="2"/>
  <c r="C37" i="3" s="1"/>
  <c r="D25" i="2"/>
  <c r="C25" i="3" s="1"/>
  <c r="D20" i="2"/>
  <c r="C20" i="3" s="1"/>
  <c r="D17" i="2"/>
  <c r="C17" i="3" s="1"/>
  <c r="D8" i="2"/>
  <c r="C8" i="3" s="1"/>
  <c r="D46" i="3"/>
  <c r="B46" i="3"/>
  <c r="G45" i="2"/>
  <c r="F45" i="2"/>
  <c r="H44" i="1"/>
  <c r="D44" i="3" s="1"/>
  <c r="D44" i="1"/>
  <c r="B44" i="3" s="1"/>
  <c r="H43" i="1"/>
  <c r="D43" i="3" s="1"/>
  <c r="D43" i="1"/>
  <c r="B43" i="3" s="1"/>
  <c r="H42" i="1"/>
  <c r="D42" i="3" s="1"/>
  <c r="D42" i="1"/>
  <c r="B42" i="3" s="1"/>
  <c r="H41" i="1"/>
  <c r="D41" i="3" s="1"/>
  <c r="D41" i="1"/>
  <c r="B41" i="3" s="1"/>
  <c r="H40" i="1"/>
  <c r="D40" i="3" s="1"/>
  <c r="D40" i="1"/>
  <c r="B40" i="3" s="1"/>
  <c r="H39" i="1"/>
  <c r="D39" i="3" s="1"/>
  <c r="D39" i="1"/>
  <c r="B39" i="3" s="1"/>
  <c r="H38" i="1"/>
  <c r="D38" i="3" s="1"/>
  <c r="D38" i="1"/>
  <c r="B38" i="3" s="1"/>
  <c r="H37" i="1"/>
  <c r="D37" i="3" s="1"/>
  <c r="D37" i="1"/>
  <c r="B37" i="3" s="1"/>
  <c r="H36" i="1"/>
  <c r="D36" i="3" s="1"/>
  <c r="D36" i="1"/>
  <c r="B36" i="3" s="1"/>
  <c r="H35" i="1"/>
  <c r="D35" i="3" s="1"/>
  <c r="D35" i="1"/>
  <c r="B35" i="3" s="1"/>
  <c r="H34" i="1"/>
  <c r="D34" i="3" s="1"/>
  <c r="D34" i="1"/>
  <c r="B34" i="3" s="1"/>
  <c r="H33" i="1"/>
  <c r="D33" i="3" s="1"/>
  <c r="D33" i="1"/>
  <c r="B33" i="3" s="1"/>
  <c r="H32" i="1"/>
  <c r="D32" i="3" s="1"/>
  <c r="D32" i="1"/>
  <c r="B32" i="3" s="1"/>
  <c r="H31" i="1"/>
  <c r="D31" i="3" s="1"/>
  <c r="D31" i="1"/>
  <c r="B31" i="3" s="1"/>
  <c r="H30" i="1"/>
  <c r="D30" i="3" s="1"/>
  <c r="D30" i="1"/>
  <c r="B30" i="3" s="1"/>
  <c r="H29" i="1"/>
  <c r="D29" i="3" s="1"/>
  <c r="D29" i="1"/>
  <c r="B29" i="3" s="1"/>
  <c r="H28" i="1"/>
  <c r="D28" i="3" s="1"/>
  <c r="D28" i="1"/>
  <c r="B28" i="3" s="1"/>
  <c r="H27" i="1"/>
  <c r="D27" i="3" s="1"/>
  <c r="D27" i="1"/>
  <c r="B27" i="3" s="1"/>
  <c r="H26" i="1"/>
  <c r="D26" i="3" s="1"/>
  <c r="D26" i="1"/>
  <c r="B26" i="3" s="1"/>
  <c r="H25" i="1"/>
  <c r="D25" i="3" s="1"/>
  <c r="D25" i="1"/>
  <c r="B25" i="3" s="1"/>
  <c r="H24" i="1"/>
  <c r="D24" i="3" s="1"/>
  <c r="D24" i="1"/>
  <c r="B24" i="3" s="1"/>
  <c r="H23" i="1"/>
  <c r="D23" i="3" s="1"/>
  <c r="H22" i="1"/>
  <c r="D22" i="3" s="1"/>
  <c r="D22" i="1"/>
  <c r="B22" i="3" s="1"/>
  <c r="H21" i="1"/>
  <c r="D21" i="3" s="1"/>
  <c r="D21" i="1"/>
  <c r="B21" i="3" s="1"/>
  <c r="H20" i="1"/>
  <c r="D20" i="3" s="1"/>
  <c r="D20" i="1"/>
  <c r="B20" i="3" s="1"/>
  <c r="H19" i="1"/>
  <c r="D19" i="3" s="1"/>
  <c r="D19" i="1"/>
  <c r="B19" i="3" s="1"/>
  <c r="H18" i="1"/>
  <c r="D18" i="3" s="1"/>
  <c r="D18" i="1"/>
  <c r="B18" i="3" s="1"/>
  <c r="H17" i="1"/>
  <c r="D17" i="3" s="1"/>
  <c r="D17" i="1"/>
  <c r="B17" i="3" s="1"/>
  <c r="H16" i="1"/>
  <c r="D16" i="3" s="1"/>
  <c r="D16" i="1"/>
  <c r="B16" i="3" s="1"/>
  <c r="H15" i="1"/>
  <c r="D15" i="3" s="1"/>
  <c r="D15" i="1"/>
  <c r="B15" i="3" s="1"/>
  <c r="H14" i="1"/>
  <c r="D14" i="3" s="1"/>
  <c r="D14" i="1"/>
  <c r="B14" i="3" s="1"/>
  <c r="H13" i="1"/>
  <c r="D13" i="3" s="1"/>
  <c r="E13" i="1"/>
  <c r="D13" i="1"/>
  <c r="B13" i="3" s="1"/>
  <c r="H12" i="1"/>
  <c r="D12" i="3" s="1"/>
  <c r="E12" i="1"/>
  <c r="D12" i="1"/>
  <c r="B12" i="3" s="1"/>
  <c r="H11" i="1"/>
  <c r="D11" i="3" s="1"/>
  <c r="E11" i="1"/>
  <c r="D11" i="1"/>
  <c r="B11" i="3" s="1"/>
  <c r="H10" i="1"/>
  <c r="D10" i="3" s="1"/>
  <c r="E10" i="1"/>
  <c r="D10" i="1"/>
  <c r="B10" i="3" s="1"/>
  <c r="H9" i="1"/>
  <c r="D9" i="3" s="1"/>
  <c r="E9" i="1"/>
  <c r="D9" i="1"/>
  <c r="B9" i="3" s="1"/>
  <c r="H8" i="1"/>
  <c r="D8" i="3" s="1"/>
  <c r="E8" i="1"/>
  <c r="D8" i="1"/>
  <c r="B8" i="3" s="1"/>
  <c r="H34" i="2" l="1"/>
  <c r="E34" i="3" s="1"/>
  <c r="H33" i="2"/>
  <c r="E33" i="3" s="1"/>
  <c r="H40" i="2"/>
  <c r="E40" i="3" s="1"/>
  <c r="D13" i="2"/>
  <c r="C13" i="3" s="1"/>
  <c r="D28" i="2"/>
  <c r="C28" i="3" s="1"/>
  <c r="D32" i="2"/>
  <c r="C32" i="3" s="1"/>
  <c r="H17" i="2"/>
  <c r="E17" i="3" s="1"/>
  <c r="H18" i="2"/>
  <c r="E18" i="3" s="1"/>
  <c r="D46" i="2"/>
  <c r="C46" i="3" s="1"/>
  <c r="D12" i="2"/>
  <c r="C12" i="3" s="1"/>
  <c r="D21" i="2"/>
  <c r="C21" i="3" s="1"/>
  <c r="D24" i="2"/>
  <c r="C24" i="3" s="1"/>
  <c r="D29" i="2"/>
  <c r="C29" i="3" s="1"/>
  <c r="D16" i="2"/>
  <c r="C16" i="3" s="1"/>
  <c r="D33" i="2"/>
  <c r="C33" i="3" s="1"/>
  <c r="D9" i="2"/>
  <c r="C9" i="3" s="1"/>
  <c r="D36" i="2"/>
  <c r="C36" i="3" s="1"/>
  <c r="D43" i="2"/>
  <c r="C43" i="3" s="1"/>
  <c r="I46" i="2"/>
  <c r="H46" i="2"/>
  <c r="E46" i="3" s="1"/>
  <c r="H44" i="2"/>
  <c r="E44" i="3" s="1"/>
  <c r="H21" i="2"/>
  <c r="E21" i="3" s="1"/>
  <c r="H22" i="2"/>
  <c r="E22" i="3" s="1"/>
  <c r="H37" i="2"/>
  <c r="E37" i="3" s="1"/>
  <c r="H38" i="2"/>
  <c r="E38" i="3" s="1"/>
  <c r="H9" i="2"/>
  <c r="E9" i="3" s="1"/>
  <c r="H10" i="2"/>
  <c r="E10" i="3" s="1"/>
  <c r="H25" i="2"/>
  <c r="E25" i="3" s="1"/>
  <c r="H26" i="2"/>
  <c r="E26" i="3" s="1"/>
  <c r="H13" i="2"/>
  <c r="E13" i="3" s="1"/>
  <c r="H14" i="2"/>
  <c r="E14" i="3" s="1"/>
  <c r="H29" i="2"/>
  <c r="E29" i="3" s="1"/>
  <c r="H30" i="2"/>
  <c r="E30" i="3" s="1"/>
  <c r="D44" i="2"/>
  <c r="C44" i="3" s="1"/>
  <c r="D41" i="2"/>
  <c r="C41" i="3" s="1"/>
  <c r="H45" i="2"/>
  <c r="E45" i="3" s="1"/>
  <c r="D10" i="2"/>
  <c r="C10" i="3" s="1"/>
  <c r="H11" i="2"/>
  <c r="E11" i="3" s="1"/>
  <c r="D14" i="2"/>
  <c r="C14" i="3" s="1"/>
  <c r="D18" i="2"/>
  <c r="C18" i="3" s="1"/>
  <c r="H19" i="2"/>
  <c r="E19" i="3" s="1"/>
  <c r="H23" i="2"/>
  <c r="E23" i="3" s="1"/>
  <c r="D26" i="2"/>
  <c r="C26" i="3" s="1"/>
  <c r="H31" i="2"/>
  <c r="E31" i="3" s="1"/>
  <c r="D34" i="2"/>
  <c r="C34" i="3" s="1"/>
  <c r="H35" i="2"/>
  <c r="E35" i="3" s="1"/>
  <c r="D38" i="2"/>
  <c r="C38" i="3" s="1"/>
  <c r="H39" i="2"/>
  <c r="E39" i="3" s="1"/>
  <c r="I45" i="2"/>
  <c r="D45" i="3"/>
  <c r="H8" i="2"/>
  <c r="E8" i="3" s="1"/>
  <c r="D11" i="2"/>
  <c r="C11" i="3" s="1"/>
  <c r="H12" i="2"/>
  <c r="E12" i="3" s="1"/>
  <c r="D15" i="2"/>
  <c r="C15" i="3" s="1"/>
  <c r="H16" i="2"/>
  <c r="E16" i="3" s="1"/>
  <c r="D19" i="2"/>
  <c r="C19" i="3" s="1"/>
  <c r="H20" i="2"/>
  <c r="E20" i="3" s="1"/>
  <c r="D23" i="2"/>
  <c r="C23" i="3" s="1"/>
  <c r="H24" i="2"/>
  <c r="E24" i="3" s="1"/>
  <c r="D27" i="2"/>
  <c r="C27" i="3" s="1"/>
  <c r="H28" i="2"/>
  <c r="E28" i="3" s="1"/>
  <c r="D31" i="2"/>
  <c r="C31" i="3" s="1"/>
  <c r="H32" i="2"/>
  <c r="E32" i="3" s="1"/>
  <c r="D35" i="2"/>
  <c r="C35" i="3" s="1"/>
  <c r="H36" i="2"/>
  <c r="E36" i="3" s="1"/>
  <c r="D39" i="2"/>
  <c r="C39" i="3" s="1"/>
  <c r="H41" i="2"/>
  <c r="E41" i="3" s="1"/>
  <c r="H42" i="2"/>
  <c r="E42" i="3" s="1"/>
  <c r="H43" i="2"/>
  <c r="E43" i="3" s="1"/>
  <c r="H15" i="2"/>
  <c r="E15" i="3" s="1"/>
  <c r="D22" i="2"/>
  <c r="C22" i="3" s="1"/>
  <c r="H27" i="2"/>
  <c r="E27" i="3" s="1"/>
  <c r="D30" i="2"/>
  <c r="C30" i="3" s="1"/>
  <c r="D42" i="2"/>
  <c r="C42" i="3" s="1"/>
  <c r="F46" i="3" l="1"/>
  <c r="K45" i="2"/>
  <c r="M45" i="2" l="1"/>
  <c r="L45" i="2"/>
  <c r="G45" i="3" s="1"/>
  <c r="M46" i="2"/>
  <c r="L46" i="2"/>
  <c r="G46" i="3" s="1"/>
  <c r="F45" i="3"/>
</calcChain>
</file>

<file path=xl/sharedStrings.xml><?xml version="1.0" encoding="utf-8"?>
<sst xmlns="http://schemas.openxmlformats.org/spreadsheetml/2006/main" count="422" uniqueCount="234">
  <si>
    <t>TEMMUZ</t>
  </si>
  <si>
    <t>SEKTÖRLER</t>
  </si>
  <si>
    <t>I. TARIM</t>
  </si>
  <si>
    <t xml:space="preserve">   A. BİTKİSEL ÜRÜNLER</t>
  </si>
  <si>
    <t xml:space="preserve">     Hububat, Bakliyat, Yağlı Tohumlar ve Mam.</t>
  </si>
  <si>
    <t xml:space="preserve">     Yaş Meyve ve Sebze</t>
  </si>
  <si>
    <t xml:space="preserve">     Meyve Sebze Mamulleri</t>
  </si>
  <si>
    <t xml:space="preserve">     Kuru Meyve ve Mamulleri</t>
  </si>
  <si>
    <t xml:space="preserve">     Fındık ve Mamulleri</t>
  </si>
  <si>
    <t xml:space="preserve">     Zeytin ve Zeytinyağı</t>
  </si>
  <si>
    <t xml:space="preserve">     Tütün ve Mamulleri</t>
  </si>
  <si>
    <t xml:space="preserve">     Süs Bitkileri</t>
  </si>
  <si>
    <t xml:space="preserve">   B. HAYVANSAL ÜRÜNLER</t>
  </si>
  <si>
    <t xml:space="preserve">     Su Ürünleri ve Hayvansal Mamuller</t>
  </si>
  <si>
    <t>II. SANAYİ</t>
  </si>
  <si>
    <t xml:space="preserve">   A. TARIMA DAYALI İŞLENMİŞ ÜRÜNLER</t>
  </si>
  <si>
    <t xml:space="preserve">     Tekstil ve Hammaddeleri</t>
  </si>
  <si>
    <t xml:space="preserve">     Deri ve Deri Mamulleri</t>
  </si>
  <si>
    <t xml:space="preserve">     Halı</t>
  </si>
  <si>
    <t xml:space="preserve">   B. KİMYEVİ MADDELER VE MAM.</t>
  </si>
  <si>
    <t xml:space="preserve">     Kimyevi Maddeler ve Mamulleri</t>
  </si>
  <si>
    <t xml:space="preserve">   C. SANAYİ MAMULLERİ</t>
  </si>
  <si>
    <t xml:space="preserve">     Hazırgiyim ve Konfeksiyon</t>
  </si>
  <si>
    <t xml:space="preserve">     Otomotiv Endüstrisi</t>
  </si>
  <si>
    <t xml:space="preserve">     Gemi ve Yat</t>
  </si>
  <si>
    <t xml:space="preserve">     Makine ve Aksamları</t>
  </si>
  <si>
    <t xml:space="preserve">     Demir ve Demir Dışı Metaller</t>
  </si>
  <si>
    <t xml:space="preserve">     Çelik</t>
  </si>
  <si>
    <t xml:space="preserve">     Mücevher</t>
  </si>
  <si>
    <t xml:space="preserve">     İklimlendirme Sanayii</t>
  </si>
  <si>
    <t xml:space="preserve">     Diğer Sanayi Ürünleri</t>
  </si>
  <si>
    <t>III. MADENCİLİK</t>
  </si>
  <si>
    <t xml:space="preserve">     Madencilik Ürünleri</t>
  </si>
  <si>
    <t>T O P L A M (TİM*)</t>
  </si>
  <si>
    <t>İhracatçı Birlikleri Kaydından Muaf İhracat</t>
  </si>
  <si>
    <t>T O P L A M (TİM+TUİK*)</t>
  </si>
  <si>
    <t>Not: İlgili dönem ortalama MB Dolar Alış Kuru baz alınarak hesaplanmıştır.</t>
  </si>
  <si>
    <t>İHRACAT ARTIŞI KARŞILAŞTIRMA TABLOSU (USD - TL)</t>
  </si>
  <si>
    <t>USD Bazında Artış (%)</t>
  </si>
  <si>
    <t>TL Bazında Artış  (%)</t>
  </si>
  <si>
    <t>T O P L A M</t>
  </si>
  <si>
    <t>İHRACATÇI  BİRLİKLERİ 
GENEL SEKRETERLİKLERİ</t>
  </si>
  <si>
    <t>TOPLAM</t>
  </si>
  <si>
    <t xml:space="preserve"> </t>
  </si>
  <si>
    <t>OCAK</t>
  </si>
  <si>
    <t>ŞUBAT</t>
  </si>
  <si>
    <t>MART</t>
  </si>
  <si>
    <t>NİSAN</t>
  </si>
  <si>
    <t>MAYIS</t>
  </si>
  <si>
    <t>HAZİRAN</t>
  </si>
  <si>
    <t>EYLÜL</t>
  </si>
  <si>
    <t>EKİM</t>
  </si>
  <si>
    <t>KASIM</t>
  </si>
  <si>
    <t>ARALIK</t>
  </si>
  <si>
    <t>A. BİTKİSEL ÜRÜNLER</t>
  </si>
  <si>
    <t>B. HAYVANSAL ÜRÜNLER</t>
  </si>
  <si>
    <t>C. AĞAÇ MAMULLERİ VE ORMAN ÜRÜNLERİ</t>
  </si>
  <si>
    <t>A. TARIMA DAYALI İŞLENMİŞ ÜRÜNLER</t>
  </si>
  <si>
    <t>B. KİMYEVİ MADDELER</t>
  </si>
  <si>
    <t>C. SANAYİ MAMULLERİ</t>
  </si>
  <si>
    <t>(x1000 $)</t>
  </si>
  <si>
    <t>AGUSTOS</t>
  </si>
  <si>
    <t>(*) Toplam satırında, son ay verileri için İhracatçı Birlikleri kayıtları, önceki dönemler için TÜİK kayıtları esas alınmıştır.</t>
  </si>
  <si>
    <t>Tablo 1</t>
  </si>
  <si>
    <t>En yüksek ihracat artışı elde edilen ilk 10 ülke*</t>
  </si>
  <si>
    <t>ÜLKE (Bin$)</t>
  </si>
  <si>
    <t>Değ. %</t>
  </si>
  <si>
    <t>* 10 milyon dolar ve üstünde ihracat yapılan ülkeler arasında</t>
  </si>
  <si>
    <t>Tablo 2</t>
  </si>
  <si>
    <t>En fazla ihracat yapılan ilk 10 ülke</t>
  </si>
  <si>
    <t>Tablo 3</t>
  </si>
  <si>
    <t xml:space="preserve">En fazla ihracat yapan ilk 10 sektör </t>
  </si>
  <si>
    <t>SEKTÖR (Bin$)</t>
  </si>
  <si>
    <t>Tablo 4</t>
  </si>
  <si>
    <t>İhracatını en yüksek oranlı artıran ilk 10 sektör</t>
  </si>
  <si>
    <t>Tablo 5</t>
  </si>
  <si>
    <t>En fazla ihracat yapan ilk 10 il</t>
  </si>
  <si>
    <t>İL (Bin$)</t>
  </si>
  <si>
    <t>Tablo 6</t>
  </si>
  <si>
    <t>İhracatını en yüksek oranlı artıran ilk 10 il</t>
  </si>
  <si>
    <t>Genel Toplam</t>
  </si>
  <si>
    <t>İlk 20 Ülke Toplam</t>
  </si>
  <si>
    <t>20.</t>
  </si>
  <si>
    <t>19.</t>
  </si>
  <si>
    <t>18.</t>
  </si>
  <si>
    <t>17.</t>
  </si>
  <si>
    <t>16.</t>
  </si>
  <si>
    <t>15.</t>
  </si>
  <si>
    <t>14.</t>
  </si>
  <si>
    <t>13.</t>
  </si>
  <si>
    <t>12.</t>
  </si>
  <si>
    <t>11.</t>
  </si>
  <si>
    <t>10.</t>
  </si>
  <si>
    <t>9.</t>
  </si>
  <si>
    <t>8.</t>
  </si>
  <si>
    <t>7.</t>
  </si>
  <si>
    <t>6.</t>
  </si>
  <si>
    <t>5.</t>
  </si>
  <si>
    <t>4.</t>
  </si>
  <si>
    <t>3.</t>
  </si>
  <si>
    <t>2.</t>
  </si>
  <si>
    <t>1.</t>
  </si>
  <si>
    <t>% PAY</t>
  </si>
  <si>
    <t>KÜMÜLATİF</t>
  </si>
  <si>
    <t>AĞUSTOS</t>
  </si>
  <si>
    <t>ÜLKE</t>
  </si>
  <si>
    <t>SON 12 AYLIK</t>
  </si>
  <si>
    <t xml:space="preserve">     Elektrik Elektronik ve Hizmet</t>
  </si>
  <si>
    <t xml:space="preserve">     Çimento Cam Seramik ve Toprak Ürünleri</t>
  </si>
  <si>
    <t xml:space="preserve">     Savunma ve Havacılık Sanayii</t>
  </si>
  <si>
    <t xml:space="preserve">* Aylar bazında toplam ihracat grafiğinde TUİK rakamları kullanılmıştır. </t>
  </si>
  <si>
    <t xml:space="preserve">     Mobilya, Kağıt ve Orman Ürünleri</t>
  </si>
  <si>
    <t xml:space="preserve">   C. AĞAÇ VE ORMAN ÜRÜNLERİ</t>
  </si>
  <si>
    <t xml:space="preserve">Son 12 aylık dönem için ilk 11 ay TUİK, son ay TİM rakamı kullanılmıştır. </t>
  </si>
  <si>
    <t xml:space="preserve">SEKTÖREL BAZDA İHRACAT KAYIT RAKAMLARI - 1.000 TL   </t>
  </si>
  <si>
    <t>İHRACATÇI  BİRLİKLERİ  GENEL SEKRETERLİKLERİ BAZINDA İHRACAT RAKAMLARI (1.000 $)</t>
  </si>
  <si>
    <t>*Ocak-Haziran dönemi için ilk 5 ay TUİK, son ay TİM rakamı kullanılmıştır.</t>
  </si>
  <si>
    <t>Not: İlgili dönem ortalama MB Dolar Satış Kuru baz alınarak hesaplanmıştır.</t>
  </si>
  <si>
    <r>
      <rPr>
        <b/>
        <sz val="10"/>
        <rFont val="Arial"/>
        <family val="2"/>
        <charset val="162"/>
      </rPr>
      <t>NOT</t>
    </r>
    <r>
      <rPr>
        <sz val="10"/>
        <rFont val="Arial"/>
        <family val="2"/>
        <charset val="162"/>
      </rPr>
      <t xml:space="preserve"> =2016 Yılında 0 fobusd üzerindeki İller baz alınmıştır.</t>
    </r>
  </si>
  <si>
    <t>2017 İHRACAT RAKAMLARI - TL</t>
  </si>
  <si>
    <t>2017 YILI İHRACATIMIZDA İLK 20 ÜLKE (1.000 $)</t>
  </si>
  <si>
    <t>Değişim    ('18/'17)</t>
  </si>
  <si>
    <t xml:space="preserve"> Pay(18)  (%)</t>
  </si>
  <si>
    <t>SON 12 AYLIK
(2018/2017)</t>
  </si>
  <si>
    <t>1 - 30 KASıM İHRACAT RAKAMLARI</t>
  </si>
  <si>
    <t xml:space="preserve">SEKTÖREL BAZDA İHRACAT RAKAMLARI -1.000 $ </t>
  </si>
  <si>
    <t>1 - 30 KASıM</t>
  </si>
  <si>
    <t>1 OCAK  -  30 KASıM</t>
  </si>
  <si>
    <t>2016 - 2017</t>
  </si>
  <si>
    <t>2017 - 2018</t>
  </si>
  <si>
    <t xml:space="preserve"> Hububat, Bakliyat, Yağlı Tohumlar ve Mamulleri </t>
  </si>
  <si>
    <t xml:space="preserve"> Yaş Meyve ve Sebze  </t>
  </si>
  <si>
    <t xml:space="preserve"> Meyve Sebze Mamulleri </t>
  </si>
  <si>
    <t xml:space="preserve"> Kuru Meyve ve Mamulleri  </t>
  </si>
  <si>
    <t xml:space="preserve"> Fındık ve Mamulleri </t>
  </si>
  <si>
    <t xml:space="preserve"> Zeytin ve Zeytinyağı </t>
  </si>
  <si>
    <t xml:space="preserve"> Tütün </t>
  </si>
  <si>
    <t xml:space="preserve"> Süs Bitkileri ve Mam.</t>
  </si>
  <si>
    <t xml:space="preserve"> Su Ürünleri ve Hayvansal Mamuller</t>
  </si>
  <si>
    <t xml:space="preserve"> Mobilya,Kağıt ve Orman Ürünleri</t>
  </si>
  <si>
    <t xml:space="preserve"> Tekstil ve Hammaddeleri</t>
  </si>
  <si>
    <t xml:space="preserve"> Deri ve Deri Mamulleri </t>
  </si>
  <si>
    <t xml:space="preserve"> Halı </t>
  </si>
  <si>
    <t xml:space="preserve"> Kimyevi Maddeler ve Mamulleri  </t>
  </si>
  <si>
    <t xml:space="preserve"> Hazırgiyim ve Konfeksiyon </t>
  </si>
  <si>
    <t xml:space="preserve"> Otomotiv Endüstrisi</t>
  </si>
  <si>
    <t xml:space="preserve"> Gemi ve Yat</t>
  </si>
  <si>
    <t xml:space="preserve"> Elektrik Elektronik ve Hizmet</t>
  </si>
  <si>
    <t xml:space="preserve"> Makine ve Aksamları</t>
  </si>
  <si>
    <t xml:space="preserve"> Demir ve Demir Dışı Metaller </t>
  </si>
  <si>
    <t xml:space="preserve"> Çelik</t>
  </si>
  <si>
    <t xml:space="preserve"> Çimento Cam Seramik ve Toprak Ürünleri</t>
  </si>
  <si>
    <t xml:space="preserve"> Mücevher</t>
  </si>
  <si>
    <t xml:space="preserve"> Savunma ve Havacılık Sanayii</t>
  </si>
  <si>
    <t xml:space="preserve"> İklimlendirme Sanayii</t>
  </si>
  <si>
    <t xml:space="preserve"> Diğer Sanayi Ürünleri</t>
  </si>
  <si>
    <t xml:space="preserve"> Madencilik Ürünleri</t>
  </si>
  <si>
    <t>2017  1 - 30 KASıM</t>
  </si>
  <si>
    <t>2018  1 - 30 KASıM</t>
  </si>
  <si>
    <t>VENEZUELLA</t>
  </si>
  <si>
    <t xml:space="preserve">KENYA </t>
  </si>
  <si>
    <t>CIBUTI</t>
  </si>
  <si>
    <t xml:space="preserve">SRI LANKA </t>
  </si>
  <si>
    <t xml:space="preserve">TAYLAND </t>
  </si>
  <si>
    <t xml:space="preserve">HAITI </t>
  </si>
  <si>
    <t>ETİYOPYA</t>
  </si>
  <si>
    <t>GANA</t>
  </si>
  <si>
    <t>TANZANYA(BİRLEŞ.CUM)</t>
  </si>
  <si>
    <t>ŞİLİ</t>
  </si>
  <si>
    <t xml:space="preserve">ALMANYA </t>
  </si>
  <si>
    <t>BİRLEŞİK KRALLIK</t>
  </si>
  <si>
    <t>İTALYA</t>
  </si>
  <si>
    <t>BİRLEŞİK DEVLETLER</t>
  </si>
  <si>
    <t>IRAK</t>
  </si>
  <si>
    <t>İSPANYA</t>
  </si>
  <si>
    <t>FRANSA</t>
  </si>
  <si>
    <t>HOLLANDA</t>
  </si>
  <si>
    <t>BELÇİKA</t>
  </si>
  <si>
    <t xml:space="preserve">ROMANYA </t>
  </si>
  <si>
    <t>İSTANBUL</t>
  </si>
  <si>
    <t>KOCAELI</t>
  </si>
  <si>
    <t>BURSA</t>
  </si>
  <si>
    <t>İZMIR</t>
  </si>
  <si>
    <t>ANKARA</t>
  </si>
  <si>
    <t>GAZIANTEP</t>
  </si>
  <si>
    <t>SAKARYA</t>
  </si>
  <si>
    <t>MANISA</t>
  </si>
  <si>
    <t>HATAY</t>
  </si>
  <si>
    <t>DENIZLI</t>
  </si>
  <si>
    <t>KASTAMONU</t>
  </si>
  <si>
    <t>GÜMÜŞHANE</t>
  </si>
  <si>
    <t>RIZE</t>
  </si>
  <si>
    <t>SAMSUN</t>
  </si>
  <si>
    <t>OSMANIYE</t>
  </si>
  <si>
    <t>ZONGULDAK</t>
  </si>
  <si>
    <t>NEVŞEHIR</t>
  </si>
  <si>
    <t>BARTIN</t>
  </si>
  <si>
    <t>ERZURUM</t>
  </si>
  <si>
    <t>İMMİB</t>
  </si>
  <si>
    <t>UİB</t>
  </si>
  <si>
    <t>İTKİB</t>
  </si>
  <si>
    <t>OAİB</t>
  </si>
  <si>
    <t>EİB</t>
  </si>
  <si>
    <t>AKİB</t>
  </si>
  <si>
    <t>GAİB</t>
  </si>
  <si>
    <t>İİB</t>
  </si>
  <si>
    <t>DENİB</t>
  </si>
  <si>
    <t>DAİB</t>
  </si>
  <si>
    <t>BAİB</t>
  </si>
  <si>
    <t>KİB</t>
  </si>
  <si>
    <t>DKİB</t>
  </si>
  <si>
    <t>İSRAİL</t>
  </si>
  <si>
    <t xml:space="preserve">RUSYA FEDERASYONU </t>
  </si>
  <si>
    <t xml:space="preserve">POLONYA </t>
  </si>
  <si>
    <t xml:space="preserve">MISIR </t>
  </si>
  <si>
    <t>ÇİN HALK CUMHURİYETİ</t>
  </si>
  <si>
    <t>BULGARİSTAN</t>
  </si>
  <si>
    <t xml:space="preserve">SUUDİ ARABİSTAN </t>
  </si>
  <si>
    <t>İRAN (İSLAM CUM.)</t>
  </si>
  <si>
    <t>YUNANİSTAN</t>
  </si>
  <si>
    <t>CEZAYİR</t>
  </si>
  <si>
    <t>KASIM  (2018/2017)</t>
  </si>
  <si>
    <t>OCAK - KASIM (2018/2017)</t>
  </si>
  <si>
    <t>*Ocak - Kasım dönemi için ilk 10 ay TUİK, son ay TB rakamı kullanılmıştır.</t>
  </si>
  <si>
    <t xml:space="preserve">Son 12 aylık dönem için ilk 11 ay TUİK, son ay TB rakamı kullanılmıştır. </t>
  </si>
  <si>
    <t>1 Kasım - 31 Kasım</t>
  </si>
  <si>
    <t>1- Ocak - 31 Kasım</t>
  </si>
  <si>
    <t>1 Aralık - 31 Kasım</t>
  </si>
  <si>
    <r>
      <t xml:space="preserve">* </t>
    </r>
    <r>
      <rPr>
        <i/>
        <sz val="10"/>
        <color indexed="8"/>
        <rFont val="Arial"/>
        <family val="2"/>
        <charset val="162"/>
      </rPr>
      <t xml:space="preserve">Aylar bazında toplam ihracat grafiğinde 2017 yılı için TUİK rakamları kullanılmıştır. </t>
    </r>
  </si>
  <si>
    <t xml:space="preserve">* Kasım ayı için TB rakamı kullanılmıştır. </t>
  </si>
  <si>
    <t>T O P L A M (TB+TUİK*)</t>
  </si>
  <si>
    <t>1 - 30 KASIM İHRACAT RAKAMLARI</t>
  </si>
  <si>
    <t>1 - 30 KASIM</t>
  </si>
  <si>
    <t>1 OCAK  -  30 KASIM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</si>
</sst>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_(* #,##0.00_);_(* \(#,##0.00\);_(* &quot;-&quot;??_);_(@_)"/>
    <numFmt numFmtId="165" formatCode="_-* #,##0.00\ _Y_T_L_-;\-* #,##0.00\ _Y_T_L_-;_-* &quot;-&quot;??\ _Y_T_L_-;_-@_-"/>
    <numFmt numFmtId="166" formatCode="0.0"/>
    <numFmt numFmtId="167" formatCode="#,##0.0"/>
    <numFmt numFmtId="168" formatCode="0.0%"/>
    <numFmt numFmtId="169" formatCode="_-* #,##0.0\ _T_L_-;\-* #,##0.0\ _T_L_-;_-* &quot;-&quot;??\ _T_L_-;_-@_-"/>
    <numFmt numFmtId="170" formatCode="_-* #,##0\ _T_L_-;\-* #,##0\ _T_L_-;_-* &quot;-&quot;??\ _T_L_-;_-@_-"/>
    <numFmt numFmtId="171" formatCode="#,##0.0000"/>
  </numFmts>
  <fonts count="78" x14ac:knownFonts="1">
    <font>
      <sz val="10"/>
      <name val="Arial"/>
      <charset val="162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8"/>
      <color theme="3"/>
      <name val="Cambria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sz val="10"/>
      <name val="Arial"/>
      <family val="2"/>
      <charset val="162"/>
    </font>
    <font>
      <sz val="10"/>
      <color indexed="8"/>
      <name val="Arial"/>
      <family val="2"/>
      <charset val="162"/>
    </font>
    <font>
      <b/>
      <sz val="20"/>
      <color indexed="8"/>
      <name val="Arial"/>
      <family val="2"/>
      <charset val="162"/>
    </font>
    <font>
      <b/>
      <sz val="20"/>
      <name val="Arial"/>
      <family val="2"/>
      <charset val="162"/>
    </font>
    <font>
      <b/>
      <sz val="14"/>
      <color indexed="8"/>
      <name val="Arial"/>
      <family val="2"/>
      <charset val="162"/>
    </font>
    <font>
      <b/>
      <sz val="12"/>
      <color indexed="8"/>
      <name val="Arial"/>
      <family val="2"/>
      <charset val="162"/>
    </font>
    <font>
      <b/>
      <sz val="11"/>
      <color indexed="8"/>
      <name val="Arial"/>
      <family val="2"/>
      <charset val="162"/>
    </font>
    <font>
      <b/>
      <sz val="13"/>
      <color indexed="8"/>
      <name val="Arial"/>
      <family val="2"/>
      <charset val="162"/>
    </font>
    <font>
      <sz val="11"/>
      <color indexed="8"/>
      <name val="Arial"/>
      <family val="2"/>
      <charset val="162"/>
    </font>
    <font>
      <sz val="12"/>
      <color indexed="8"/>
      <name val="Arial"/>
      <family val="2"/>
      <charset val="162"/>
    </font>
    <font>
      <b/>
      <sz val="12"/>
      <name val="Arial"/>
      <family val="2"/>
      <charset val="162"/>
    </font>
    <font>
      <sz val="12"/>
      <name val="Arial"/>
      <family val="2"/>
      <charset val="162"/>
    </font>
    <font>
      <sz val="10"/>
      <name val="Arial"/>
      <family val="2"/>
      <charset val="162"/>
    </font>
    <font>
      <b/>
      <sz val="16"/>
      <color indexed="8"/>
      <name val="Arial"/>
      <family val="2"/>
      <charset val="162"/>
    </font>
    <font>
      <sz val="14"/>
      <color indexed="8"/>
      <name val="Arial"/>
      <family val="2"/>
      <charset val="162"/>
    </font>
    <font>
      <b/>
      <sz val="10"/>
      <color indexed="8"/>
      <name val="Arial"/>
      <family val="2"/>
      <charset val="162"/>
    </font>
    <font>
      <b/>
      <sz val="14"/>
      <color indexed="8"/>
      <name val="Arial"/>
      <family val="2"/>
    </font>
    <font>
      <b/>
      <sz val="10"/>
      <color indexed="8"/>
      <name val="Arial"/>
      <family val="2"/>
    </font>
    <font>
      <b/>
      <sz val="18"/>
      <name val="Verdana"/>
      <family val="2"/>
      <charset val="162"/>
    </font>
    <font>
      <b/>
      <sz val="12"/>
      <name val="Verdana"/>
      <family val="2"/>
      <charset val="162"/>
    </font>
    <font>
      <b/>
      <sz val="13"/>
      <name val="Arial"/>
      <family val="2"/>
      <charset val="162"/>
    </font>
    <font>
      <b/>
      <sz val="10"/>
      <name val="Arial"/>
      <family val="2"/>
      <charset val="162"/>
    </font>
    <font>
      <i/>
      <sz val="10"/>
      <color indexed="8"/>
      <name val="Arial"/>
      <family val="2"/>
      <charset val="162"/>
    </font>
    <font>
      <sz val="8"/>
      <color indexed="16"/>
      <name val="Arial"/>
      <family val="2"/>
      <charset val="162"/>
    </font>
    <font>
      <b/>
      <sz val="10"/>
      <color indexed="18"/>
      <name val="Arial Tur"/>
      <family val="2"/>
      <charset val="162"/>
    </font>
    <font>
      <sz val="9.5"/>
      <color indexed="18"/>
      <name val="Arial Tur"/>
      <family val="2"/>
      <charset val="162"/>
    </font>
    <font>
      <sz val="9.5"/>
      <color indexed="18"/>
      <name val="Arial"/>
      <family val="2"/>
      <charset val="162"/>
    </font>
    <font>
      <b/>
      <sz val="11"/>
      <name val="Arial"/>
      <family val="2"/>
      <charset val="162"/>
    </font>
    <font>
      <b/>
      <sz val="12"/>
      <color indexed="18"/>
      <name val="Arial Tur"/>
      <family val="2"/>
      <charset val="162"/>
    </font>
    <font>
      <b/>
      <sz val="10"/>
      <color indexed="60"/>
      <name val="Arial"/>
      <family val="2"/>
      <charset val="162"/>
    </font>
    <font>
      <b/>
      <sz val="11"/>
      <color indexed="10"/>
      <name val="Arial Tur"/>
      <family val="2"/>
      <charset val="162"/>
    </font>
    <font>
      <sz val="10"/>
      <color indexed="60"/>
      <name val="Arial"/>
      <family val="2"/>
      <charset val="162"/>
    </font>
    <font>
      <sz val="10"/>
      <color indexed="12"/>
      <name val="Arial Tur"/>
      <family val="2"/>
      <charset val="162"/>
    </font>
    <font>
      <sz val="11"/>
      <color indexed="12"/>
      <name val="Arial Tur"/>
      <family val="2"/>
      <charset val="162"/>
    </font>
    <font>
      <b/>
      <sz val="8"/>
      <color indexed="60"/>
      <name val="Arial"/>
      <family val="2"/>
      <charset val="162"/>
    </font>
    <font>
      <b/>
      <sz val="8"/>
      <color indexed="18"/>
      <name val="Arial Tur"/>
      <family val="2"/>
      <charset val="162"/>
    </font>
    <font>
      <sz val="8"/>
      <name val="Arial"/>
      <family val="2"/>
      <charset val="162"/>
    </font>
    <font>
      <sz val="11"/>
      <color indexed="8"/>
      <name val="Calibri"/>
      <family val="2"/>
      <charset val="162"/>
    </font>
    <font>
      <sz val="11"/>
      <color indexed="9"/>
      <name val="Calibri"/>
      <family val="2"/>
      <charset val="162"/>
    </font>
    <font>
      <i/>
      <sz val="11"/>
      <color indexed="23"/>
      <name val="Calibri"/>
      <family val="2"/>
      <charset val="162"/>
    </font>
    <font>
      <b/>
      <sz val="18"/>
      <color indexed="62"/>
      <name val="Cambria"/>
      <family val="2"/>
      <charset val="162"/>
    </font>
    <font>
      <sz val="11"/>
      <color indexed="20"/>
      <name val="Calibri"/>
      <family val="2"/>
      <charset val="162"/>
    </font>
    <font>
      <sz val="11"/>
      <color indexed="52"/>
      <name val="Calibri"/>
      <family val="2"/>
      <charset val="162"/>
    </font>
    <font>
      <b/>
      <sz val="15"/>
      <color indexed="62"/>
      <name val="Calibri"/>
      <family val="2"/>
      <charset val="162"/>
    </font>
    <font>
      <b/>
      <sz val="13"/>
      <color indexed="62"/>
      <name val="Calibri"/>
      <family val="2"/>
      <charset val="162"/>
    </font>
    <font>
      <b/>
      <sz val="11"/>
      <color indexed="62"/>
      <name val="Calibri"/>
      <family val="2"/>
      <charset val="162"/>
    </font>
    <font>
      <b/>
      <sz val="11"/>
      <color indexed="52"/>
      <name val="Calibri"/>
      <family val="2"/>
      <charset val="162"/>
    </font>
    <font>
      <b/>
      <sz val="11"/>
      <color indexed="9"/>
      <name val="Calibri"/>
      <family val="2"/>
      <charset val="162"/>
    </font>
    <font>
      <b/>
      <sz val="11"/>
      <color indexed="63"/>
      <name val="Calibri"/>
      <family val="2"/>
      <charset val="162"/>
    </font>
    <font>
      <sz val="11"/>
      <color indexed="62"/>
      <name val="Calibri"/>
      <family val="2"/>
      <charset val="162"/>
    </font>
    <font>
      <sz val="11"/>
      <color indexed="17"/>
      <name val="Calibri"/>
      <family val="2"/>
      <charset val="162"/>
    </font>
    <font>
      <sz val="11"/>
      <color indexed="60"/>
      <name val="Calibri"/>
      <family val="2"/>
      <charset val="162"/>
    </font>
    <font>
      <b/>
      <sz val="11"/>
      <color indexed="8"/>
      <name val="Calibri"/>
      <family val="2"/>
      <charset val="162"/>
    </font>
    <font>
      <sz val="11"/>
      <color indexed="10"/>
      <name val="Calibri"/>
      <family val="2"/>
      <charset val="162"/>
    </font>
    <font>
      <b/>
      <sz val="15"/>
      <name val="Arial"/>
      <family val="2"/>
      <charset val="162"/>
    </font>
    <font>
      <sz val="10"/>
      <name val="Arial"/>
      <family val="2"/>
    </font>
    <font>
      <b/>
      <sz val="10"/>
      <name val="Arial Tur"/>
      <family val="2"/>
      <charset val="162"/>
    </font>
    <font>
      <sz val="9.5"/>
      <name val="Arial Tur"/>
      <family val="2"/>
      <charset val="162"/>
    </font>
    <font>
      <sz val="9.5"/>
      <name val="Arial"/>
      <family val="2"/>
      <charset val="162"/>
    </font>
    <font>
      <b/>
      <sz val="16"/>
      <name val="Arial"/>
      <family val="2"/>
      <charset val="162"/>
    </font>
    <font>
      <sz val="11"/>
      <color rgb="FF1F497D"/>
      <name val="Calibri"/>
      <family val="2"/>
      <charset val="162"/>
    </font>
    <font>
      <b/>
      <sz val="11"/>
      <color rgb="FF000000"/>
      <name val="Calibri"/>
      <family val="2"/>
      <charset val="162"/>
    </font>
  </fonts>
  <fills count="4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7558519241921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37">
    <xf numFmtId="0" fontId="0" fillId="0" borderId="0"/>
    <xf numFmtId="164" fontId="16" fillId="0" borderId="0" applyFont="0" applyFill="0" applyBorder="0" applyAlignment="0" applyProtection="0"/>
    <xf numFmtId="0" fontId="16" fillId="0" borderId="0"/>
    <xf numFmtId="0" fontId="53" fillId="27" borderId="0" applyNumberFormat="0" applyBorder="0" applyAlignment="0" applyProtection="0"/>
    <xf numFmtId="0" fontId="53" fillId="28" borderId="0" applyNumberFormat="0" applyBorder="0" applyAlignment="0" applyProtection="0"/>
    <xf numFmtId="0" fontId="53" fillId="29" borderId="0" applyNumberFormat="0" applyBorder="0" applyAlignment="0" applyProtection="0"/>
    <xf numFmtId="0" fontId="53" fillId="27" borderId="0" applyNumberFormat="0" applyBorder="0" applyAlignment="0" applyProtection="0"/>
    <xf numFmtId="0" fontId="53" fillId="30" borderId="0" applyNumberFormat="0" applyBorder="0" applyAlignment="0" applyProtection="0"/>
    <xf numFmtId="0" fontId="53" fillId="29" borderId="0" applyNumberFormat="0" applyBorder="0" applyAlignment="0" applyProtection="0"/>
    <xf numFmtId="0" fontId="53" fillId="31" borderId="0" applyNumberFormat="0" applyBorder="0" applyAlignment="0" applyProtection="0"/>
    <xf numFmtId="0" fontId="53" fillId="28" borderId="0" applyNumberFormat="0" applyBorder="0" applyAlignment="0" applyProtection="0"/>
    <xf numFmtId="0" fontId="53" fillId="32" borderId="0" applyNumberFormat="0" applyBorder="0" applyAlignment="0" applyProtection="0"/>
    <xf numFmtId="0" fontId="53" fillId="31" borderId="0" applyNumberFormat="0" applyBorder="0" applyAlignment="0" applyProtection="0"/>
    <xf numFmtId="0" fontId="53" fillId="33" borderId="0" applyNumberFormat="0" applyBorder="0" applyAlignment="0" applyProtection="0"/>
    <xf numFmtId="0" fontId="53" fillId="32" borderId="0" applyNumberFormat="0" applyBorder="0" applyAlignment="0" applyProtection="0"/>
    <xf numFmtId="0" fontId="54" fillId="34" borderId="0" applyNumberFormat="0" applyBorder="0" applyAlignment="0" applyProtection="0"/>
    <xf numFmtId="0" fontId="54" fillId="28" borderId="0" applyNumberFormat="0" applyBorder="0" applyAlignment="0" applyProtection="0"/>
    <xf numFmtId="0" fontId="54" fillId="32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28" borderId="0" applyNumberFormat="0" applyBorder="0" applyAlignment="0" applyProtection="0"/>
    <xf numFmtId="0" fontId="4" fillId="5" borderId="0" applyNumberFormat="0" applyBorder="0" applyAlignment="0" applyProtection="0"/>
    <xf numFmtId="0" fontId="53" fillId="27" borderId="0" applyNumberFormat="0" applyBorder="0" applyAlignment="0" applyProtection="0"/>
    <xf numFmtId="0" fontId="53" fillId="27" borderId="0" applyNumberFormat="0" applyBorder="0" applyAlignment="0" applyProtection="0"/>
    <xf numFmtId="0" fontId="4" fillId="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4" fillId="11" borderId="0" applyNumberFormat="0" applyBorder="0" applyAlignment="0" applyProtection="0"/>
    <xf numFmtId="0" fontId="53" fillId="29" borderId="0" applyNumberFormat="0" applyBorder="0" applyAlignment="0" applyProtection="0"/>
    <xf numFmtId="0" fontId="53" fillId="29" borderId="0" applyNumberFormat="0" applyBorder="0" applyAlignment="0" applyProtection="0"/>
    <xf numFmtId="0" fontId="4" fillId="14" borderId="0" applyNumberFormat="0" applyBorder="0" applyAlignment="0" applyProtection="0"/>
    <xf numFmtId="0" fontId="53" fillId="27" borderId="0" applyNumberFormat="0" applyBorder="0" applyAlignment="0" applyProtection="0"/>
    <xf numFmtId="0" fontId="53" fillId="27" borderId="0" applyNumberFormat="0" applyBorder="0" applyAlignment="0" applyProtection="0"/>
    <xf numFmtId="0" fontId="4" fillId="17" borderId="0" applyNumberFormat="0" applyBorder="0" applyAlignment="0" applyProtection="0"/>
    <xf numFmtId="0" fontId="53" fillId="30" borderId="0" applyNumberFormat="0" applyBorder="0" applyAlignment="0" applyProtection="0"/>
    <xf numFmtId="0" fontId="53" fillId="30" borderId="0" applyNumberFormat="0" applyBorder="0" applyAlignment="0" applyProtection="0"/>
    <xf numFmtId="0" fontId="4" fillId="20" borderId="0" applyNumberFormat="0" applyBorder="0" applyAlignment="0" applyProtection="0"/>
    <xf numFmtId="0" fontId="53" fillId="29" borderId="0" applyNumberFormat="0" applyBorder="0" applyAlignment="0" applyProtection="0"/>
    <xf numFmtId="0" fontId="53" fillId="29" borderId="0" applyNumberFormat="0" applyBorder="0" applyAlignment="0" applyProtection="0"/>
    <xf numFmtId="0" fontId="4" fillId="6" borderId="0" applyNumberFormat="0" applyBorder="0" applyAlignment="0" applyProtection="0"/>
    <xf numFmtId="0" fontId="53" fillId="31" borderId="0" applyNumberFormat="0" applyBorder="0" applyAlignment="0" applyProtection="0"/>
    <xf numFmtId="0" fontId="53" fillId="31" borderId="0" applyNumberFormat="0" applyBorder="0" applyAlignment="0" applyProtection="0"/>
    <xf numFmtId="0" fontId="4" fillId="9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4" fillId="12" borderId="0" applyNumberFormat="0" applyBorder="0" applyAlignment="0" applyProtection="0"/>
    <xf numFmtId="0" fontId="53" fillId="32" borderId="0" applyNumberFormat="0" applyBorder="0" applyAlignment="0" applyProtection="0"/>
    <xf numFmtId="0" fontId="53" fillId="32" borderId="0" applyNumberFormat="0" applyBorder="0" applyAlignment="0" applyProtection="0"/>
    <xf numFmtId="0" fontId="4" fillId="15" borderId="0" applyNumberFormat="0" applyBorder="0" applyAlignment="0" applyProtection="0"/>
    <xf numFmtId="0" fontId="53" fillId="31" borderId="0" applyNumberFormat="0" applyBorder="0" applyAlignment="0" applyProtection="0"/>
    <xf numFmtId="0" fontId="53" fillId="31" borderId="0" applyNumberFormat="0" applyBorder="0" applyAlignment="0" applyProtection="0"/>
    <xf numFmtId="0" fontId="4" fillId="18" borderId="0" applyNumberFormat="0" applyBorder="0" applyAlignment="0" applyProtection="0"/>
    <xf numFmtId="0" fontId="53" fillId="33" borderId="0" applyNumberFormat="0" applyBorder="0" applyAlignment="0" applyProtection="0"/>
    <xf numFmtId="0" fontId="53" fillId="33" borderId="0" applyNumberFormat="0" applyBorder="0" applyAlignment="0" applyProtection="0"/>
    <xf numFmtId="0" fontId="4" fillId="21" borderId="0" applyNumberFormat="0" applyBorder="0" applyAlignment="0" applyProtection="0"/>
    <xf numFmtId="0" fontId="53" fillId="32" borderId="0" applyNumberFormat="0" applyBorder="0" applyAlignment="0" applyProtection="0"/>
    <xf numFmtId="0" fontId="53" fillId="32" borderId="0" applyNumberFormat="0" applyBorder="0" applyAlignment="0" applyProtection="0"/>
    <xf numFmtId="0" fontId="15" fillId="7" borderId="0" applyNumberFormat="0" applyBorder="0" applyAlignment="0" applyProtection="0"/>
    <xf numFmtId="0" fontId="54" fillId="34" borderId="0" applyNumberFormat="0" applyBorder="0" applyAlignment="0" applyProtection="0"/>
    <xf numFmtId="0" fontId="54" fillId="34" borderId="0" applyNumberFormat="0" applyBorder="0" applyAlignment="0" applyProtection="0"/>
    <xf numFmtId="0" fontId="15" fillId="10" borderId="0" applyNumberFormat="0" applyBorder="0" applyAlignment="0" applyProtection="0"/>
    <xf numFmtId="0" fontId="54" fillId="28" borderId="0" applyNumberFormat="0" applyBorder="0" applyAlignment="0" applyProtection="0"/>
    <xf numFmtId="0" fontId="54" fillId="28" borderId="0" applyNumberFormat="0" applyBorder="0" applyAlignment="0" applyProtection="0"/>
    <xf numFmtId="0" fontId="15" fillId="13" borderId="0" applyNumberFormat="0" applyBorder="0" applyAlignment="0" applyProtection="0"/>
    <xf numFmtId="0" fontId="54" fillId="32" borderId="0" applyNumberFormat="0" applyBorder="0" applyAlignment="0" applyProtection="0"/>
    <xf numFmtId="0" fontId="54" fillId="32" borderId="0" applyNumberFormat="0" applyBorder="0" applyAlignment="0" applyProtection="0"/>
    <xf numFmtId="0" fontId="15" fillId="16" borderId="0" applyNumberFormat="0" applyBorder="0" applyAlignment="0" applyProtection="0"/>
    <xf numFmtId="0" fontId="54" fillId="31" borderId="0" applyNumberFormat="0" applyBorder="0" applyAlignment="0" applyProtection="0"/>
    <xf numFmtId="0" fontId="54" fillId="31" borderId="0" applyNumberFormat="0" applyBorder="0" applyAlignment="0" applyProtection="0"/>
    <xf numFmtId="0" fontId="15" fillId="19" borderId="0" applyNumberFormat="0" applyBorder="0" applyAlignment="0" applyProtection="0"/>
    <xf numFmtId="0" fontId="54" fillId="34" borderId="0" applyNumberFormat="0" applyBorder="0" applyAlignment="0" applyProtection="0"/>
    <xf numFmtId="0" fontId="54" fillId="34" borderId="0" applyNumberFormat="0" applyBorder="0" applyAlignment="0" applyProtection="0"/>
    <xf numFmtId="0" fontId="15" fillId="22" borderId="0" applyNumberFormat="0" applyBorder="0" applyAlignment="0" applyProtection="0"/>
    <xf numFmtId="0" fontId="54" fillId="28" borderId="0" applyNumberFormat="0" applyBorder="0" applyAlignment="0" applyProtection="0"/>
    <xf numFmtId="0" fontId="54" fillId="28" borderId="0" applyNumberFormat="0" applyBorder="0" applyAlignment="0" applyProtection="0"/>
    <xf numFmtId="0" fontId="54" fillId="34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35" borderId="0" applyNumberFormat="0" applyBorder="0" applyAlignment="0" applyProtection="0"/>
    <xf numFmtId="0" fontId="54" fillId="36" borderId="0" applyNumberFormat="0" applyBorder="0" applyAlignment="0" applyProtection="0"/>
    <xf numFmtId="0" fontId="54" fillId="36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4" borderId="0" applyNumberFormat="0" applyBorder="0" applyAlignment="0" applyProtection="0"/>
    <xf numFmtId="0" fontId="54" fillId="34" borderId="0" applyNumberFormat="0" applyBorder="0" applyAlignment="0" applyProtection="0"/>
    <xf numFmtId="0" fontId="54" fillId="38" borderId="0" applyNumberFormat="0" applyBorder="0" applyAlignment="0" applyProtection="0"/>
    <xf numFmtId="0" fontId="54" fillId="38" borderId="0" applyNumberFormat="0" applyBorder="0" applyAlignment="0" applyProtection="0"/>
    <xf numFmtId="0" fontId="55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7" fillId="39" borderId="0" applyNumberFormat="0" applyBorder="0" applyAlignment="0" applyProtection="0"/>
    <xf numFmtId="0" fontId="57" fillId="39" borderId="0" applyNumberFormat="0" applyBorder="0" applyAlignment="0" applyProtection="0"/>
    <xf numFmtId="0" fontId="58" fillId="0" borderId="23" applyNumberFormat="0" applyFill="0" applyAlignment="0" applyProtection="0"/>
    <xf numFmtId="0" fontId="59" fillId="0" borderId="24" applyNumberFormat="0" applyFill="0" applyAlignment="0" applyProtection="0"/>
    <xf numFmtId="0" fontId="60" fillId="0" borderId="25" applyNumberFormat="0" applyFill="0" applyAlignment="0" applyProtection="0"/>
    <xf numFmtId="0" fontId="61" fillId="0" borderId="26" applyNumberFormat="0" applyFill="0" applyAlignment="0" applyProtection="0"/>
    <xf numFmtId="0" fontId="61" fillId="0" borderId="0" applyNumberFormat="0" applyFill="0" applyBorder="0" applyAlignment="0" applyProtection="0"/>
    <xf numFmtId="0" fontId="62" fillId="40" borderId="27" applyNumberFormat="0" applyAlignment="0" applyProtection="0"/>
    <xf numFmtId="0" fontId="62" fillId="40" borderId="27" applyNumberFormat="0" applyAlignment="0" applyProtection="0"/>
    <xf numFmtId="0" fontId="63" fillId="41" borderId="28" applyNumberFormat="0" applyAlignment="0" applyProtection="0"/>
    <xf numFmtId="0" fontId="63" fillId="41" borderId="28" applyNumberFormat="0" applyAlignment="0" applyProtection="0"/>
    <xf numFmtId="165" fontId="28" fillId="0" borderId="0" applyFont="0" applyFill="0" applyBorder="0" applyAlignment="0" applyProtection="0"/>
    <xf numFmtId="0" fontId="28" fillId="0" borderId="0"/>
    <xf numFmtId="0" fontId="64" fillId="40" borderId="29" applyNumberFormat="0" applyAlignment="0" applyProtection="0"/>
    <xf numFmtId="0" fontId="13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65" fillId="32" borderId="27" applyNumberFormat="0" applyAlignment="0" applyProtection="0"/>
    <xf numFmtId="0" fontId="66" fillId="42" borderId="0" applyNumberFormat="0" applyBorder="0" applyAlignment="0" applyProtection="0"/>
    <xf numFmtId="0" fontId="66" fillId="42" borderId="0" applyNumberFormat="0" applyBorder="0" applyAlignment="0" applyProtection="0"/>
    <xf numFmtId="0" fontId="6" fillId="0" borderId="1" applyNumberFormat="0" applyFill="0" applyAlignment="0" applyProtection="0"/>
    <xf numFmtId="0" fontId="59" fillId="0" borderId="24" applyNumberFormat="0" applyFill="0" applyAlignment="0" applyProtection="0"/>
    <xf numFmtId="0" fontId="7" fillId="0" borderId="2" applyNumberFormat="0" applyFill="0" applyAlignment="0" applyProtection="0"/>
    <xf numFmtId="0" fontId="60" fillId="0" borderId="25" applyNumberFormat="0" applyFill="0" applyAlignment="0" applyProtection="0"/>
    <xf numFmtId="0" fontId="8" fillId="0" borderId="3" applyNumberFormat="0" applyFill="0" applyAlignment="0" applyProtection="0"/>
    <xf numFmtId="0" fontId="61" fillId="0" borderId="26" applyNumberFormat="0" applyFill="0" applyAlignment="0" applyProtection="0"/>
    <xf numFmtId="0" fontId="8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9" fillId="2" borderId="4" applyNumberFormat="0" applyAlignment="0" applyProtection="0"/>
    <xf numFmtId="0" fontId="65" fillId="32" borderId="27" applyNumberFormat="0" applyAlignment="0" applyProtection="0"/>
    <xf numFmtId="0" fontId="65" fillId="32" borderId="27" applyNumberFormat="0" applyAlignment="0" applyProtection="0"/>
    <xf numFmtId="0" fontId="11" fillId="0" borderId="6" applyNumberFormat="0" applyFill="0" applyAlignment="0" applyProtection="0"/>
    <xf numFmtId="0" fontId="58" fillId="0" borderId="23" applyNumberFormat="0" applyFill="0" applyAlignment="0" applyProtection="0"/>
    <xf numFmtId="0" fontId="58" fillId="0" borderId="23" applyNumberFormat="0" applyFill="0" applyAlignment="0" applyProtection="0"/>
    <xf numFmtId="0" fontId="67" fillId="32" borderId="0" applyNumberFormat="0" applyBorder="0" applyAlignment="0" applyProtection="0"/>
    <xf numFmtId="0" fontId="67" fillId="32" borderId="0" applyNumberFormat="0" applyBorder="0" applyAlignment="0" applyProtection="0"/>
    <xf numFmtId="0" fontId="28" fillId="0" borderId="0"/>
    <xf numFmtId="0" fontId="53" fillId="0" borderId="0"/>
    <xf numFmtId="0" fontId="53" fillId="0" borderId="0"/>
    <xf numFmtId="0" fontId="28" fillId="0" borderId="0"/>
    <xf numFmtId="0" fontId="4" fillId="0" borderId="0"/>
    <xf numFmtId="0" fontId="53" fillId="0" borderId="0"/>
    <xf numFmtId="0" fontId="53" fillId="0" borderId="0"/>
    <xf numFmtId="0" fontId="28" fillId="29" borderId="30" applyNumberFormat="0" applyFont="0" applyAlignment="0" applyProtection="0"/>
    <xf numFmtId="0" fontId="4" fillId="4" borderId="7" applyNumberFormat="0" applyFont="0" applyAlignment="0" applyProtection="0"/>
    <xf numFmtId="0" fontId="4" fillId="4" borderId="7" applyNumberFormat="0" applyFont="0" applyAlignment="0" applyProtection="0"/>
    <xf numFmtId="0" fontId="53" fillId="29" borderId="30" applyNumberFormat="0" applyFont="0" applyAlignment="0" applyProtection="0"/>
    <xf numFmtId="0" fontId="53" fillId="29" borderId="30" applyNumberFormat="0" applyFont="0" applyAlignment="0" applyProtection="0"/>
    <xf numFmtId="0" fontId="53" fillId="4" borderId="7" applyNumberFormat="0" applyFont="0" applyAlignment="0" applyProtection="0"/>
    <xf numFmtId="0" fontId="53" fillId="29" borderId="30" applyNumberFormat="0" applyFont="0" applyAlignment="0" applyProtection="0"/>
    <xf numFmtId="0" fontId="53" fillId="29" borderId="30" applyNumberFormat="0" applyFont="0" applyAlignment="0" applyProtection="0"/>
    <xf numFmtId="0" fontId="53" fillId="4" borderId="7" applyNumberFormat="0" applyFont="0" applyAlignment="0" applyProtection="0"/>
    <xf numFmtId="0" fontId="53" fillId="29" borderId="30" applyNumberFormat="0" applyFont="0" applyAlignment="0" applyProtection="0"/>
    <xf numFmtId="0" fontId="53" fillId="4" borderId="7" applyNumberFormat="0" applyFont="0" applyAlignment="0" applyProtection="0"/>
    <xf numFmtId="0" fontId="53" fillId="29" borderId="30" applyNumberFormat="0" applyFont="0" applyAlignment="0" applyProtection="0"/>
    <xf numFmtId="0" fontId="53" fillId="4" borderId="7" applyNumberFormat="0" applyFont="0" applyAlignment="0" applyProtection="0"/>
    <xf numFmtId="0" fontId="53" fillId="29" borderId="30" applyNumberFormat="0" applyFont="0" applyAlignment="0" applyProtection="0"/>
    <xf numFmtId="0" fontId="53" fillId="29" borderId="30" applyNumberFormat="0" applyFont="0" applyAlignment="0" applyProtection="0"/>
    <xf numFmtId="0" fontId="53" fillId="4" borderId="7" applyNumberFormat="0" applyFont="0" applyAlignment="0" applyProtection="0"/>
    <xf numFmtId="0" fontId="53" fillId="29" borderId="30" applyNumberFormat="0" applyFont="0" applyAlignment="0" applyProtection="0"/>
    <xf numFmtId="0" fontId="53" fillId="29" borderId="30" applyNumberFormat="0" applyFont="0" applyAlignment="0" applyProtection="0"/>
    <xf numFmtId="0" fontId="53" fillId="29" borderId="30" applyNumberFormat="0" applyFont="0" applyAlignment="0" applyProtection="0"/>
    <xf numFmtId="0" fontId="28" fillId="29" borderId="30" applyNumberFormat="0" applyFont="0" applyAlignment="0" applyProtection="0"/>
    <xf numFmtId="0" fontId="10" fillId="3" borderId="5" applyNumberFormat="0" applyAlignment="0" applyProtection="0"/>
    <xf numFmtId="0" fontId="64" fillId="40" borderId="29" applyNumberFormat="0" applyAlignment="0" applyProtection="0"/>
    <xf numFmtId="0" fontId="64" fillId="40" borderId="29" applyNumberFormat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68" fillId="0" borderId="31" applyNumberFormat="0" applyFill="0" applyAlignment="0" applyProtection="0"/>
    <xf numFmtId="0" fontId="14" fillId="0" borderId="8" applyNumberFormat="0" applyFill="0" applyAlignment="0" applyProtection="0"/>
    <xf numFmtId="0" fontId="68" fillId="0" borderId="31" applyNumberFormat="0" applyFill="0" applyAlignment="0" applyProtection="0"/>
    <xf numFmtId="0" fontId="68" fillId="0" borderId="31" applyNumberFormat="0" applyFill="0" applyAlignment="0" applyProtection="0"/>
    <xf numFmtId="0" fontId="69" fillId="0" borderId="0" applyNumberFormat="0" applyFill="0" applyBorder="0" applyAlignment="0" applyProtection="0"/>
    <xf numFmtId="165" fontId="28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9" fontId="28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53" fillId="27" borderId="0" applyNumberFormat="0" applyBorder="0" applyAlignment="0" applyProtection="0"/>
    <xf numFmtId="0" fontId="53" fillId="27" borderId="0" applyNumberFormat="0" applyBorder="0" applyAlignment="0" applyProtection="0"/>
    <xf numFmtId="0" fontId="53" fillId="27" borderId="0" applyNumberFormat="0" applyBorder="0" applyAlignment="0" applyProtection="0"/>
    <xf numFmtId="0" fontId="2" fillId="5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2" fillId="8" borderId="0" applyNumberFormat="0" applyBorder="0" applyAlignment="0" applyProtection="0"/>
    <xf numFmtId="0" fontId="53" fillId="29" borderId="0" applyNumberFormat="0" applyBorder="0" applyAlignment="0" applyProtection="0"/>
    <xf numFmtId="0" fontId="53" fillId="29" borderId="0" applyNumberFormat="0" applyBorder="0" applyAlignment="0" applyProtection="0"/>
    <xf numFmtId="0" fontId="53" fillId="29" borderId="0" applyNumberFormat="0" applyBorder="0" applyAlignment="0" applyProtection="0"/>
    <xf numFmtId="0" fontId="2" fillId="11" borderId="0" applyNumberFormat="0" applyBorder="0" applyAlignment="0" applyProtection="0"/>
    <xf numFmtId="0" fontId="53" fillId="27" borderId="0" applyNumberFormat="0" applyBorder="0" applyAlignment="0" applyProtection="0"/>
    <xf numFmtId="0" fontId="53" fillId="27" borderId="0" applyNumberFormat="0" applyBorder="0" applyAlignment="0" applyProtection="0"/>
    <xf numFmtId="0" fontId="53" fillId="27" borderId="0" applyNumberFormat="0" applyBorder="0" applyAlignment="0" applyProtection="0"/>
    <xf numFmtId="0" fontId="2" fillId="14" borderId="0" applyNumberFormat="0" applyBorder="0" applyAlignment="0" applyProtection="0"/>
    <xf numFmtId="0" fontId="53" fillId="30" borderId="0" applyNumberFormat="0" applyBorder="0" applyAlignment="0" applyProtection="0"/>
    <xf numFmtId="0" fontId="53" fillId="30" borderId="0" applyNumberFormat="0" applyBorder="0" applyAlignment="0" applyProtection="0"/>
    <xf numFmtId="0" fontId="53" fillId="30" borderId="0" applyNumberFormat="0" applyBorder="0" applyAlignment="0" applyProtection="0"/>
    <xf numFmtId="0" fontId="2" fillId="17" borderId="0" applyNumberFormat="0" applyBorder="0" applyAlignment="0" applyProtection="0"/>
    <xf numFmtId="0" fontId="53" fillId="29" borderId="0" applyNumberFormat="0" applyBorder="0" applyAlignment="0" applyProtection="0"/>
    <xf numFmtId="0" fontId="53" fillId="29" borderId="0" applyNumberFormat="0" applyBorder="0" applyAlignment="0" applyProtection="0"/>
    <xf numFmtId="0" fontId="53" fillId="29" borderId="0" applyNumberFormat="0" applyBorder="0" applyAlignment="0" applyProtection="0"/>
    <xf numFmtId="0" fontId="2" fillId="20" borderId="0" applyNumberFormat="0" applyBorder="0" applyAlignment="0" applyProtection="0"/>
    <xf numFmtId="0" fontId="53" fillId="31" borderId="0" applyNumberFormat="0" applyBorder="0" applyAlignment="0" applyProtection="0"/>
    <xf numFmtId="0" fontId="53" fillId="31" borderId="0" applyNumberFormat="0" applyBorder="0" applyAlignment="0" applyProtection="0"/>
    <xf numFmtId="0" fontId="53" fillId="31" borderId="0" applyNumberFormat="0" applyBorder="0" applyAlignment="0" applyProtection="0"/>
    <xf numFmtId="0" fontId="2" fillId="6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2" fillId="9" borderId="0" applyNumberFormat="0" applyBorder="0" applyAlignment="0" applyProtection="0"/>
    <xf numFmtId="0" fontId="53" fillId="32" borderId="0" applyNumberFormat="0" applyBorder="0" applyAlignment="0" applyProtection="0"/>
    <xf numFmtId="0" fontId="53" fillId="32" borderId="0" applyNumberFormat="0" applyBorder="0" applyAlignment="0" applyProtection="0"/>
    <xf numFmtId="0" fontId="53" fillId="32" borderId="0" applyNumberFormat="0" applyBorder="0" applyAlignment="0" applyProtection="0"/>
    <xf numFmtId="0" fontId="2" fillId="12" borderId="0" applyNumberFormat="0" applyBorder="0" applyAlignment="0" applyProtection="0"/>
    <xf numFmtId="0" fontId="53" fillId="31" borderId="0" applyNumberFormat="0" applyBorder="0" applyAlignment="0" applyProtection="0"/>
    <xf numFmtId="0" fontId="53" fillId="31" borderId="0" applyNumberFormat="0" applyBorder="0" applyAlignment="0" applyProtection="0"/>
    <xf numFmtId="0" fontId="53" fillId="31" borderId="0" applyNumberFormat="0" applyBorder="0" applyAlignment="0" applyProtection="0"/>
    <xf numFmtId="0" fontId="2" fillId="15" borderId="0" applyNumberFormat="0" applyBorder="0" applyAlignment="0" applyProtection="0"/>
    <xf numFmtId="0" fontId="53" fillId="33" borderId="0" applyNumberFormat="0" applyBorder="0" applyAlignment="0" applyProtection="0"/>
    <xf numFmtId="0" fontId="53" fillId="33" borderId="0" applyNumberFormat="0" applyBorder="0" applyAlignment="0" applyProtection="0"/>
    <xf numFmtId="0" fontId="53" fillId="33" borderId="0" applyNumberFormat="0" applyBorder="0" applyAlignment="0" applyProtection="0"/>
    <xf numFmtId="0" fontId="2" fillId="18" borderId="0" applyNumberFormat="0" applyBorder="0" applyAlignment="0" applyProtection="0"/>
    <xf numFmtId="0" fontId="53" fillId="32" borderId="0" applyNumberFormat="0" applyBorder="0" applyAlignment="0" applyProtection="0"/>
    <xf numFmtId="0" fontId="53" fillId="32" borderId="0" applyNumberFormat="0" applyBorder="0" applyAlignment="0" applyProtection="0"/>
    <xf numFmtId="0" fontId="53" fillId="32" borderId="0" applyNumberFormat="0" applyBorder="0" applyAlignment="0" applyProtection="0"/>
    <xf numFmtId="0" fontId="2" fillId="21" borderId="0" applyNumberFormat="0" applyBorder="0" applyAlignment="0" applyProtection="0"/>
    <xf numFmtId="0" fontId="54" fillId="34" borderId="0" applyNumberFormat="0" applyBorder="0" applyAlignment="0" applyProtection="0"/>
    <xf numFmtId="0" fontId="54" fillId="34" borderId="0" applyNumberFormat="0" applyBorder="0" applyAlignment="0" applyProtection="0"/>
    <xf numFmtId="0" fontId="54" fillId="34" borderId="0" applyNumberFormat="0" applyBorder="0" applyAlignment="0" applyProtection="0"/>
    <xf numFmtId="0" fontId="54" fillId="28" borderId="0" applyNumberFormat="0" applyBorder="0" applyAlignment="0" applyProtection="0"/>
    <xf numFmtId="0" fontId="54" fillId="28" borderId="0" applyNumberFormat="0" applyBorder="0" applyAlignment="0" applyProtection="0"/>
    <xf numFmtId="0" fontId="54" fillId="28" borderId="0" applyNumberFormat="0" applyBorder="0" applyAlignment="0" applyProtection="0"/>
    <xf numFmtId="0" fontId="54" fillId="32" borderId="0" applyNumberFormat="0" applyBorder="0" applyAlignment="0" applyProtection="0"/>
    <xf numFmtId="0" fontId="54" fillId="32" borderId="0" applyNumberFormat="0" applyBorder="0" applyAlignment="0" applyProtection="0"/>
    <xf numFmtId="0" fontId="54" fillId="32" borderId="0" applyNumberFormat="0" applyBorder="0" applyAlignment="0" applyProtection="0"/>
    <xf numFmtId="0" fontId="54" fillId="31" borderId="0" applyNumberFormat="0" applyBorder="0" applyAlignment="0" applyProtection="0"/>
    <xf numFmtId="0" fontId="54" fillId="31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4" borderId="0" applyNumberFormat="0" applyBorder="0" applyAlignment="0" applyProtection="0"/>
    <xf numFmtId="0" fontId="54" fillId="34" borderId="0" applyNumberFormat="0" applyBorder="0" applyAlignment="0" applyProtection="0"/>
    <xf numFmtId="0" fontId="54" fillId="28" borderId="0" applyNumberFormat="0" applyBorder="0" applyAlignment="0" applyProtection="0"/>
    <xf numFmtId="0" fontId="54" fillId="28" borderId="0" applyNumberFormat="0" applyBorder="0" applyAlignment="0" applyProtection="0"/>
    <xf numFmtId="0" fontId="54" fillId="28" borderId="0" applyNumberFormat="0" applyBorder="0" applyAlignment="0" applyProtection="0"/>
    <xf numFmtId="0" fontId="54" fillId="34" borderId="0" applyNumberFormat="0" applyBorder="0" applyAlignment="0" applyProtection="0"/>
    <xf numFmtId="0" fontId="54" fillId="34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35" borderId="0" applyNumberFormat="0" applyBorder="0" applyAlignment="0" applyProtection="0"/>
    <xf numFmtId="0" fontId="54" fillId="35" borderId="0" applyNumberFormat="0" applyBorder="0" applyAlignment="0" applyProtection="0"/>
    <xf numFmtId="0" fontId="54" fillId="36" borderId="0" applyNumberFormat="0" applyBorder="0" applyAlignment="0" applyProtection="0"/>
    <xf numFmtId="0" fontId="54" fillId="36" borderId="0" applyNumberFormat="0" applyBorder="0" applyAlignment="0" applyProtection="0"/>
    <xf numFmtId="0" fontId="54" fillId="36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4" borderId="0" applyNumberFormat="0" applyBorder="0" applyAlignment="0" applyProtection="0"/>
    <xf numFmtId="0" fontId="54" fillId="34" borderId="0" applyNumberFormat="0" applyBorder="0" applyAlignment="0" applyProtection="0"/>
    <xf numFmtId="0" fontId="54" fillId="34" borderId="0" applyNumberFormat="0" applyBorder="0" applyAlignment="0" applyProtection="0"/>
    <xf numFmtId="0" fontId="54" fillId="38" borderId="0" applyNumberFormat="0" applyBorder="0" applyAlignment="0" applyProtection="0"/>
    <xf numFmtId="0" fontId="54" fillId="38" borderId="0" applyNumberFormat="0" applyBorder="0" applyAlignment="0" applyProtection="0"/>
    <xf numFmtId="0" fontId="54" fillId="38" borderId="0" applyNumberFormat="0" applyBorder="0" applyAlignment="0" applyProtection="0"/>
    <xf numFmtId="0" fontId="57" fillId="39" borderId="0" applyNumberFormat="0" applyBorder="0" applyAlignment="0" applyProtection="0"/>
    <xf numFmtId="0" fontId="57" fillId="39" borderId="0" applyNumberFormat="0" applyBorder="0" applyAlignment="0" applyProtection="0"/>
    <xf numFmtId="0" fontId="57" fillId="39" borderId="0" applyNumberFormat="0" applyBorder="0" applyAlignment="0" applyProtection="0"/>
    <xf numFmtId="0" fontId="62" fillId="40" borderId="27" applyNumberFormat="0" applyAlignment="0" applyProtection="0"/>
    <xf numFmtId="0" fontId="62" fillId="40" borderId="27" applyNumberFormat="0" applyAlignment="0" applyProtection="0"/>
    <xf numFmtId="0" fontId="62" fillId="40" borderId="27" applyNumberFormat="0" applyAlignment="0" applyProtection="0"/>
    <xf numFmtId="0" fontId="63" fillId="41" borderId="28" applyNumberFormat="0" applyAlignment="0" applyProtection="0"/>
    <xf numFmtId="0" fontId="63" fillId="41" borderId="28" applyNumberFormat="0" applyAlignment="0" applyProtection="0"/>
    <xf numFmtId="0" fontId="63" fillId="41" borderId="28" applyNumberFormat="0" applyAlignment="0" applyProtection="0"/>
    <xf numFmtId="165" fontId="16" fillId="0" borderId="0" applyFon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66" fillId="42" borderId="0" applyNumberFormat="0" applyBorder="0" applyAlignment="0" applyProtection="0"/>
    <xf numFmtId="0" fontId="66" fillId="42" borderId="0" applyNumberFormat="0" applyBorder="0" applyAlignment="0" applyProtection="0"/>
    <xf numFmtId="0" fontId="66" fillId="42" borderId="0" applyNumberFormat="0" applyBorder="0" applyAlignment="0" applyProtection="0"/>
    <xf numFmtId="0" fontId="62" fillId="40" borderId="27" applyNumberFormat="0" applyAlignment="0" applyProtection="0"/>
    <xf numFmtId="0" fontId="65" fillId="32" borderId="27" applyNumberFormat="0" applyAlignment="0" applyProtection="0"/>
    <xf numFmtId="0" fontId="65" fillId="32" borderId="27" applyNumberFormat="0" applyAlignment="0" applyProtection="0"/>
    <xf numFmtId="0" fontId="65" fillId="32" borderId="27" applyNumberFormat="0" applyAlignment="0" applyProtection="0"/>
    <xf numFmtId="0" fontId="63" fillId="41" borderId="28" applyNumberFormat="0" applyAlignment="0" applyProtection="0"/>
    <xf numFmtId="0" fontId="66" fillId="42" borderId="0" applyNumberFormat="0" applyBorder="0" applyAlignment="0" applyProtection="0"/>
    <xf numFmtId="0" fontId="57" fillId="39" borderId="0" applyNumberFormat="0" applyBorder="0" applyAlignment="0" applyProtection="0"/>
    <xf numFmtId="0" fontId="58" fillId="0" borderId="23" applyNumberFormat="0" applyFill="0" applyAlignment="0" applyProtection="0"/>
    <xf numFmtId="0" fontId="58" fillId="0" borderId="23" applyNumberFormat="0" applyFill="0" applyAlignment="0" applyProtection="0"/>
    <xf numFmtId="0" fontId="58" fillId="0" borderId="23" applyNumberFormat="0" applyFill="0" applyAlignment="0" applyProtection="0"/>
    <xf numFmtId="0" fontId="67" fillId="32" borderId="0" applyNumberFormat="0" applyBorder="0" applyAlignment="0" applyProtection="0"/>
    <xf numFmtId="0" fontId="67" fillId="32" borderId="0" applyNumberFormat="0" applyBorder="0" applyAlignment="0" applyProtection="0"/>
    <xf numFmtId="0" fontId="67" fillId="32" borderId="0" applyNumberFormat="0" applyBorder="0" applyAlignment="0" applyProtection="0"/>
    <xf numFmtId="0" fontId="16" fillId="0" borderId="0"/>
    <xf numFmtId="0" fontId="53" fillId="0" borderId="0"/>
    <xf numFmtId="0" fontId="53" fillId="0" borderId="0"/>
    <xf numFmtId="0" fontId="16" fillId="0" borderId="0"/>
    <xf numFmtId="0" fontId="53" fillId="0" borderId="0"/>
    <xf numFmtId="0" fontId="53" fillId="0" borderId="0"/>
    <xf numFmtId="0" fontId="53" fillId="0" borderId="0"/>
    <xf numFmtId="0" fontId="2" fillId="0" borderId="0"/>
    <xf numFmtId="0" fontId="16" fillId="0" borderId="0"/>
    <xf numFmtId="0" fontId="16" fillId="0" borderId="0"/>
    <xf numFmtId="0" fontId="16" fillId="0" borderId="0"/>
    <xf numFmtId="0" fontId="16" fillId="29" borderId="30" applyNumberFormat="0" applyFont="0" applyAlignment="0" applyProtection="0"/>
    <xf numFmtId="0" fontId="53" fillId="29" borderId="30" applyNumberFormat="0" applyFont="0" applyAlignment="0" applyProtection="0"/>
    <xf numFmtId="0" fontId="53" fillId="29" borderId="30" applyNumberFormat="0" applyFont="0" applyAlignment="0" applyProtection="0"/>
    <xf numFmtId="0" fontId="53" fillId="29" borderId="30" applyNumberFormat="0" applyFont="0" applyAlignment="0" applyProtection="0"/>
    <xf numFmtId="0" fontId="53" fillId="29" borderId="30" applyNumberFormat="0" applyFont="0" applyAlignment="0" applyProtection="0"/>
    <xf numFmtId="0" fontId="53" fillId="29" borderId="30" applyNumberFormat="0" applyFont="0" applyAlignment="0" applyProtection="0"/>
    <xf numFmtId="0" fontId="53" fillId="29" borderId="30" applyNumberFormat="0" applyFont="0" applyAlignment="0" applyProtection="0"/>
    <xf numFmtId="0" fontId="53" fillId="29" borderId="30" applyNumberFormat="0" applyFont="0" applyAlignment="0" applyProtection="0"/>
    <xf numFmtId="0" fontId="53" fillId="29" borderId="30" applyNumberFormat="0" applyFont="0" applyAlignment="0" applyProtection="0"/>
    <xf numFmtId="0" fontId="53" fillId="29" borderId="30" applyNumberFormat="0" applyFont="0" applyAlignment="0" applyProtection="0"/>
    <xf numFmtId="0" fontId="53" fillId="29" borderId="30" applyNumberFormat="0" applyFont="0" applyAlignment="0" applyProtection="0"/>
    <xf numFmtId="0" fontId="2" fillId="4" borderId="7" applyNumberFormat="0" applyFont="0" applyAlignment="0" applyProtection="0"/>
    <xf numFmtId="0" fontId="53" fillId="29" borderId="30" applyNumberFormat="0" applyFont="0" applyAlignment="0" applyProtection="0"/>
    <xf numFmtId="0" fontId="53" fillId="29" borderId="30" applyNumberFormat="0" applyFont="0" applyAlignment="0" applyProtection="0"/>
    <xf numFmtId="0" fontId="53" fillId="29" borderId="30" applyNumberFormat="0" applyFont="0" applyAlignment="0" applyProtection="0"/>
    <xf numFmtId="0" fontId="53" fillId="29" borderId="30" applyNumberFormat="0" applyFont="0" applyAlignment="0" applyProtection="0"/>
    <xf numFmtId="0" fontId="53" fillId="29" borderId="30" applyNumberFormat="0" applyFont="0" applyAlignment="0" applyProtection="0"/>
    <xf numFmtId="0" fontId="53" fillId="29" borderId="30" applyNumberFormat="0" applyFont="0" applyAlignment="0" applyProtection="0"/>
    <xf numFmtId="0" fontId="53" fillId="29" borderId="30" applyNumberFormat="0" applyFont="0" applyAlignment="0" applyProtection="0"/>
    <xf numFmtId="0" fontId="2" fillId="4" borderId="7" applyNumberFormat="0" applyFont="0" applyAlignment="0" applyProtection="0"/>
    <xf numFmtId="0" fontId="16" fillId="29" borderId="30" applyNumberFormat="0" applyFont="0" applyAlignment="0" applyProtection="0"/>
    <xf numFmtId="0" fontId="67" fillId="32" borderId="0" applyNumberFormat="0" applyBorder="0" applyAlignment="0" applyProtection="0"/>
    <xf numFmtId="0" fontId="64" fillId="40" borderId="29" applyNumberFormat="0" applyAlignment="0" applyProtection="0"/>
    <xf numFmtId="0" fontId="64" fillId="40" borderId="29" applyNumberFormat="0" applyAlignment="0" applyProtection="0"/>
    <xf numFmtId="0" fontId="64" fillId="40" borderId="29" applyNumberFormat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68" fillId="0" borderId="31" applyNumberFormat="0" applyFill="0" applyAlignment="0" applyProtection="0"/>
    <xf numFmtId="0" fontId="68" fillId="0" borderId="31" applyNumberFormat="0" applyFill="0" applyAlignment="0" applyProtection="0"/>
    <xf numFmtId="0" fontId="68" fillId="0" borderId="31" applyNumberFormat="0" applyFill="0" applyAlignment="0" applyProtection="0"/>
    <xf numFmtId="165" fontId="16" fillId="0" borderId="0" applyFont="0" applyFill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36" borderId="0" applyNumberFormat="0" applyBorder="0" applyAlignment="0" applyProtection="0"/>
    <xf numFmtId="0" fontId="54" fillId="37" borderId="0" applyNumberFormat="0" applyBorder="0" applyAlignment="0" applyProtection="0"/>
    <xf numFmtId="0" fontId="54" fillId="34" borderId="0" applyNumberFormat="0" applyBorder="0" applyAlignment="0" applyProtection="0"/>
    <xf numFmtId="0" fontId="54" fillId="38" borderId="0" applyNumberFormat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1" fillId="0" borderId="0"/>
  </cellStyleXfs>
  <cellXfs count="167">
    <xf numFmtId="0" fontId="0" fillId="0" borderId="0" xfId="0"/>
    <xf numFmtId="0" fontId="17" fillId="0" borderId="0" xfId="2" applyFont="1" applyFill="1" applyBorder="1"/>
    <xf numFmtId="0" fontId="17" fillId="0" borderId="0" xfId="2" applyFont="1" applyFill="1"/>
    <xf numFmtId="0" fontId="17" fillId="0" borderId="9" xfId="2" applyFont="1" applyFill="1" applyBorder="1" applyAlignment="1">
      <alignment wrapText="1"/>
    </xf>
    <xf numFmtId="0" fontId="20" fillId="0" borderId="9" xfId="2" applyFont="1" applyFill="1" applyBorder="1" applyAlignment="1">
      <alignment wrapText="1"/>
    </xf>
    <xf numFmtId="0" fontId="21" fillId="0" borderId="9" xfId="2" applyFont="1" applyFill="1" applyBorder="1" applyAlignment="1">
      <alignment horizontal="center"/>
    </xf>
    <xf numFmtId="1" fontId="21" fillId="0" borderId="9" xfId="2" applyNumberFormat="1" applyFont="1" applyFill="1" applyBorder="1" applyAlignment="1">
      <alignment horizontal="center"/>
    </xf>
    <xf numFmtId="2" fontId="22" fillId="0" borderId="9" xfId="2" applyNumberFormat="1" applyFont="1" applyFill="1" applyBorder="1" applyAlignment="1">
      <alignment horizontal="center" wrapText="1"/>
    </xf>
    <xf numFmtId="3" fontId="21" fillId="0" borderId="9" xfId="2" applyNumberFormat="1" applyFont="1" applyFill="1" applyBorder="1" applyAlignment="1">
      <alignment horizontal="center"/>
    </xf>
    <xf numFmtId="0" fontId="21" fillId="0" borderId="9" xfId="2" applyFont="1" applyFill="1" applyBorder="1"/>
    <xf numFmtId="166" fontId="21" fillId="0" borderId="9" xfId="2" applyNumberFormat="1" applyFont="1" applyFill="1" applyBorder="1" applyAlignment="1">
      <alignment horizontal="center"/>
    </xf>
    <xf numFmtId="0" fontId="17" fillId="0" borderId="9" xfId="2" applyFont="1" applyFill="1" applyBorder="1"/>
    <xf numFmtId="3" fontId="24" fillId="0" borderId="9" xfId="2" applyNumberFormat="1" applyFont="1" applyFill="1" applyBorder="1" applyAlignment="1">
      <alignment horizontal="center"/>
    </xf>
    <xf numFmtId="166" fontId="24" fillId="0" borderId="9" xfId="2" applyNumberFormat="1" applyFont="1" applyFill="1" applyBorder="1" applyAlignment="1">
      <alignment horizontal="center"/>
    </xf>
    <xf numFmtId="0" fontId="17" fillId="0" borderId="9" xfId="0" applyFont="1" applyFill="1" applyBorder="1"/>
    <xf numFmtId="3" fontId="26" fillId="0" borderId="9" xfId="2" applyNumberFormat="1" applyFont="1" applyFill="1" applyBorder="1" applyAlignment="1">
      <alignment horizontal="center"/>
    </xf>
    <xf numFmtId="166" fontId="26" fillId="0" borderId="9" xfId="2" applyNumberFormat="1" applyFont="1" applyFill="1" applyBorder="1" applyAlignment="1">
      <alignment horizontal="center"/>
    </xf>
    <xf numFmtId="0" fontId="29" fillId="0" borderId="9" xfId="2" applyFont="1" applyFill="1" applyBorder="1"/>
    <xf numFmtId="0" fontId="30" fillId="0" borderId="0" xfId="2" applyFont="1" applyFill="1" applyBorder="1"/>
    <xf numFmtId="0" fontId="17" fillId="0" borderId="0" xfId="0" applyFont="1" applyFill="1" applyBorder="1"/>
    <xf numFmtId="0" fontId="17" fillId="0" borderId="0" xfId="0" applyFont="1" applyFill="1"/>
    <xf numFmtId="3" fontId="17" fillId="0" borderId="0" xfId="0" applyNumberFormat="1" applyFont="1" applyFill="1" applyBorder="1"/>
    <xf numFmtId="3" fontId="17" fillId="0" borderId="0" xfId="0" applyNumberFormat="1" applyFont="1" applyFill="1"/>
    <xf numFmtId="0" fontId="31" fillId="0" borderId="0" xfId="0" applyFont="1" applyFill="1" applyBorder="1"/>
    <xf numFmtId="0" fontId="30" fillId="0" borderId="0" xfId="0" applyFont="1" applyFill="1" applyBorder="1"/>
    <xf numFmtId="0" fontId="20" fillId="0" borderId="0" xfId="0" applyFont="1" applyFill="1" applyBorder="1"/>
    <xf numFmtId="3" fontId="20" fillId="0" borderId="0" xfId="0" applyNumberFormat="1" applyFont="1" applyFill="1" applyBorder="1" applyAlignment="1">
      <alignment horizontal="center"/>
    </xf>
    <xf numFmtId="2" fontId="20" fillId="0" borderId="0" xfId="0" applyNumberFormat="1" applyFont="1" applyFill="1" applyBorder="1" applyAlignment="1">
      <alignment horizontal="center"/>
    </xf>
    <xf numFmtId="1" fontId="20" fillId="0" borderId="0" xfId="0" applyNumberFormat="1" applyFont="1" applyFill="1" applyBorder="1" applyAlignment="1">
      <alignment horizontal="center"/>
    </xf>
    <xf numFmtId="0" fontId="33" fillId="0" borderId="0" xfId="0" applyFont="1" applyFill="1" applyBorder="1"/>
    <xf numFmtId="164" fontId="17" fillId="0" borderId="0" xfId="1" applyFont="1" applyFill="1" applyBorder="1"/>
    <xf numFmtId="0" fontId="37" fillId="0" borderId="0" xfId="0" applyFont="1"/>
    <xf numFmtId="0" fontId="39" fillId="0" borderId="0" xfId="0" applyFont="1"/>
    <xf numFmtId="0" fontId="43" fillId="0" borderId="0" xfId="0" applyFont="1"/>
    <xf numFmtId="49" fontId="44" fillId="26" borderId="14" xfId="0" applyNumberFormat="1" applyFont="1" applyFill="1" applyBorder="1" applyAlignment="1">
      <alignment horizontal="center"/>
    </xf>
    <xf numFmtId="49" fontId="44" fillId="26" borderId="15" xfId="0" applyNumberFormat="1" applyFont="1" applyFill="1" applyBorder="1" applyAlignment="1">
      <alignment horizontal="center"/>
    </xf>
    <xf numFmtId="0" fontId="44" fillId="26" borderId="16" xfId="0" applyFont="1" applyFill="1" applyBorder="1" applyAlignment="1">
      <alignment horizontal="center"/>
    </xf>
    <xf numFmtId="0" fontId="45" fillId="0" borderId="0" xfId="0" applyFont="1"/>
    <xf numFmtId="0" fontId="46" fillId="26" borderId="17" xfId="0" applyFont="1" applyFill="1" applyBorder="1"/>
    <xf numFmtId="0" fontId="47" fillId="0" borderId="0" xfId="0" applyFont="1"/>
    <xf numFmtId="0" fontId="48" fillId="26" borderId="17" xfId="0" applyFont="1" applyFill="1" applyBorder="1"/>
    <xf numFmtId="0" fontId="50" fillId="0" borderId="0" xfId="0" applyFont="1"/>
    <xf numFmtId="0" fontId="51" fillId="26" borderId="20" xfId="0" applyFont="1" applyFill="1" applyBorder="1" applyAlignment="1">
      <alignment horizontal="center"/>
    </xf>
    <xf numFmtId="0" fontId="52" fillId="0" borderId="0" xfId="0" applyFont="1"/>
    <xf numFmtId="0" fontId="31" fillId="0" borderId="0" xfId="2" applyFont="1" applyFill="1" applyBorder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3" fontId="0" fillId="0" borderId="0" xfId="0" applyNumberFormat="1" applyAlignment="1">
      <alignment horizontal="left"/>
    </xf>
    <xf numFmtId="166" fontId="21" fillId="24" borderId="9" xfId="2" applyNumberFormat="1" applyFont="1" applyFill="1" applyBorder="1" applyAlignment="1">
      <alignment horizontal="center"/>
    </xf>
    <xf numFmtId="0" fontId="23" fillId="24" borderId="9" xfId="2" applyFont="1" applyFill="1" applyBorder="1"/>
    <xf numFmtId="3" fontId="21" fillId="24" borderId="9" xfId="2" applyNumberFormat="1" applyFont="1" applyFill="1" applyBorder="1" applyAlignment="1">
      <alignment horizontal="center"/>
    </xf>
    <xf numFmtId="0" fontId="21" fillId="24" borderId="9" xfId="2" applyFont="1" applyFill="1" applyBorder="1"/>
    <xf numFmtId="0" fontId="22" fillId="24" borderId="9" xfId="2" applyFont="1" applyFill="1" applyBorder="1"/>
    <xf numFmtId="3" fontId="25" fillId="24" borderId="9" xfId="2" applyNumberFormat="1" applyFont="1" applyFill="1" applyBorder="1" applyAlignment="1">
      <alignment horizontal="center"/>
    </xf>
    <xf numFmtId="166" fontId="25" fillId="24" borderId="9" xfId="2" applyNumberFormat="1" applyFont="1" applyFill="1" applyBorder="1" applyAlignment="1">
      <alignment horizontal="center"/>
    </xf>
    <xf numFmtId="3" fontId="27" fillId="24" borderId="9" xfId="2" applyNumberFormat="1" applyFont="1" applyFill="1" applyBorder="1" applyAlignment="1">
      <alignment horizontal="center"/>
    </xf>
    <xf numFmtId="167" fontId="27" fillId="24" borderId="9" xfId="2" applyNumberFormat="1" applyFont="1" applyFill="1" applyBorder="1" applyAlignment="1">
      <alignment horizontal="center"/>
    </xf>
    <xf numFmtId="3" fontId="29" fillId="24" borderId="9" xfId="2" applyNumberFormat="1" applyFont="1" applyFill="1" applyBorder="1" applyAlignment="1">
      <alignment horizontal="center"/>
    </xf>
    <xf numFmtId="166" fontId="29" fillId="24" borderId="9" xfId="2" applyNumberFormat="1" applyFont="1" applyFill="1" applyBorder="1" applyAlignment="1">
      <alignment horizontal="center"/>
    </xf>
    <xf numFmtId="49" fontId="40" fillId="43" borderId="9" xfId="0" applyNumberFormat="1" applyFont="1" applyFill="1" applyBorder="1" applyAlignment="1">
      <alignment horizontal="left"/>
    </xf>
    <xf numFmtId="3" fontId="40" fillId="43" borderId="9" xfId="0" applyNumberFormat="1" applyFont="1" applyFill="1" applyBorder="1" applyAlignment="1">
      <alignment horizontal="right"/>
    </xf>
    <xf numFmtId="49" fontId="40" fillId="43" borderId="9" xfId="0" applyNumberFormat="1" applyFont="1" applyFill="1" applyBorder="1" applyAlignment="1">
      <alignment horizontal="right"/>
    </xf>
    <xf numFmtId="49" fontId="41" fillId="0" borderId="9" xfId="0" applyNumberFormat="1" applyFont="1" applyFill="1" applyBorder="1"/>
    <xf numFmtId="3" fontId="42" fillId="0" borderId="9" xfId="0" applyNumberFormat="1" applyFont="1" applyFill="1" applyBorder="1"/>
    <xf numFmtId="49" fontId="41" fillId="0" borderId="32" xfId="0" applyNumberFormat="1" applyFont="1" applyFill="1" applyBorder="1"/>
    <xf numFmtId="3" fontId="0" fillId="0" borderId="0" xfId="0" applyNumberFormat="1"/>
    <xf numFmtId="49" fontId="41" fillId="0" borderId="0" xfId="0" applyNumberFormat="1" applyFont="1" applyFill="1" applyBorder="1"/>
    <xf numFmtId="0" fontId="16" fillId="0" borderId="0" xfId="0" applyFont="1"/>
    <xf numFmtId="49" fontId="71" fillId="0" borderId="0" xfId="0" applyNumberFormat="1" applyFont="1" applyFill="1" applyBorder="1"/>
    <xf numFmtId="0" fontId="0" fillId="0" borderId="0" xfId="0" applyAlignment="1">
      <alignment horizontal="center"/>
    </xf>
    <xf numFmtId="0" fontId="17" fillId="0" borderId="9" xfId="0" applyFont="1" applyFill="1" applyBorder="1" applyAlignment="1">
      <alignment wrapText="1"/>
    </xf>
    <xf numFmtId="0" fontId="20" fillId="0" borderId="9" xfId="0" applyFont="1" applyFill="1" applyBorder="1" applyAlignment="1">
      <alignment wrapText="1"/>
    </xf>
    <xf numFmtId="0" fontId="23" fillId="23" borderId="9" xfId="0" applyFont="1" applyFill="1" applyBorder="1"/>
    <xf numFmtId="3" fontId="21" fillId="23" borderId="9" xfId="0" applyNumberFormat="1" applyFont="1" applyFill="1" applyBorder="1" applyAlignment="1">
      <alignment horizontal="center"/>
    </xf>
    <xf numFmtId="4" fontId="21" fillId="23" borderId="9" xfId="0" applyNumberFormat="1" applyFont="1" applyFill="1" applyBorder="1" applyAlignment="1">
      <alignment horizontal="center"/>
    </xf>
    <xf numFmtId="0" fontId="21" fillId="0" borderId="9" xfId="0" applyFont="1" applyFill="1" applyBorder="1"/>
    <xf numFmtId="3" fontId="21" fillId="0" borderId="9" xfId="0" applyNumberFormat="1" applyFont="1" applyFill="1" applyBorder="1" applyAlignment="1">
      <alignment horizontal="center"/>
    </xf>
    <xf numFmtId="2" fontId="21" fillId="0" borderId="9" xfId="0" applyNumberFormat="1" applyFont="1" applyFill="1" applyBorder="1" applyAlignment="1">
      <alignment horizontal="center"/>
    </xf>
    <xf numFmtId="3" fontId="24" fillId="0" borderId="9" xfId="0" applyNumberFormat="1" applyFont="1" applyFill="1" applyBorder="1" applyAlignment="1">
      <alignment horizontal="center"/>
    </xf>
    <xf numFmtId="2" fontId="24" fillId="0" borderId="9" xfId="0" applyNumberFormat="1" applyFont="1" applyFill="1" applyBorder="1" applyAlignment="1">
      <alignment horizontal="center"/>
    </xf>
    <xf numFmtId="2" fontId="21" fillId="23" borderId="9" xfId="0" applyNumberFormat="1" applyFont="1" applyFill="1" applyBorder="1" applyAlignment="1">
      <alignment horizontal="center"/>
    </xf>
    <xf numFmtId="0" fontId="32" fillId="0" borderId="9" xfId="0" applyFont="1" applyFill="1" applyBorder="1"/>
    <xf numFmtId="0" fontId="31" fillId="23" borderId="9" xfId="2" applyFont="1" applyFill="1" applyBorder="1"/>
    <xf numFmtId="0" fontId="25" fillId="0" borderId="9" xfId="0" applyFont="1" applyFill="1" applyBorder="1"/>
    <xf numFmtId="3" fontId="25" fillId="24" borderId="9" xfId="0" applyNumberFormat="1" applyFont="1" applyFill="1" applyBorder="1" applyAlignment="1">
      <alignment horizontal="center"/>
    </xf>
    <xf numFmtId="2" fontId="25" fillId="24" borderId="9" xfId="0" applyNumberFormat="1" applyFont="1" applyFill="1" applyBorder="1" applyAlignment="1">
      <alignment horizontal="center"/>
    </xf>
    <xf numFmtId="1" fontId="25" fillId="24" borderId="9" xfId="0" applyNumberFormat="1" applyFont="1" applyFill="1" applyBorder="1" applyAlignment="1">
      <alignment horizontal="center"/>
    </xf>
    <xf numFmtId="2" fontId="22" fillId="0" borderId="9" xfId="0" applyNumberFormat="1" applyFont="1" applyFill="1" applyBorder="1" applyAlignment="1">
      <alignment horizontal="center" wrapText="1"/>
    </xf>
    <xf numFmtId="0" fontId="30" fillId="0" borderId="9" xfId="0" applyFont="1" applyFill="1" applyBorder="1"/>
    <xf numFmtId="2" fontId="24" fillId="25" borderId="9" xfId="0" applyNumberFormat="1" applyFont="1" applyFill="1" applyBorder="1" applyAlignment="1">
      <alignment horizontal="center"/>
    </xf>
    <xf numFmtId="2" fontId="25" fillId="0" borderId="9" xfId="0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0" fontId="0" fillId="0" borderId="9" xfId="0" applyBorder="1" applyAlignment="1">
      <alignment wrapText="1"/>
    </xf>
    <xf numFmtId="0" fontId="35" fillId="0" borderId="9" xfId="0" applyFont="1" applyBorder="1" applyAlignment="1">
      <alignment wrapText="1"/>
    </xf>
    <xf numFmtId="0" fontId="26" fillId="0" borderId="9" xfId="0" applyFont="1" applyBorder="1"/>
    <xf numFmtId="0" fontId="26" fillId="0" borderId="9" xfId="0" applyFont="1" applyBorder="1" applyAlignment="1">
      <alignment wrapText="1"/>
    </xf>
    <xf numFmtId="49" fontId="73" fillId="0" borderId="10" xfId="0" applyNumberFormat="1" applyFont="1" applyFill="1" applyBorder="1"/>
    <xf numFmtId="49" fontId="73" fillId="0" borderId="9" xfId="0" applyNumberFormat="1" applyFont="1" applyFill="1" applyBorder="1"/>
    <xf numFmtId="4" fontId="74" fillId="0" borderId="9" xfId="0" applyNumberFormat="1" applyFont="1" applyFill="1" applyBorder="1"/>
    <xf numFmtId="4" fontId="74" fillId="0" borderId="12" xfId="0" applyNumberFormat="1" applyFont="1" applyFill="1" applyBorder="1"/>
    <xf numFmtId="0" fontId="16" fillId="0" borderId="0" xfId="0" applyFont="1" applyFill="1" applyBorder="1"/>
    <xf numFmtId="3" fontId="37" fillId="0" borderId="0" xfId="0" applyNumberFormat="1" applyFont="1" applyFill="1" applyBorder="1" applyAlignment="1">
      <alignment horizontal="center"/>
    </xf>
    <xf numFmtId="4" fontId="74" fillId="0" borderId="13" xfId="0" applyNumberFormat="1" applyFont="1" applyFill="1" applyBorder="1"/>
    <xf numFmtId="0" fontId="37" fillId="0" borderId="0" xfId="0" applyFont="1" applyFill="1" applyBorder="1" applyAlignment="1">
      <alignment horizontal="center"/>
    </xf>
    <xf numFmtId="49" fontId="72" fillId="44" borderId="9" xfId="0" applyNumberFormat="1" applyFont="1" applyFill="1" applyBorder="1" applyAlignment="1">
      <alignment horizontal="center"/>
    </xf>
    <xf numFmtId="0" fontId="72" fillId="44" borderId="9" xfId="0" applyFont="1" applyFill="1" applyBorder="1" applyAlignment="1">
      <alignment horizontal="center"/>
    </xf>
    <xf numFmtId="3" fontId="75" fillId="24" borderId="9" xfId="2" applyNumberFormat="1" applyFont="1" applyFill="1" applyBorder="1" applyAlignment="1">
      <alignment horizontal="center"/>
    </xf>
    <xf numFmtId="166" fontId="75" fillId="24" borderId="9" xfId="2" applyNumberFormat="1" applyFont="1" applyFill="1" applyBorder="1" applyAlignment="1">
      <alignment horizontal="center"/>
    </xf>
    <xf numFmtId="169" fontId="27" fillId="0" borderId="9" xfId="1" applyNumberFormat="1" applyFont="1" applyFill="1" applyBorder="1" applyAlignment="1">
      <alignment horizontal="center" vertical="center"/>
    </xf>
    <xf numFmtId="0" fontId="38" fillId="0" borderId="0" xfId="2" applyFont="1" applyFill="1" applyBorder="1"/>
    <xf numFmtId="169" fontId="27" fillId="0" borderId="9" xfId="0" applyNumberFormat="1" applyFont="1" applyFill="1" applyBorder="1" applyAlignment="1">
      <alignment horizontal="center" vertical="center"/>
    </xf>
    <xf numFmtId="3" fontId="21" fillId="0" borderId="9" xfId="0" applyNumberFormat="1" applyFont="1" applyFill="1" applyBorder="1" applyAlignment="1">
      <alignment horizontal="center" vertical="center"/>
    </xf>
    <xf numFmtId="168" fontId="42" fillId="0" borderId="0" xfId="170" applyNumberFormat="1" applyFont="1" applyFill="1" applyBorder="1"/>
    <xf numFmtId="0" fontId="36" fillId="0" borderId="9" xfId="0" applyFont="1" applyBorder="1" applyAlignment="1">
      <alignment horizontal="center" vertical="center"/>
    </xf>
    <xf numFmtId="0" fontId="18" fillId="0" borderId="0" xfId="2" applyFont="1" applyFill="1" applyBorder="1" applyAlignment="1"/>
    <xf numFmtId="170" fontId="26" fillId="0" borderId="9" xfId="0" applyNumberFormat="1" applyFont="1" applyFill="1" applyBorder="1" applyAlignment="1">
      <alignment horizontal="center" vertical="center"/>
    </xf>
    <xf numFmtId="0" fontId="76" fillId="0" borderId="0" xfId="0" applyFont="1" applyAlignment="1">
      <alignment vertical="center"/>
    </xf>
    <xf numFmtId="0" fontId="77" fillId="0" borderId="0" xfId="0" applyFont="1" applyAlignment="1">
      <alignment vertical="center"/>
    </xf>
    <xf numFmtId="0" fontId="21" fillId="0" borderId="9" xfId="2" applyFont="1" applyFill="1" applyBorder="1" applyAlignment="1">
      <alignment horizontal="center" vertical="center"/>
    </xf>
    <xf numFmtId="1" fontId="21" fillId="0" borderId="9" xfId="2" applyNumberFormat="1" applyFont="1" applyFill="1" applyBorder="1" applyAlignment="1">
      <alignment horizontal="center" vertical="center"/>
    </xf>
    <xf numFmtId="2" fontId="22" fillId="0" borderId="9" xfId="2" applyNumberFormat="1" applyFont="1" applyFill="1" applyBorder="1" applyAlignment="1">
      <alignment horizontal="center" vertical="center" wrapText="1"/>
    </xf>
    <xf numFmtId="0" fontId="26" fillId="0" borderId="0" xfId="0" applyFont="1"/>
    <xf numFmtId="167" fontId="21" fillId="0" borderId="9" xfId="0" applyNumberFormat="1" applyFont="1" applyFill="1" applyBorder="1" applyAlignment="1">
      <alignment horizontal="center" vertical="center"/>
    </xf>
    <xf numFmtId="3" fontId="25" fillId="0" borderId="9" xfId="0" applyNumberFormat="1" applyFont="1" applyFill="1" applyBorder="1" applyAlignment="1">
      <alignment horizontal="right" vertical="center"/>
    </xf>
    <xf numFmtId="3" fontId="21" fillId="0" borderId="9" xfId="0" applyNumberFormat="1" applyFont="1" applyFill="1" applyBorder="1" applyAlignment="1">
      <alignment horizontal="right" vertical="center"/>
    </xf>
    <xf numFmtId="169" fontId="27" fillId="0" borderId="9" xfId="0" applyNumberFormat="1" applyFont="1" applyFill="1" applyBorder="1" applyAlignment="1">
      <alignment vertical="center"/>
    </xf>
    <xf numFmtId="170" fontId="26" fillId="0" borderId="9" xfId="0" applyNumberFormat="1" applyFont="1" applyFill="1" applyBorder="1" applyAlignment="1">
      <alignment vertical="center"/>
    </xf>
    <xf numFmtId="4" fontId="74" fillId="0" borderId="9" xfId="0" applyNumberFormat="1" applyFont="1" applyFill="1" applyBorder="1" applyAlignment="1">
      <alignment horizontal="right"/>
    </xf>
    <xf numFmtId="3" fontId="74" fillId="0" borderId="9" xfId="0" applyNumberFormat="1" applyFont="1" applyFill="1" applyBorder="1" applyAlignment="1">
      <alignment horizontal="right"/>
    </xf>
    <xf numFmtId="3" fontId="46" fillId="26" borderId="18" xfId="0" applyNumberFormat="1" applyFont="1" applyFill="1" applyBorder="1" applyAlignment="1">
      <alignment horizontal="right"/>
    </xf>
    <xf numFmtId="3" fontId="48" fillId="26" borderId="0" xfId="0" applyNumberFormat="1" applyFont="1" applyFill="1" applyBorder="1" applyAlignment="1">
      <alignment horizontal="right"/>
    </xf>
    <xf numFmtId="3" fontId="46" fillId="26" borderId="19" xfId="0" applyNumberFormat="1" applyFont="1" applyFill="1" applyBorder="1" applyAlignment="1">
      <alignment horizontal="right"/>
    </xf>
    <xf numFmtId="3" fontId="49" fillId="26" borderId="0" xfId="0" applyNumberFormat="1" applyFont="1" applyFill="1" applyBorder="1" applyAlignment="1">
      <alignment horizontal="right"/>
    </xf>
    <xf numFmtId="3" fontId="46" fillId="26" borderId="0" xfId="0" applyNumberFormat="1" applyFont="1" applyFill="1" applyBorder="1" applyAlignment="1">
      <alignment horizontal="right"/>
    </xf>
    <xf numFmtId="3" fontId="51" fillId="26" borderId="21" xfId="0" applyNumberFormat="1" applyFont="1" applyFill="1" applyBorder="1" applyAlignment="1">
      <alignment horizontal="right"/>
    </xf>
    <xf numFmtId="3" fontId="51" fillId="26" borderId="22" xfId="0" applyNumberFormat="1" applyFont="1" applyFill="1" applyBorder="1" applyAlignment="1">
      <alignment horizontal="right"/>
    </xf>
    <xf numFmtId="3" fontId="42" fillId="0" borderId="9" xfId="0" applyNumberFormat="1" applyFont="1" applyFill="1" applyBorder="1" applyAlignment="1">
      <alignment horizontal="right"/>
    </xf>
    <xf numFmtId="168" fontId="42" fillId="0" borderId="9" xfId="170" applyNumberFormat="1" applyFont="1" applyFill="1" applyBorder="1" applyAlignment="1">
      <alignment horizontal="center"/>
    </xf>
    <xf numFmtId="0" fontId="33" fillId="0" borderId="9" xfId="0" applyFont="1" applyFill="1" applyBorder="1"/>
    <xf numFmtId="0" fontId="33" fillId="0" borderId="9" xfId="0" applyFont="1" applyFill="1" applyBorder="1" applyAlignment="1">
      <alignment horizontal="center" vertical="center"/>
    </xf>
    <xf numFmtId="171" fontId="17" fillId="0" borderId="9" xfId="0" applyNumberFormat="1" applyFont="1" applyFill="1" applyBorder="1"/>
    <xf numFmtId="3" fontId="22" fillId="24" borderId="9" xfId="0" applyNumberFormat="1" applyFont="1" applyFill="1" applyBorder="1" applyAlignment="1">
      <alignment horizontal="center"/>
    </xf>
    <xf numFmtId="2" fontId="22" fillId="24" borderId="9" xfId="0" applyNumberFormat="1" applyFont="1" applyFill="1" applyBorder="1" applyAlignment="1">
      <alignment horizontal="center"/>
    </xf>
    <xf numFmtId="1" fontId="22" fillId="24" borderId="9" xfId="0" applyNumberFormat="1" applyFont="1" applyFill="1" applyBorder="1" applyAlignment="1">
      <alignment horizontal="center"/>
    </xf>
    <xf numFmtId="166" fontId="21" fillId="23" borderId="9" xfId="0" applyNumberFormat="1" applyFont="1" applyFill="1" applyBorder="1" applyAlignment="1">
      <alignment horizontal="center"/>
    </xf>
    <xf numFmtId="166" fontId="21" fillId="0" borderId="9" xfId="0" applyNumberFormat="1" applyFont="1" applyFill="1" applyBorder="1" applyAlignment="1">
      <alignment horizontal="center"/>
    </xf>
    <xf numFmtId="166" fontId="24" fillId="0" borderId="9" xfId="0" applyNumberFormat="1" applyFont="1" applyFill="1" applyBorder="1" applyAlignment="1">
      <alignment horizontal="center"/>
    </xf>
    <xf numFmtId="166" fontId="20" fillId="0" borderId="9" xfId="0" applyNumberFormat="1" applyFont="1" applyFill="1" applyBorder="1" applyAlignment="1">
      <alignment horizontal="center"/>
    </xf>
    <xf numFmtId="166" fontId="42" fillId="0" borderId="9" xfId="170" applyNumberFormat="1" applyFont="1" applyFill="1" applyBorder="1" applyAlignment="1">
      <alignment horizontal="center"/>
    </xf>
    <xf numFmtId="17" fontId="33" fillId="0" borderId="9" xfId="0" applyNumberFormat="1" applyFont="1" applyFill="1" applyBorder="1" applyAlignment="1">
      <alignment horizontal="center" vertical="center"/>
    </xf>
    <xf numFmtId="0" fontId="20" fillId="0" borderId="9" xfId="2" applyFont="1" applyFill="1" applyBorder="1" applyAlignment="1">
      <alignment horizontal="center" vertical="center"/>
    </xf>
    <xf numFmtId="0" fontId="19" fillId="0" borderId="10" xfId="2" applyFont="1" applyFill="1" applyBorder="1" applyAlignment="1">
      <alignment horizontal="center" vertical="center"/>
    </xf>
    <xf numFmtId="0" fontId="19" fillId="0" borderId="11" xfId="2" applyFont="1" applyFill="1" applyBorder="1" applyAlignment="1">
      <alignment horizontal="center" vertical="center"/>
    </xf>
    <xf numFmtId="0" fontId="19" fillId="0" borderId="12" xfId="2" applyFont="1" applyFill="1" applyBorder="1" applyAlignment="1">
      <alignment horizontal="center" vertical="center"/>
    </xf>
    <xf numFmtId="0" fontId="18" fillId="0" borderId="0" xfId="2" applyFont="1" applyFill="1" applyBorder="1" applyAlignment="1">
      <alignment horizontal="center"/>
    </xf>
    <xf numFmtId="0" fontId="26" fillId="0" borderId="9" xfId="2" applyFont="1" applyFill="1" applyBorder="1" applyAlignment="1">
      <alignment horizontal="center"/>
    </xf>
    <xf numFmtId="0" fontId="70" fillId="0" borderId="9" xfId="2" applyFont="1" applyFill="1" applyBorder="1" applyAlignment="1">
      <alignment horizontal="center"/>
    </xf>
    <xf numFmtId="0" fontId="19" fillId="0" borderId="10" xfId="0" applyFont="1" applyFill="1" applyBorder="1" applyAlignment="1">
      <alignment horizontal="center" vertical="center"/>
    </xf>
    <xf numFmtId="0" fontId="19" fillId="0" borderId="11" xfId="0" applyFont="1" applyFill="1" applyBorder="1" applyAlignment="1">
      <alignment horizontal="center" vertical="center"/>
    </xf>
    <xf numFmtId="0" fontId="19" fillId="0" borderId="12" xfId="0" applyFont="1" applyFill="1" applyBorder="1" applyAlignment="1">
      <alignment horizontal="center" vertical="center"/>
    </xf>
    <xf numFmtId="0" fontId="20" fillId="0" borderId="9" xfId="0" applyFont="1" applyFill="1" applyBorder="1" applyAlignment="1">
      <alignment horizontal="center" vertical="center" wrapText="1"/>
    </xf>
    <xf numFmtId="0" fontId="34" fillId="0" borderId="10" xfId="0" applyFont="1" applyBorder="1" applyAlignment="1">
      <alignment horizontal="center" vertical="center" wrapText="1"/>
    </xf>
    <xf numFmtId="0" fontId="34" fillId="0" borderId="11" xfId="0" applyFont="1" applyBorder="1" applyAlignment="1">
      <alignment horizontal="center" vertical="center" wrapText="1"/>
    </xf>
    <xf numFmtId="0" fontId="34" fillId="0" borderId="12" xfId="0" applyFont="1" applyBorder="1" applyAlignment="1">
      <alignment horizontal="center" vertical="center" wrapText="1"/>
    </xf>
    <xf numFmtId="0" fontId="37" fillId="0" borderId="0" xfId="0" applyFont="1" applyBorder="1" applyAlignment="1">
      <alignment horizontal="center" vertical="center"/>
    </xf>
    <xf numFmtId="3" fontId="37" fillId="0" borderId="0" xfId="0" applyNumberFormat="1" applyFont="1" applyFill="1" applyBorder="1" applyAlignment="1">
      <alignment horizontal="center"/>
    </xf>
    <xf numFmtId="0" fontId="37" fillId="0" borderId="0" xfId="0" applyFont="1" applyFill="1" applyBorder="1" applyAlignment="1">
      <alignment horizontal="center"/>
    </xf>
  </cellXfs>
  <cellStyles count="337">
    <cellStyle name="%20 - Vurgu1 2" xfId="3"/>
    <cellStyle name="%20 - Vurgu2 2" xfId="4"/>
    <cellStyle name="%20 - Vurgu3 2" xfId="5"/>
    <cellStyle name="%20 - Vurgu4 2" xfId="6"/>
    <cellStyle name="%20 - Vurgu5 2" xfId="7"/>
    <cellStyle name="%20 - Vurgu6 2" xfId="8"/>
    <cellStyle name="%40 - Vurgu1 2" xfId="9"/>
    <cellStyle name="%40 - Vurgu2 2" xfId="10"/>
    <cellStyle name="%40 - Vurgu3 2" xfId="11"/>
    <cellStyle name="%40 - Vurgu4 2" xfId="12"/>
    <cellStyle name="%40 - Vurgu5 2" xfId="13"/>
    <cellStyle name="%40 - Vurgu6 2" xfId="14"/>
    <cellStyle name="%60 - Vurgu1 2" xfId="15"/>
    <cellStyle name="%60 - Vurgu2 2" xfId="16"/>
    <cellStyle name="%60 - Vurgu3 2" xfId="17"/>
    <cellStyle name="%60 - Vurgu4 2" xfId="18"/>
    <cellStyle name="%60 - Vurgu5 2" xfId="19"/>
    <cellStyle name="%60 - Vurgu6 2" xfId="20"/>
    <cellStyle name="20% - Accent1" xfId="21"/>
    <cellStyle name="20% - Accent1 2" xfId="22"/>
    <cellStyle name="20% - Accent1 2 2" xfId="23"/>
    <cellStyle name="20% - Accent1 2 2 2" xfId="171"/>
    <cellStyle name="20% - Accent1 2 3" xfId="172"/>
    <cellStyle name="20% - Accent1 3" xfId="173"/>
    <cellStyle name="20% - Accent1 4" xfId="174"/>
    <cellStyle name="20% - Accent2" xfId="24"/>
    <cellStyle name="20% - Accent2 2" xfId="25"/>
    <cellStyle name="20% - Accent2 2 2" xfId="26"/>
    <cellStyle name="20% - Accent2 2 2 2" xfId="175"/>
    <cellStyle name="20% - Accent2 2 3" xfId="176"/>
    <cellStyle name="20% - Accent2 3" xfId="177"/>
    <cellStyle name="20% - Accent2 4" xfId="178"/>
    <cellStyle name="20% - Accent3" xfId="27"/>
    <cellStyle name="20% - Accent3 2" xfId="28"/>
    <cellStyle name="20% - Accent3 2 2" xfId="29"/>
    <cellStyle name="20% - Accent3 2 2 2" xfId="179"/>
    <cellStyle name="20% - Accent3 2 3" xfId="180"/>
    <cellStyle name="20% - Accent3 3" xfId="181"/>
    <cellStyle name="20% - Accent3 4" xfId="182"/>
    <cellStyle name="20% - Accent4" xfId="30"/>
    <cellStyle name="20% - Accent4 2" xfId="31"/>
    <cellStyle name="20% - Accent4 2 2" xfId="32"/>
    <cellStyle name="20% - Accent4 2 2 2" xfId="183"/>
    <cellStyle name="20% - Accent4 2 3" xfId="184"/>
    <cellStyle name="20% - Accent4 3" xfId="185"/>
    <cellStyle name="20% - Accent4 4" xfId="186"/>
    <cellStyle name="20% - Accent5" xfId="33"/>
    <cellStyle name="20% - Accent5 2" xfId="34"/>
    <cellStyle name="20% - Accent5 2 2" xfId="35"/>
    <cellStyle name="20% - Accent5 2 2 2" xfId="187"/>
    <cellStyle name="20% - Accent5 2 3" xfId="188"/>
    <cellStyle name="20% - Accent5 3" xfId="189"/>
    <cellStyle name="20% - Accent5 4" xfId="190"/>
    <cellStyle name="20% - Accent6" xfId="36"/>
    <cellStyle name="20% - Accent6 2" xfId="37"/>
    <cellStyle name="20% - Accent6 2 2" xfId="38"/>
    <cellStyle name="20% - Accent6 2 2 2" xfId="191"/>
    <cellStyle name="20% - Accent6 2 3" xfId="192"/>
    <cellStyle name="20% - Accent6 3" xfId="193"/>
    <cellStyle name="20% - Accent6 4" xfId="194"/>
    <cellStyle name="40% - Accent1" xfId="39"/>
    <cellStyle name="40% - Accent1 2" xfId="40"/>
    <cellStyle name="40% - Accent1 2 2" xfId="41"/>
    <cellStyle name="40% - Accent1 2 2 2" xfId="195"/>
    <cellStyle name="40% - Accent1 2 3" xfId="196"/>
    <cellStyle name="40% - Accent1 3" xfId="197"/>
    <cellStyle name="40% - Accent1 4" xfId="198"/>
    <cellStyle name="40% - Accent2" xfId="42"/>
    <cellStyle name="40% - Accent2 2" xfId="43"/>
    <cellStyle name="40% - Accent2 2 2" xfId="44"/>
    <cellStyle name="40% - Accent2 2 2 2" xfId="199"/>
    <cellStyle name="40% - Accent2 2 3" xfId="200"/>
    <cellStyle name="40% - Accent2 3" xfId="201"/>
    <cellStyle name="40% - Accent2 4" xfId="202"/>
    <cellStyle name="40% - Accent3" xfId="45"/>
    <cellStyle name="40% - Accent3 2" xfId="46"/>
    <cellStyle name="40% - Accent3 2 2" xfId="47"/>
    <cellStyle name="40% - Accent3 2 2 2" xfId="203"/>
    <cellStyle name="40% - Accent3 2 3" xfId="204"/>
    <cellStyle name="40% - Accent3 3" xfId="205"/>
    <cellStyle name="40% - Accent3 4" xfId="206"/>
    <cellStyle name="40% - Accent4" xfId="48"/>
    <cellStyle name="40% - Accent4 2" xfId="49"/>
    <cellStyle name="40% - Accent4 2 2" xfId="50"/>
    <cellStyle name="40% - Accent4 2 2 2" xfId="207"/>
    <cellStyle name="40% - Accent4 2 3" xfId="208"/>
    <cellStyle name="40% - Accent4 3" xfId="209"/>
    <cellStyle name="40% - Accent4 4" xfId="210"/>
    <cellStyle name="40% - Accent5" xfId="51"/>
    <cellStyle name="40% - Accent5 2" xfId="52"/>
    <cellStyle name="40% - Accent5 2 2" xfId="53"/>
    <cellStyle name="40% - Accent5 2 2 2" xfId="211"/>
    <cellStyle name="40% - Accent5 2 3" xfId="212"/>
    <cellStyle name="40% - Accent5 3" xfId="213"/>
    <cellStyle name="40% - Accent5 4" xfId="214"/>
    <cellStyle name="40% - Accent6" xfId="54"/>
    <cellStyle name="40% - Accent6 2" xfId="55"/>
    <cellStyle name="40% - Accent6 2 2" xfId="56"/>
    <cellStyle name="40% - Accent6 2 2 2" xfId="215"/>
    <cellStyle name="40% - Accent6 2 3" xfId="216"/>
    <cellStyle name="40% - Accent6 3" xfId="217"/>
    <cellStyle name="40% - Accent6 4" xfId="218"/>
    <cellStyle name="60% - Accent1" xfId="57"/>
    <cellStyle name="60% - Accent1 2" xfId="58"/>
    <cellStyle name="60% - Accent1 2 2" xfId="59"/>
    <cellStyle name="60% - Accent1 2 2 2" xfId="219"/>
    <cellStyle name="60% - Accent1 2 3" xfId="220"/>
    <cellStyle name="60% - Accent1 3" xfId="221"/>
    <cellStyle name="60% - Accent2" xfId="60"/>
    <cellStyle name="60% - Accent2 2" xfId="61"/>
    <cellStyle name="60% - Accent2 2 2" xfId="62"/>
    <cellStyle name="60% - Accent2 2 2 2" xfId="222"/>
    <cellStyle name="60% - Accent2 2 3" xfId="223"/>
    <cellStyle name="60% - Accent2 3" xfId="224"/>
    <cellStyle name="60% - Accent3" xfId="63"/>
    <cellStyle name="60% - Accent3 2" xfId="64"/>
    <cellStyle name="60% - Accent3 2 2" xfId="65"/>
    <cellStyle name="60% - Accent3 2 2 2" xfId="225"/>
    <cellStyle name="60% - Accent3 2 3" xfId="226"/>
    <cellStyle name="60% - Accent3 3" xfId="227"/>
    <cellStyle name="60% - Accent4" xfId="66"/>
    <cellStyle name="60% - Accent4 2" xfId="67"/>
    <cellStyle name="60% - Accent4 2 2" xfId="68"/>
    <cellStyle name="60% - Accent4 2 2 2" xfId="228"/>
    <cellStyle name="60% - Accent4 2 3" xfId="229"/>
    <cellStyle name="60% - Accent4 3" xfId="230"/>
    <cellStyle name="60% - Accent5" xfId="69"/>
    <cellStyle name="60% - Accent5 2" xfId="70"/>
    <cellStyle name="60% - Accent5 2 2" xfId="71"/>
    <cellStyle name="60% - Accent5 2 2 2" xfId="231"/>
    <cellStyle name="60% - Accent5 2 3" xfId="232"/>
    <cellStyle name="60% - Accent5 3" xfId="233"/>
    <cellStyle name="60% - Accent6" xfId="72"/>
    <cellStyle name="60% - Accent6 2" xfId="73"/>
    <cellStyle name="60% - Accent6 2 2" xfId="74"/>
    <cellStyle name="60% - Accent6 2 2 2" xfId="234"/>
    <cellStyle name="60% - Accent6 2 3" xfId="235"/>
    <cellStyle name="60% - Accent6 3" xfId="236"/>
    <cellStyle name="Accent1 2" xfId="75"/>
    <cellStyle name="Accent1 2 2" xfId="76"/>
    <cellStyle name="Accent1 2 2 2" xfId="237"/>
    <cellStyle name="Accent1 2 3" xfId="238"/>
    <cellStyle name="Accent1 3" xfId="239"/>
    <cellStyle name="Accent2 2" xfId="77"/>
    <cellStyle name="Accent2 2 2" xfId="78"/>
    <cellStyle name="Accent2 2 2 2" xfId="240"/>
    <cellStyle name="Accent2 2 3" xfId="241"/>
    <cellStyle name="Accent2 3" xfId="242"/>
    <cellStyle name="Accent3 2" xfId="79"/>
    <cellStyle name="Accent3 2 2" xfId="80"/>
    <cellStyle name="Accent3 2 2 2" xfId="243"/>
    <cellStyle name="Accent3 2 3" xfId="244"/>
    <cellStyle name="Accent3 3" xfId="245"/>
    <cellStyle name="Accent4 2" xfId="81"/>
    <cellStyle name="Accent4 2 2" xfId="82"/>
    <cellStyle name="Accent4 2 2 2" xfId="246"/>
    <cellStyle name="Accent4 2 3" xfId="247"/>
    <cellStyle name="Accent4 3" xfId="248"/>
    <cellStyle name="Accent5 2" xfId="83"/>
    <cellStyle name="Accent5 2 2" xfId="84"/>
    <cellStyle name="Accent5 2 2 2" xfId="249"/>
    <cellStyle name="Accent5 2 3" xfId="250"/>
    <cellStyle name="Accent5 3" xfId="251"/>
    <cellStyle name="Accent6 2" xfId="85"/>
    <cellStyle name="Accent6 2 2" xfId="86"/>
    <cellStyle name="Accent6 2 2 2" xfId="252"/>
    <cellStyle name="Accent6 2 3" xfId="253"/>
    <cellStyle name="Accent6 3" xfId="254"/>
    <cellStyle name="Açıklama Metni 2" xfId="87"/>
    <cellStyle name="Ana Başlık 2" xfId="88"/>
    <cellStyle name="Bad 2" xfId="89"/>
    <cellStyle name="Bad 2 2" xfId="90"/>
    <cellStyle name="Bad 2 2 2" xfId="255"/>
    <cellStyle name="Bad 2 3" xfId="256"/>
    <cellStyle name="Bad 3" xfId="257"/>
    <cellStyle name="Bağlı Hücre 2" xfId="91"/>
    <cellStyle name="Başlık 1 2" xfId="92"/>
    <cellStyle name="Başlık 2 2" xfId="93"/>
    <cellStyle name="Başlık 3 2" xfId="94"/>
    <cellStyle name="Başlık 4 2" xfId="95"/>
    <cellStyle name="Calculation 2" xfId="96"/>
    <cellStyle name="Calculation 2 2" xfId="97"/>
    <cellStyle name="Calculation 2 2 2" xfId="258"/>
    <cellStyle name="Calculation 2 3" xfId="259"/>
    <cellStyle name="Calculation 3" xfId="260"/>
    <cellStyle name="Check Cell 2" xfId="98"/>
    <cellStyle name="Check Cell 2 2" xfId="99"/>
    <cellStyle name="Check Cell 2 2 2" xfId="261"/>
    <cellStyle name="Check Cell 2 3" xfId="262"/>
    <cellStyle name="Check Cell 3" xfId="263"/>
    <cellStyle name="Comma 2" xfId="100"/>
    <cellStyle name="Comma 2 2" xfId="101"/>
    <cellStyle name="Comma 2 3" xfId="264"/>
    <cellStyle name="Çıkış 2" xfId="102"/>
    <cellStyle name="Explanatory Text" xfId="103"/>
    <cellStyle name="Explanatory Text 2" xfId="104"/>
    <cellStyle name="Explanatory Text 2 2" xfId="105"/>
    <cellStyle name="Explanatory Text 2 2 2" xfId="265"/>
    <cellStyle name="Explanatory Text 2 3" xfId="266"/>
    <cellStyle name="Explanatory Text 3" xfId="267"/>
    <cellStyle name="Giriş 2" xfId="106"/>
    <cellStyle name="Good 2" xfId="107"/>
    <cellStyle name="Good 2 2" xfId="108"/>
    <cellStyle name="Good 2 2 2" xfId="268"/>
    <cellStyle name="Good 2 3" xfId="269"/>
    <cellStyle name="Good 3" xfId="270"/>
    <cellStyle name="Heading 1" xfId="109"/>
    <cellStyle name="Heading 1 2" xfId="110"/>
    <cellStyle name="Heading 2" xfId="111"/>
    <cellStyle name="Heading 2 2" xfId="112"/>
    <cellStyle name="Heading 3" xfId="113"/>
    <cellStyle name="Heading 3 2" xfId="114"/>
    <cellStyle name="Heading 4" xfId="115"/>
    <cellStyle name="Heading 4 2" xfId="116"/>
    <cellStyle name="Hesaplama 2" xfId="271"/>
    <cellStyle name="Input" xfId="117"/>
    <cellStyle name="Input 2" xfId="118"/>
    <cellStyle name="Input 2 2" xfId="119"/>
    <cellStyle name="Input 2 2 2" xfId="272"/>
    <cellStyle name="Input 2 3" xfId="273"/>
    <cellStyle name="Input 3" xfId="274"/>
    <cellStyle name="İşaretli Hücre 2" xfId="275"/>
    <cellStyle name="İyi 2" xfId="276"/>
    <cellStyle name="Kötü 2" xfId="277"/>
    <cellStyle name="Linked Cell" xfId="120"/>
    <cellStyle name="Linked Cell 2" xfId="121"/>
    <cellStyle name="Linked Cell 2 2" xfId="122"/>
    <cellStyle name="Linked Cell 2 2 2" xfId="278"/>
    <cellStyle name="Linked Cell 2 3" xfId="279"/>
    <cellStyle name="Linked Cell 3" xfId="280"/>
    <cellStyle name="Neutral 2" xfId="123"/>
    <cellStyle name="Neutral 2 2" xfId="124"/>
    <cellStyle name="Neutral 2 2 2" xfId="281"/>
    <cellStyle name="Neutral 2 3" xfId="282"/>
    <cellStyle name="Neutral 3" xfId="283"/>
    <cellStyle name="Normal" xfId="0" builtinId="0"/>
    <cellStyle name="Normal 2" xfId="336"/>
    <cellStyle name="Normal 2 2" xfId="125"/>
    <cellStyle name="Normal 2 2 2" xfId="284"/>
    <cellStyle name="Normal 2 3" xfId="126"/>
    <cellStyle name="Normal 2 3 2" xfId="127"/>
    <cellStyle name="Normal 2 3 2 2" xfId="285"/>
    <cellStyle name="Normal 2 3 3" xfId="286"/>
    <cellStyle name="Normal 3" xfId="128"/>
    <cellStyle name="Normal 3 2" xfId="287"/>
    <cellStyle name="Normal 4" xfId="129"/>
    <cellStyle name="Normal 4 2" xfId="130"/>
    <cellStyle name="Normal 4 2 2" xfId="131"/>
    <cellStyle name="Normal 4 2 2 2" xfId="288"/>
    <cellStyle name="Normal 4 2 3" xfId="289"/>
    <cellStyle name="Normal 4 3" xfId="290"/>
    <cellStyle name="Normal 4 4" xfId="291"/>
    <cellStyle name="Normal 5" xfId="292"/>
    <cellStyle name="Normal 5 2" xfId="293"/>
    <cellStyle name="Normal 5 3" xfId="294"/>
    <cellStyle name="Normal_MAYIS_2009_İHRACAT_RAKAMLARI" xfId="2"/>
    <cellStyle name="Not 2" xfId="132"/>
    <cellStyle name="Not 3" xfId="295"/>
    <cellStyle name="Note 2" xfId="133"/>
    <cellStyle name="Note 2 2" xfId="134"/>
    <cellStyle name="Note 2 2 2" xfId="135"/>
    <cellStyle name="Note 2 2 2 2" xfId="136"/>
    <cellStyle name="Note 2 2 2 2 2" xfId="296"/>
    <cellStyle name="Note 2 2 2 3" xfId="297"/>
    <cellStyle name="Note 2 2 3" xfId="137"/>
    <cellStyle name="Note 2 2 3 2" xfId="138"/>
    <cellStyle name="Note 2 2 3 2 2" xfId="139"/>
    <cellStyle name="Note 2 2 3 2 2 2" xfId="298"/>
    <cellStyle name="Note 2 2 3 2 3" xfId="299"/>
    <cellStyle name="Note 2 2 3 3" xfId="140"/>
    <cellStyle name="Note 2 2 3 3 2" xfId="141"/>
    <cellStyle name="Note 2 2 3 3 2 2" xfId="300"/>
    <cellStyle name="Note 2 2 3 3 3" xfId="301"/>
    <cellStyle name="Note 2 2 3 4" xfId="302"/>
    <cellStyle name="Note 2 2 4" xfId="142"/>
    <cellStyle name="Note 2 2 4 2" xfId="143"/>
    <cellStyle name="Note 2 2 4 2 2" xfId="303"/>
    <cellStyle name="Note 2 2 4 3" xfId="304"/>
    <cellStyle name="Note 2 2 5" xfId="305"/>
    <cellStyle name="Note 2 2 6" xfId="306"/>
    <cellStyle name="Note 2 3" xfId="144"/>
    <cellStyle name="Note 2 3 2" xfId="145"/>
    <cellStyle name="Note 2 3 2 2" xfId="146"/>
    <cellStyle name="Note 2 3 2 2 2" xfId="307"/>
    <cellStyle name="Note 2 3 2 3" xfId="308"/>
    <cellStyle name="Note 2 3 3" xfId="147"/>
    <cellStyle name="Note 2 3 3 2" xfId="148"/>
    <cellStyle name="Note 2 3 3 2 2" xfId="309"/>
    <cellStyle name="Note 2 3 3 3" xfId="310"/>
    <cellStyle name="Note 2 3 4" xfId="311"/>
    <cellStyle name="Note 2 4" xfId="149"/>
    <cellStyle name="Note 2 4 2" xfId="150"/>
    <cellStyle name="Note 2 4 2 2" xfId="312"/>
    <cellStyle name="Note 2 4 3" xfId="313"/>
    <cellStyle name="Note 2 5" xfId="314"/>
    <cellStyle name="Note 3" xfId="151"/>
    <cellStyle name="Note 3 2" xfId="315"/>
    <cellStyle name="Nötr 2" xfId="316"/>
    <cellStyle name="Output" xfId="152"/>
    <cellStyle name="Output 2" xfId="153"/>
    <cellStyle name="Output 2 2" xfId="154"/>
    <cellStyle name="Output 2 2 2" xfId="317"/>
    <cellStyle name="Output 2 3" xfId="318"/>
    <cellStyle name="Output 3" xfId="319"/>
    <cellStyle name="Percent 2" xfId="155"/>
    <cellStyle name="Percent 2 2" xfId="156"/>
    <cellStyle name="Percent 2 2 2" xfId="320"/>
    <cellStyle name="Percent 2 3" xfId="321"/>
    <cellStyle name="Percent 3" xfId="157"/>
    <cellStyle name="Percent 3 2" xfId="322"/>
    <cellStyle name="Title" xfId="158"/>
    <cellStyle name="Title 2" xfId="159"/>
    <cellStyle name="Toplam 2" xfId="160"/>
    <cellStyle name="Total" xfId="161"/>
    <cellStyle name="Total 2" xfId="162"/>
    <cellStyle name="Total 2 2" xfId="163"/>
    <cellStyle name="Total 2 2 2" xfId="323"/>
    <cellStyle name="Total 2 3" xfId="324"/>
    <cellStyle name="Total 3" xfId="325"/>
    <cellStyle name="Uyarı Metni 2" xfId="164"/>
    <cellStyle name="Virgül" xfId="1" builtinId="3"/>
    <cellStyle name="Virgül 2" xfId="165"/>
    <cellStyle name="Virgül 3" xfId="326"/>
    <cellStyle name="Vurgu1 2" xfId="327"/>
    <cellStyle name="Vurgu2 2" xfId="328"/>
    <cellStyle name="Vurgu3 2" xfId="329"/>
    <cellStyle name="Vurgu4 2" xfId="330"/>
    <cellStyle name="Vurgu5 2" xfId="331"/>
    <cellStyle name="Vurgu6 2" xfId="332"/>
    <cellStyle name="Warning Text" xfId="166"/>
    <cellStyle name="Warning Text 2" xfId="167"/>
    <cellStyle name="Warning Text 2 2" xfId="168"/>
    <cellStyle name="Warning Text 2 2 2" xfId="333"/>
    <cellStyle name="Warning Text 2 3" xfId="334"/>
    <cellStyle name="Warning Text 3" xfId="335"/>
    <cellStyle name="Yüzde 2" xfId="169"/>
    <cellStyle name="Yüzde 3" xfId="17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 sz="1000"/>
              <a:t>AYLAR BAZINDA SANAYİ SEKTÖRÜ İHRACATI</a:t>
            </a:r>
          </a:p>
        </c:rich>
      </c:tx>
      <c:layout>
        <c:manualLayout>
          <c:xMode val="edge"/>
          <c:yMode val="edge"/>
          <c:x val="0.16361646768123617"/>
          <c:y val="3.042876901798063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933638443935944"/>
          <c:y val="0.18672237001258191"/>
          <c:w val="0.7757437070938249"/>
          <c:h val="0.5518683380371866"/>
        </c:manualLayout>
      </c:layout>
      <c:lineChart>
        <c:grouping val="standard"/>
        <c:varyColors val="0"/>
        <c:ser>
          <c:idx val="0"/>
          <c:order val="0"/>
          <c:tx>
            <c:strRef>
              <c:f>'2002_2018_AYLIK_IHR'!$A$25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'2002_2018_AYLIK_IHR'!$C$1:$N$1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'2002_2018_AYLIK_IHR'!$C$25:$N$25</c:f>
              <c:numCache>
                <c:formatCode>#,##0</c:formatCode>
                <c:ptCount val="12"/>
                <c:pt idx="0">
                  <c:v>8505150.0889699999</c:v>
                </c:pt>
                <c:pt idx="1">
                  <c:v>9254254.6765799988</c:v>
                </c:pt>
                <c:pt idx="2">
                  <c:v>11300816.724669999</c:v>
                </c:pt>
                <c:pt idx="3">
                  <c:v>9719383.7847099993</c:v>
                </c:pt>
                <c:pt idx="4">
                  <c:v>10317165.36717</c:v>
                </c:pt>
                <c:pt idx="5">
                  <c:v>10038815.69875</c:v>
                </c:pt>
                <c:pt idx="6">
                  <c:v>9579217.7003999986</c:v>
                </c:pt>
                <c:pt idx="7">
                  <c:v>10282033.6635</c:v>
                </c:pt>
                <c:pt idx="8">
                  <c:v>9271487.3410700001</c:v>
                </c:pt>
                <c:pt idx="9">
                  <c:v>10982556.523710001</c:v>
                </c:pt>
                <c:pt idx="10">
                  <c:v>11030040.884670001</c:v>
                </c:pt>
                <c:pt idx="11">
                  <c:v>10998080.439559998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'2002_2018_AYLIK_IHR'!$A$24</c:f>
              <c:strCache>
                <c:ptCount val="1"/>
                <c:pt idx="0">
                  <c:v>2018</c:v>
                </c:pt>
              </c:strCache>
            </c:strRef>
          </c:tx>
          <c:marker>
            <c:symbol val="circle"/>
            <c:size val="5"/>
          </c:marker>
          <c:cat>
            <c:strRef>
              <c:f>'2002_2018_AYLIK_IHR'!$C$1:$N$1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'2002_2018_AYLIK_IHR'!$C$24:$N$24</c:f>
              <c:numCache>
                <c:formatCode>#,##0</c:formatCode>
                <c:ptCount val="12"/>
                <c:pt idx="0">
                  <c:v>9886862.4284700006</c:v>
                </c:pt>
                <c:pt idx="1">
                  <c:v>10688585.909140002</c:v>
                </c:pt>
                <c:pt idx="2">
                  <c:v>12707105.703109998</c:v>
                </c:pt>
                <c:pt idx="3">
                  <c:v>11356332.643320002</c:v>
                </c:pt>
                <c:pt idx="4">
                  <c:v>11591071.582449999</c:v>
                </c:pt>
                <c:pt idx="5">
                  <c:v>10593770.315399999</c:v>
                </c:pt>
                <c:pt idx="6">
                  <c:v>11559965.805510001</c:v>
                </c:pt>
                <c:pt idx="7">
                  <c:v>10110784.573829997</c:v>
                </c:pt>
                <c:pt idx="8">
                  <c:v>11727493.45599</c:v>
                </c:pt>
                <c:pt idx="9">
                  <c:v>12735650.069870003</c:v>
                </c:pt>
                <c:pt idx="10">
                  <c:v>12319387.977030002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128089472"/>
        <c:axId val="-1128103072"/>
      </c:lineChart>
      <c:catAx>
        <c:axId val="-1128089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1281030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128103072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12808947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702962292403256"/>
          <c:y val="0.11065006915629322"/>
          <c:w val="0.28015600002277374"/>
          <c:h val="7.8189520915694671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KURU MEYVE VE MAMULLERİ İHRACATI (Bin $)</a:t>
            </a:r>
          </a:p>
        </c:rich>
      </c:tx>
      <c:layout>
        <c:manualLayout>
          <c:xMode val="edge"/>
          <c:yMode val="edge"/>
          <c:x val="0.18514705169040729"/>
          <c:y val="6.28019323671497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41569521468954"/>
          <c:y val="0.17625584845372591"/>
          <c:w val="0.81747891369841597"/>
          <c:h val="0.60168739777093083"/>
        </c:manualLayout>
      </c:layout>
      <c:lineChart>
        <c:grouping val="standard"/>
        <c:varyColors val="0"/>
        <c:ser>
          <c:idx val="1"/>
          <c:order val="0"/>
          <c:tx>
            <c:strRef>
              <c:f>'2002_2018_AYLIK_IHR'!$A$10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'2002_2018_AYLIK_IHR'!$C$1:$N$1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'2002_2018_AYLIK_IHR'!$C$10:$N$10</c:f>
              <c:numCache>
                <c:formatCode>#,##0</c:formatCode>
                <c:ptCount val="12"/>
                <c:pt idx="0">
                  <c:v>108480.37629</c:v>
                </c:pt>
                <c:pt idx="1">
                  <c:v>107631.09927999999</c:v>
                </c:pt>
                <c:pt idx="2">
                  <c:v>114743.12595</c:v>
                </c:pt>
                <c:pt idx="3">
                  <c:v>103064.18682</c:v>
                </c:pt>
                <c:pt idx="4">
                  <c:v>98804.532489999998</c:v>
                </c:pt>
                <c:pt idx="5">
                  <c:v>72221.281919999994</c:v>
                </c:pt>
                <c:pt idx="6">
                  <c:v>76565.920929999993</c:v>
                </c:pt>
                <c:pt idx="7">
                  <c:v>91165.894759999996</c:v>
                </c:pt>
                <c:pt idx="8">
                  <c:v>154308.28941</c:v>
                </c:pt>
                <c:pt idx="9">
                  <c:v>177211.81096</c:v>
                </c:pt>
                <c:pt idx="10">
                  <c:v>158549.05671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'2002_2018_AYLIK_IHR'!$A$11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'2002_2018_AYLIK_IHR'!$C$11:$N$11</c:f>
              <c:numCache>
                <c:formatCode>#,##0</c:formatCode>
                <c:ptCount val="12"/>
                <c:pt idx="0">
                  <c:v>96308.269539999994</c:v>
                </c:pt>
                <c:pt idx="1">
                  <c:v>90329.652660000007</c:v>
                </c:pt>
                <c:pt idx="2">
                  <c:v>114439.77606</c:v>
                </c:pt>
                <c:pt idx="3">
                  <c:v>97130.478149999995</c:v>
                </c:pt>
                <c:pt idx="4">
                  <c:v>96648.830149999994</c:v>
                </c:pt>
                <c:pt idx="5">
                  <c:v>75691.72696</c:v>
                </c:pt>
                <c:pt idx="6">
                  <c:v>62661.457069999997</c:v>
                </c:pt>
                <c:pt idx="7">
                  <c:v>83044.944489999994</c:v>
                </c:pt>
                <c:pt idx="8">
                  <c:v>93820.252040000007</c:v>
                </c:pt>
                <c:pt idx="9">
                  <c:v>176140.10607000001</c:v>
                </c:pt>
                <c:pt idx="10">
                  <c:v>162383.61006000001</c:v>
                </c:pt>
                <c:pt idx="11">
                  <c:v>131136.94415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53471088"/>
        <c:axId val="-853471632"/>
      </c:lineChart>
      <c:catAx>
        <c:axId val="-853471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8534716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853471632"/>
        <c:scaling>
          <c:orientation val="minMax"/>
          <c:max val="2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853471088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7178095037914921"/>
          <c:y val="0.14251207729468598"/>
          <c:w val="0.27466119096509239"/>
          <c:h val="7.1717828749667159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FINDIK VE MAMULLERİ İHRACATI (Bin $)</a:t>
            </a:r>
          </a:p>
        </c:rich>
      </c:tx>
      <c:layout>
        <c:manualLayout>
          <c:xMode val="edge"/>
          <c:yMode val="edge"/>
          <c:x val="0.17943569553805774"/>
          <c:y val="2.73631840796019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919369525904036"/>
          <c:y val="0.18283615401293282"/>
          <c:w val="0.79032335866951164"/>
          <c:h val="0.55597116220259135"/>
        </c:manualLayout>
      </c:layout>
      <c:lineChart>
        <c:grouping val="standard"/>
        <c:varyColors val="0"/>
        <c:ser>
          <c:idx val="1"/>
          <c:order val="0"/>
          <c:tx>
            <c:strRef>
              <c:f>'2002_2018_AYLIK_IHR'!$A$12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'2002_2018_AYLIK_IHR'!$C$1:$N$1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'2002_2018_AYLIK_IHR'!$C$12:$N$12</c:f>
              <c:numCache>
                <c:formatCode>#,##0</c:formatCode>
                <c:ptCount val="12"/>
                <c:pt idx="0">
                  <c:v>153621.37202000001</c:v>
                </c:pt>
                <c:pt idx="1">
                  <c:v>132753.50149</c:v>
                </c:pt>
                <c:pt idx="2">
                  <c:v>124563.13004</c:v>
                </c:pt>
                <c:pt idx="3">
                  <c:v>147757.61514000001</c:v>
                </c:pt>
                <c:pt idx="4">
                  <c:v>140152.84507000001</c:v>
                </c:pt>
                <c:pt idx="5">
                  <c:v>100410.05783000001</c:v>
                </c:pt>
                <c:pt idx="6">
                  <c:v>118245.89388</c:v>
                </c:pt>
                <c:pt idx="7">
                  <c:v>64145.920039999997</c:v>
                </c:pt>
                <c:pt idx="8">
                  <c:v>131516.27781</c:v>
                </c:pt>
                <c:pt idx="9">
                  <c:v>178667.55089000001</c:v>
                </c:pt>
                <c:pt idx="10">
                  <c:v>180646.67572999999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'2002_2018_AYLIK_IHR'!$A$13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'2002_2018_AYLIK_IHR'!$C$13:$N$13</c:f>
              <c:numCache>
                <c:formatCode>#,##0</c:formatCode>
                <c:ptCount val="12"/>
                <c:pt idx="0">
                  <c:v>153847.91657</c:v>
                </c:pt>
                <c:pt idx="1">
                  <c:v>151901.18035000001</c:v>
                </c:pt>
                <c:pt idx="2">
                  <c:v>166205.42861</c:v>
                </c:pt>
                <c:pt idx="3">
                  <c:v>136966.56799000001</c:v>
                </c:pt>
                <c:pt idx="4">
                  <c:v>122369.90646</c:v>
                </c:pt>
                <c:pt idx="5">
                  <c:v>112166.45758</c:v>
                </c:pt>
                <c:pt idx="6">
                  <c:v>125186.78969999999</c:v>
                </c:pt>
                <c:pt idx="7">
                  <c:v>96913.546650000004</c:v>
                </c:pt>
                <c:pt idx="8">
                  <c:v>180510.32892999999</c:v>
                </c:pt>
                <c:pt idx="9">
                  <c:v>241707.40296000001</c:v>
                </c:pt>
                <c:pt idx="10">
                  <c:v>215916.20973999999</c:v>
                </c:pt>
                <c:pt idx="11">
                  <c:v>159069.47925999999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53475984"/>
        <c:axId val="-853470544"/>
      </c:lineChart>
      <c:catAx>
        <c:axId val="-853475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8534705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853470544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85347598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658009482685632"/>
          <c:y val="0.13184079601990051"/>
          <c:w val="0.26967741935483869"/>
          <c:h val="7.3858659458612447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ZEYTİN VE ZEYTİNYAĞI (Bin $)</a:t>
            </a:r>
          </a:p>
        </c:rich>
      </c:tx>
      <c:layout>
        <c:manualLayout>
          <c:xMode val="edge"/>
          <c:yMode val="edge"/>
          <c:x val="0.26156941649899396"/>
          <c:y val="4.13770017878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340710932260228"/>
          <c:y val="0.17843866171003717"/>
          <c:w val="0.81891348088531157"/>
          <c:h val="0.56753407682775714"/>
        </c:manualLayout>
      </c:layout>
      <c:lineChart>
        <c:grouping val="standard"/>
        <c:varyColors val="0"/>
        <c:ser>
          <c:idx val="1"/>
          <c:order val="0"/>
          <c:tx>
            <c:strRef>
              <c:f>'2002_2018_AYLIK_IHR'!$A$14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'2002_2018_AYLIK_IHR'!$C$1:$N$1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'2002_2018_AYLIK_IHR'!$C$14:$N$14</c:f>
              <c:numCache>
                <c:formatCode>#,##0</c:formatCode>
                <c:ptCount val="12"/>
                <c:pt idx="0">
                  <c:v>63471.14228</c:v>
                </c:pt>
                <c:pt idx="1">
                  <c:v>57999.799489999998</c:v>
                </c:pt>
                <c:pt idx="2">
                  <c:v>47264.551149999999</c:v>
                </c:pt>
                <c:pt idx="3">
                  <c:v>28798.931809999998</c:v>
                </c:pt>
                <c:pt idx="4">
                  <c:v>27552.43924</c:v>
                </c:pt>
                <c:pt idx="5">
                  <c:v>17097.2582</c:v>
                </c:pt>
                <c:pt idx="6">
                  <c:v>17987.946319999999</c:v>
                </c:pt>
                <c:pt idx="7">
                  <c:v>16805.825659999999</c:v>
                </c:pt>
                <c:pt idx="8">
                  <c:v>26288.014019999999</c:v>
                </c:pt>
                <c:pt idx="9">
                  <c:v>28407.48532</c:v>
                </c:pt>
                <c:pt idx="10">
                  <c:v>34913.681479999999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'2002_2018_AYLIK_IHR'!$A$15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'2002_2018_AYLIK_IHR'!$C$15:$N$15</c:f>
              <c:numCache>
                <c:formatCode>#,##0</c:formatCode>
                <c:ptCount val="12"/>
                <c:pt idx="0">
                  <c:v>25053.806250000001</c:v>
                </c:pt>
                <c:pt idx="1">
                  <c:v>28959.574209999999</c:v>
                </c:pt>
                <c:pt idx="2">
                  <c:v>31758.512920000001</c:v>
                </c:pt>
                <c:pt idx="3">
                  <c:v>27550.555660000002</c:v>
                </c:pt>
                <c:pt idx="4">
                  <c:v>25553.172859999999</c:v>
                </c:pt>
                <c:pt idx="5">
                  <c:v>25930.344700000001</c:v>
                </c:pt>
                <c:pt idx="6">
                  <c:v>17993.175630000002</c:v>
                </c:pt>
                <c:pt idx="7">
                  <c:v>24031.04003</c:v>
                </c:pt>
                <c:pt idx="8">
                  <c:v>16366.567499999999</c:v>
                </c:pt>
                <c:pt idx="9">
                  <c:v>23613.366549999999</c:v>
                </c:pt>
                <c:pt idx="10">
                  <c:v>32484.806939999999</c:v>
                </c:pt>
                <c:pt idx="11">
                  <c:v>43622.536079999998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53474896"/>
        <c:axId val="-853474352"/>
      </c:lineChart>
      <c:catAx>
        <c:axId val="-853474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8534743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853474352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853474896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1662732299307655"/>
          <c:y val="0.13517592909581955"/>
          <c:w val="0.26913480885311869"/>
          <c:h val="7.1717828749667159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TÜTÜN İHRACATI (Bin $)</a:t>
            </a:r>
          </a:p>
        </c:rich>
      </c:tx>
      <c:layout>
        <c:manualLayout>
          <c:xMode val="edge"/>
          <c:yMode val="edge"/>
          <c:x val="0.29508199475065616"/>
          <c:y val="3.480589022757697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387978142076504"/>
          <c:y val="0.18206242292002656"/>
          <c:w val="0.82513661202185795"/>
          <c:h val="0.56358979223982542"/>
        </c:manualLayout>
      </c:layout>
      <c:lineChart>
        <c:grouping val="standard"/>
        <c:varyColors val="0"/>
        <c:ser>
          <c:idx val="1"/>
          <c:order val="0"/>
          <c:tx>
            <c:strRef>
              <c:f>'2002_2018_AYLIK_IHR'!$A$16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'2002_2018_AYLIK_IHR'!$C$1:$N$1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'2002_2018_AYLIK_IHR'!$C$16:$N$16</c:f>
              <c:numCache>
                <c:formatCode>#,##0</c:formatCode>
                <c:ptCount val="12"/>
                <c:pt idx="0">
                  <c:v>77553.726509999993</c:v>
                </c:pt>
                <c:pt idx="1">
                  <c:v>83548.081090000007</c:v>
                </c:pt>
                <c:pt idx="2">
                  <c:v>65103.239679999999</c:v>
                </c:pt>
                <c:pt idx="3">
                  <c:v>53878.586889999999</c:v>
                </c:pt>
                <c:pt idx="4">
                  <c:v>72477.135729999995</c:v>
                </c:pt>
                <c:pt idx="5">
                  <c:v>86879.483730000007</c:v>
                </c:pt>
                <c:pt idx="6">
                  <c:v>90291.354330000002</c:v>
                </c:pt>
                <c:pt idx="7">
                  <c:v>66542.850229999996</c:v>
                </c:pt>
                <c:pt idx="8">
                  <c:v>119426.97013</c:v>
                </c:pt>
                <c:pt idx="9">
                  <c:v>122858.87014</c:v>
                </c:pt>
                <c:pt idx="10">
                  <c:v>101133.17666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'2002_2018_AYLIK_IHR'!$A$17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chemeClr val="tx2"/>
              </a:solidFill>
            </c:spPr>
          </c:marker>
          <c:val>
            <c:numRef>
              <c:f>'2002_2018_AYLIK_IHR'!$C$17:$N$17</c:f>
              <c:numCache>
                <c:formatCode>#,##0</c:formatCode>
                <c:ptCount val="12"/>
                <c:pt idx="0">
                  <c:v>72553.879400000005</c:v>
                </c:pt>
                <c:pt idx="1">
                  <c:v>56698.544040000001</c:v>
                </c:pt>
                <c:pt idx="2">
                  <c:v>62550.802020000003</c:v>
                </c:pt>
                <c:pt idx="3">
                  <c:v>54475.132640000003</c:v>
                </c:pt>
                <c:pt idx="4">
                  <c:v>98506.515249999997</c:v>
                </c:pt>
                <c:pt idx="5">
                  <c:v>72979.066900000005</c:v>
                </c:pt>
                <c:pt idx="6">
                  <c:v>63649.258909999997</c:v>
                </c:pt>
                <c:pt idx="7">
                  <c:v>83484.789269999994</c:v>
                </c:pt>
                <c:pt idx="8">
                  <c:v>118488.16482000001</c:v>
                </c:pt>
                <c:pt idx="9">
                  <c:v>92727.963319999995</c:v>
                </c:pt>
                <c:pt idx="10">
                  <c:v>91153.986869999993</c:v>
                </c:pt>
                <c:pt idx="11">
                  <c:v>78543.740479999993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53473808"/>
        <c:axId val="-853473264"/>
      </c:lineChart>
      <c:catAx>
        <c:axId val="-853473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8534732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853473264"/>
        <c:scaling>
          <c:orientation val="minMax"/>
          <c:max val="15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853473808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3475359580052494"/>
          <c:y val="0.13654618473895583"/>
          <c:w val="0.26751999999999998"/>
          <c:h val="7.9494460782763607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SÜS BİTKİLERİ İHRACATI (Bin $)</a:t>
            </a:r>
          </a:p>
        </c:rich>
      </c:tx>
      <c:layout>
        <c:manualLayout>
          <c:xMode val="edge"/>
          <c:yMode val="edge"/>
          <c:x val="0.24180327868852458"/>
          <c:y val="3.745318352059941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061510456354246"/>
          <c:y val="0.18701970352297509"/>
          <c:w val="0.86230822961645937"/>
          <c:h val="0.57888913533695618"/>
        </c:manualLayout>
      </c:layout>
      <c:lineChart>
        <c:grouping val="standard"/>
        <c:varyColors val="0"/>
        <c:ser>
          <c:idx val="1"/>
          <c:order val="0"/>
          <c:tx>
            <c:strRef>
              <c:f>'2002_2018_AYLIK_IHR'!$A$18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'2002_2018_AYLIK_IHR'!$C$1:$N$1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'2002_2018_AYLIK_IHR'!$C$18:$N$18</c:f>
              <c:numCache>
                <c:formatCode>#,##0</c:formatCode>
                <c:ptCount val="12"/>
                <c:pt idx="0">
                  <c:v>8699.7593300000008</c:v>
                </c:pt>
                <c:pt idx="1">
                  <c:v>14888.55919</c:v>
                </c:pt>
                <c:pt idx="2">
                  <c:v>18298.714830000001</c:v>
                </c:pt>
                <c:pt idx="3">
                  <c:v>11630.61274</c:v>
                </c:pt>
                <c:pt idx="4">
                  <c:v>6780.4105499999996</c:v>
                </c:pt>
                <c:pt idx="5">
                  <c:v>4806.9034300000003</c:v>
                </c:pt>
                <c:pt idx="6">
                  <c:v>4293.7941899999996</c:v>
                </c:pt>
                <c:pt idx="7">
                  <c:v>4651.7716099999998</c:v>
                </c:pt>
                <c:pt idx="8">
                  <c:v>5349.45957</c:v>
                </c:pt>
                <c:pt idx="9">
                  <c:v>5137.6928900000003</c:v>
                </c:pt>
                <c:pt idx="10">
                  <c:v>7431.6956700000001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'2002_2018_AYLIK_IHR'!$A$19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'2002_2018_AYLIK_IHR'!$C$19:$N$19</c:f>
              <c:numCache>
                <c:formatCode>#,##0</c:formatCode>
                <c:ptCount val="12"/>
                <c:pt idx="0">
                  <c:v>7065.8872499999998</c:v>
                </c:pt>
                <c:pt idx="1">
                  <c:v>8665.6867299999994</c:v>
                </c:pt>
                <c:pt idx="2">
                  <c:v>14861.44375</c:v>
                </c:pt>
                <c:pt idx="3">
                  <c:v>10094.820299999999</c:v>
                </c:pt>
                <c:pt idx="4">
                  <c:v>6492.5089099999996</c:v>
                </c:pt>
                <c:pt idx="5">
                  <c:v>3619.6122599999999</c:v>
                </c:pt>
                <c:pt idx="6">
                  <c:v>3592.52639</c:v>
                </c:pt>
                <c:pt idx="7">
                  <c:v>4815.2303599999996</c:v>
                </c:pt>
                <c:pt idx="8">
                  <c:v>3969.2169800000001</c:v>
                </c:pt>
                <c:pt idx="9">
                  <c:v>4347.4588299999996</c:v>
                </c:pt>
                <c:pt idx="10">
                  <c:v>6933.8124500000004</c:v>
                </c:pt>
                <c:pt idx="11">
                  <c:v>10334.590840000001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53469456"/>
        <c:axId val="-853470000"/>
      </c:lineChart>
      <c:catAx>
        <c:axId val="-853469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8534700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853470000"/>
        <c:scaling>
          <c:orientation val="minMax"/>
          <c:max val="2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853469456"/>
        <c:crosses val="autoZero"/>
        <c:crossBetween val="between"/>
        <c:majorUnit val="5000"/>
        <c:minorUnit val="40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4603222752893587"/>
          <c:y val="0.13523492662008801"/>
          <c:w val="0.26967741935483869"/>
          <c:h val="6.9697608221507529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 b="1" i="0" u="none" strike="noStrike" baseline="0">
                <a:solidFill>
                  <a:srgbClr val="000000"/>
                </a:solidFill>
                <a:latin typeface="Arial Tur"/>
                <a:cs typeface="Arial Tur"/>
              </a:rPr>
              <a:t>SU ÜRÜNLERİ VE HAY. MAM. İHRACATI (Bin $)</a:t>
            </a:r>
            <a:endParaRPr lang="tr-TR" sz="700"/>
          </a:p>
        </c:rich>
      </c:tx>
      <c:layout>
        <c:manualLayout>
          <c:xMode val="edge"/>
          <c:yMode val="edge"/>
          <c:x val="0.15214236824093086"/>
          <c:y val="2.24719101123595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430548594156736"/>
          <c:y val="0.21348393248596756"/>
          <c:w val="0.84257444205511267"/>
          <c:h val="0.54931532434850139"/>
        </c:manualLayout>
      </c:layout>
      <c:lineChart>
        <c:grouping val="standard"/>
        <c:varyColors val="0"/>
        <c:ser>
          <c:idx val="1"/>
          <c:order val="0"/>
          <c:tx>
            <c:strRef>
              <c:f>'2002_2018_AYLIK_IHR'!$A$20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'2002_2018_AYLIK_IHR'!$C$1:$N$1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'2002_2018_AYLIK_IHR'!$C$20:$N$20</c:f>
              <c:numCache>
                <c:formatCode>#,##0</c:formatCode>
                <c:ptCount val="12"/>
                <c:pt idx="0">
                  <c:v>218255.13686</c:v>
                </c:pt>
                <c:pt idx="1">
                  <c:v>177217.98282</c:v>
                </c:pt>
                <c:pt idx="2">
                  <c:v>219741.03091</c:v>
                </c:pt>
                <c:pt idx="3">
                  <c:v>213739.28440999999</c:v>
                </c:pt>
                <c:pt idx="4">
                  <c:v>211963.13829</c:v>
                </c:pt>
                <c:pt idx="5">
                  <c:v>189600.86120000001</c:v>
                </c:pt>
                <c:pt idx="6">
                  <c:v>202239.31344</c:v>
                </c:pt>
                <c:pt idx="7">
                  <c:v>192379.27569000001</c:v>
                </c:pt>
                <c:pt idx="8">
                  <c:v>208986.05824000001</c:v>
                </c:pt>
                <c:pt idx="9">
                  <c:v>222160.42084999999</c:v>
                </c:pt>
                <c:pt idx="10">
                  <c:v>244079.30682999999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'2002_2018_AYLIK_IHR'!$A$21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'2002_2018_AYLIK_IHR'!$C$21:$N$21</c:f>
              <c:numCache>
                <c:formatCode>#,##0</c:formatCode>
                <c:ptCount val="12"/>
                <c:pt idx="0">
                  <c:v>170613.20470999999</c:v>
                </c:pt>
                <c:pt idx="1">
                  <c:v>170754.34839</c:v>
                </c:pt>
                <c:pt idx="2">
                  <c:v>185513.32574999999</c:v>
                </c:pt>
                <c:pt idx="3">
                  <c:v>163334.72273000001</c:v>
                </c:pt>
                <c:pt idx="4">
                  <c:v>172427.39358999999</c:v>
                </c:pt>
                <c:pt idx="5">
                  <c:v>185578.56244000001</c:v>
                </c:pt>
                <c:pt idx="6">
                  <c:v>182961.53338000001</c:v>
                </c:pt>
                <c:pt idx="7">
                  <c:v>210840.92144000001</c:v>
                </c:pt>
                <c:pt idx="8">
                  <c:v>184818.14866000001</c:v>
                </c:pt>
                <c:pt idx="9">
                  <c:v>193877.41524</c:v>
                </c:pt>
                <c:pt idx="10">
                  <c:v>217663.93703</c:v>
                </c:pt>
                <c:pt idx="11">
                  <c:v>221903.21160000001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53468912"/>
        <c:axId val="-853472720"/>
      </c:lineChart>
      <c:catAx>
        <c:axId val="-853468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8534727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853472720"/>
        <c:scaling>
          <c:orientation val="minMax"/>
          <c:max val="3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853468912"/>
        <c:crosses val="autoZero"/>
        <c:crossBetween val="between"/>
        <c:majorUnit val="50000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445574436665639"/>
          <c:y val="0.10888908549352679"/>
          <c:w val="0.27466119096509239"/>
          <c:h val="7.4135283651341338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orientation="landscape" horizontalDpi="1200" verticalDpi="120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AĞAÇ MAM. VE ORMAN ÜRÜNLERİ İHRACATI (Bin $)</a:t>
            </a:r>
          </a:p>
        </c:rich>
      </c:tx>
      <c:layout>
        <c:manualLayout>
          <c:xMode val="edge"/>
          <c:yMode val="edge"/>
          <c:x val="0.15020576131687244"/>
          <c:y val="1.960784313725490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471900888932093"/>
          <c:y val="0.19730392156862744"/>
          <c:w val="0.7942402790643468"/>
          <c:h val="0.56985294117647067"/>
        </c:manualLayout>
      </c:layout>
      <c:lineChart>
        <c:grouping val="standard"/>
        <c:varyColors val="0"/>
        <c:ser>
          <c:idx val="1"/>
          <c:order val="0"/>
          <c:tx>
            <c:strRef>
              <c:f>'2002_2018_AYLIK_IHR'!$A$22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'2002_2018_AYLIK_IHR'!$C$1:$N$1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'2002_2018_AYLIK_IHR'!$C$22:$N$22</c:f>
              <c:numCache>
                <c:formatCode>#,##0</c:formatCode>
                <c:ptCount val="12"/>
                <c:pt idx="0">
                  <c:v>371396.82023000001</c:v>
                </c:pt>
                <c:pt idx="1">
                  <c:v>397684.81341</c:v>
                </c:pt>
                <c:pt idx="2">
                  <c:v>456328.59917</c:v>
                </c:pt>
                <c:pt idx="3">
                  <c:v>412348.27292000002</c:v>
                </c:pt>
                <c:pt idx="4">
                  <c:v>428893.33681000001</c:v>
                </c:pt>
                <c:pt idx="5">
                  <c:v>384854.31877999997</c:v>
                </c:pt>
                <c:pt idx="6">
                  <c:v>405508.20645</c:v>
                </c:pt>
                <c:pt idx="7">
                  <c:v>364993.51526999997</c:v>
                </c:pt>
                <c:pt idx="8">
                  <c:v>409975.58364000003</c:v>
                </c:pt>
                <c:pt idx="9">
                  <c:v>439823.30161999998</c:v>
                </c:pt>
                <c:pt idx="10">
                  <c:v>485424.52159000002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'2002_2018_AYLIK_IHR'!$A$23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'2002_2018_AYLIK_IHR'!$C$23:$N$23</c:f>
              <c:numCache>
                <c:formatCode>#,##0</c:formatCode>
                <c:ptCount val="12"/>
                <c:pt idx="0">
                  <c:v>311572.27987999999</c:v>
                </c:pt>
                <c:pt idx="1">
                  <c:v>330041.24852999998</c:v>
                </c:pt>
                <c:pt idx="2">
                  <c:v>390176.60791999998</c:v>
                </c:pt>
                <c:pt idx="3">
                  <c:v>369971.81608999998</c:v>
                </c:pt>
                <c:pt idx="4">
                  <c:v>382423.31335000001</c:v>
                </c:pt>
                <c:pt idx="5">
                  <c:v>352619.87118999998</c:v>
                </c:pt>
                <c:pt idx="6">
                  <c:v>349275.81735000003</c:v>
                </c:pt>
                <c:pt idx="7">
                  <c:v>388922.44870000001</c:v>
                </c:pt>
                <c:pt idx="8">
                  <c:v>309451.01160999999</c:v>
                </c:pt>
                <c:pt idx="9">
                  <c:v>398179.51996000001</c:v>
                </c:pt>
                <c:pt idx="10">
                  <c:v>414375.11687999999</c:v>
                </c:pt>
                <c:pt idx="11">
                  <c:v>447824.80317999999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52643536"/>
        <c:axId val="-852637552"/>
      </c:lineChart>
      <c:catAx>
        <c:axId val="-852643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8526375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852637552"/>
        <c:scaling>
          <c:orientation val="minMax"/>
          <c:max val="5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852643536"/>
        <c:crosses val="autoZero"/>
        <c:crossBetween val="between"/>
        <c:majorUnit val="100000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415637860082305"/>
          <c:y val="9.612745098039216E-2"/>
          <c:w val="0.27522633744855968"/>
          <c:h val="7.277250270186815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50"/>
              <a:t>TEKSTİL VE HAMMADDELERİ İHRACATI (Bin $)</a:t>
            </a:r>
          </a:p>
        </c:rich>
      </c:tx>
      <c:layout>
        <c:manualLayout>
          <c:xMode val="edge"/>
          <c:yMode val="edge"/>
          <c:x val="0.17687096255825163"/>
          <c:y val="3.703703703703703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734710553562077"/>
          <c:y val="0.20740815758158895"/>
          <c:w val="0.79387834211410224"/>
          <c:h val="0.52592782815331363"/>
        </c:manualLayout>
      </c:layout>
      <c:lineChart>
        <c:grouping val="standard"/>
        <c:varyColors val="0"/>
        <c:ser>
          <c:idx val="1"/>
          <c:order val="0"/>
          <c:tx>
            <c:strRef>
              <c:f>'2002_2018_AYLIK_IHR'!$A$26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'2002_2018_AYLIK_IHR'!$C$1:$N$1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'2002_2018_AYLIK_IHR'!$C$26:$N$26</c:f>
              <c:numCache>
                <c:formatCode>#,##0</c:formatCode>
                <c:ptCount val="12"/>
                <c:pt idx="0">
                  <c:v>695251.14977000002</c:v>
                </c:pt>
                <c:pt idx="1">
                  <c:v>698471.58672999998</c:v>
                </c:pt>
                <c:pt idx="2">
                  <c:v>791236.79312000005</c:v>
                </c:pt>
                <c:pt idx="3">
                  <c:v>706470.03125999996</c:v>
                </c:pt>
                <c:pt idx="4">
                  <c:v>747258.26512</c:v>
                </c:pt>
                <c:pt idx="5">
                  <c:v>659685.46206000005</c:v>
                </c:pt>
                <c:pt idx="6">
                  <c:v>699801.02187000006</c:v>
                </c:pt>
                <c:pt idx="7">
                  <c:v>616474.49150999996</c:v>
                </c:pt>
                <c:pt idx="8">
                  <c:v>717534.81790999998</c:v>
                </c:pt>
                <c:pt idx="9">
                  <c:v>760718.45330000005</c:v>
                </c:pt>
                <c:pt idx="10">
                  <c:v>747707.12511999998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'2002_2018_AYLIK_IHR'!$A$27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'2002_2018_AYLIK_IHR'!$C$27:$N$27</c:f>
              <c:numCache>
                <c:formatCode>#,##0</c:formatCode>
                <c:ptCount val="12"/>
                <c:pt idx="0">
                  <c:v>613304.71678000002</c:v>
                </c:pt>
                <c:pt idx="1">
                  <c:v>636040.20463000005</c:v>
                </c:pt>
                <c:pt idx="2">
                  <c:v>755210.12973000004</c:v>
                </c:pt>
                <c:pt idx="3">
                  <c:v>657577.77752999996</c:v>
                </c:pt>
                <c:pt idx="4">
                  <c:v>671398.49175000004</c:v>
                </c:pt>
                <c:pt idx="5">
                  <c:v>647072.16252000001</c:v>
                </c:pt>
                <c:pt idx="6">
                  <c:v>602878.17588999995</c:v>
                </c:pt>
                <c:pt idx="7">
                  <c:v>695782.39795000001</c:v>
                </c:pt>
                <c:pt idx="8">
                  <c:v>663202.04679000005</c:v>
                </c:pt>
                <c:pt idx="9">
                  <c:v>735965.35864999995</c:v>
                </c:pt>
                <c:pt idx="10">
                  <c:v>727390.02636000002</c:v>
                </c:pt>
                <c:pt idx="11">
                  <c:v>692208.77677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52638096"/>
        <c:axId val="-852640272"/>
      </c:lineChart>
      <c:catAx>
        <c:axId val="-852638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8526402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852640272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852638096"/>
        <c:crosses val="autoZero"/>
        <c:crossBetween val="between"/>
        <c:majorUnit val="100000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482393272269536"/>
          <c:y val="0.12249402158063576"/>
          <c:w val="0.2903519202956773"/>
          <c:h val="7.988723631768252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noFill/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DERİ VE MAMULLERİ İHRACATI (Bin $)</a:t>
            </a:r>
          </a:p>
        </c:rich>
      </c:tx>
      <c:layout>
        <c:manualLayout>
          <c:xMode val="edge"/>
          <c:yMode val="edge"/>
          <c:x val="0.1897961326262797"/>
          <c:y val="3.703703703703705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346960201403397"/>
          <c:y val="0.25555633323612326"/>
          <c:w val="0.77142934015200504"/>
          <c:h val="0.4888906571566024"/>
        </c:manualLayout>
      </c:layout>
      <c:lineChart>
        <c:grouping val="standard"/>
        <c:varyColors val="0"/>
        <c:ser>
          <c:idx val="1"/>
          <c:order val="0"/>
          <c:tx>
            <c:strRef>
              <c:f>'2002_2018_AYLIK_IHR'!$A$28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'2002_2018_AYLIK_IHR'!$C$1:$N$1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'2002_2018_AYLIK_IHR'!$C$28:$N$28</c:f>
              <c:numCache>
                <c:formatCode>#,##0</c:formatCode>
                <c:ptCount val="12"/>
                <c:pt idx="0">
                  <c:v>129006.51098000001</c:v>
                </c:pt>
                <c:pt idx="1">
                  <c:v>144501.69852999999</c:v>
                </c:pt>
                <c:pt idx="2">
                  <c:v>168931.11551</c:v>
                </c:pt>
                <c:pt idx="3">
                  <c:v>149691.78828000001</c:v>
                </c:pt>
                <c:pt idx="4">
                  <c:v>142011.98314999999</c:v>
                </c:pt>
                <c:pt idx="5">
                  <c:v>117886.58921999999</c:v>
                </c:pt>
                <c:pt idx="6">
                  <c:v>149738.80924</c:v>
                </c:pt>
                <c:pt idx="7">
                  <c:v>142829.12922</c:v>
                </c:pt>
                <c:pt idx="8">
                  <c:v>138501.48308000001</c:v>
                </c:pt>
                <c:pt idx="9">
                  <c:v>143265.5356</c:v>
                </c:pt>
                <c:pt idx="10">
                  <c:v>124601.87423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'2002_2018_AYLIK_IHR'!$A$29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'2002_2018_AYLIK_IHR'!$C$29:$N$29</c:f>
              <c:numCache>
                <c:formatCode>#,##0</c:formatCode>
                <c:ptCount val="12"/>
                <c:pt idx="0">
                  <c:v>90876.830560000002</c:v>
                </c:pt>
                <c:pt idx="1">
                  <c:v>115885.84125</c:v>
                </c:pt>
                <c:pt idx="2">
                  <c:v>158449.07969000001</c:v>
                </c:pt>
                <c:pt idx="3">
                  <c:v>120138.99434999999</c:v>
                </c:pt>
                <c:pt idx="4">
                  <c:v>130183.29373</c:v>
                </c:pt>
                <c:pt idx="5">
                  <c:v>116498.40233</c:v>
                </c:pt>
                <c:pt idx="6">
                  <c:v>125318.44102</c:v>
                </c:pt>
                <c:pt idx="7">
                  <c:v>177462.74841999999</c:v>
                </c:pt>
                <c:pt idx="8">
                  <c:v>110873.10408999999</c:v>
                </c:pt>
                <c:pt idx="9">
                  <c:v>134650.65182</c:v>
                </c:pt>
                <c:pt idx="10">
                  <c:v>119326.32926</c:v>
                </c:pt>
                <c:pt idx="11">
                  <c:v>123400.66881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52644624"/>
        <c:axId val="-852639184"/>
      </c:lineChart>
      <c:catAx>
        <c:axId val="-852644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8526391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852639184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85264462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HALI İHRACATI (Bin $)</a:t>
            </a:r>
          </a:p>
        </c:rich>
      </c:tx>
      <c:layout>
        <c:manualLayout>
          <c:xMode val="edge"/>
          <c:yMode val="edge"/>
          <c:x val="0.32040837752423973"/>
          <c:y val="3.731343283582089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346960201403397"/>
          <c:y val="0.24875661064754964"/>
          <c:w val="0.77142934015200504"/>
          <c:h val="0.50746361113793192"/>
        </c:manualLayout>
      </c:layout>
      <c:lineChart>
        <c:grouping val="standard"/>
        <c:varyColors val="0"/>
        <c:ser>
          <c:idx val="1"/>
          <c:order val="0"/>
          <c:tx>
            <c:strRef>
              <c:f>'2002_2018_AYLIK_IHR'!$A$30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'2002_2018_AYLIK_IHR'!$C$1:$N$1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'2002_2018_AYLIK_IHR'!$C$30:$N$30</c:f>
              <c:numCache>
                <c:formatCode>#,##0</c:formatCode>
                <c:ptCount val="12"/>
                <c:pt idx="0">
                  <c:v>168765.86126999999</c:v>
                </c:pt>
                <c:pt idx="1">
                  <c:v>173337.79154999999</c:v>
                </c:pt>
                <c:pt idx="2">
                  <c:v>211790.01795000001</c:v>
                </c:pt>
                <c:pt idx="3">
                  <c:v>190638.38509</c:v>
                </c:pt>
                <c:pt idx="4">
                  <c:v>200048.17971</c:v>
                </c:pt>
                <c:pt idx="5">
                  <c:v>152699.56980999999</c:v>
                </c:pt>
                <c:pt idx="6">
                  <c:v>184976.44209999999</c:v>
                </c:pt>
                <c:pt idx="7">
                  <c:v>158522.32240999999</c:v>
                </c:pt>
                <c:pt idx="8">
                  <c:v>193708.82332</c:v>
                </c:pt>
                <c:pt idx="9">
                  <c:v>213522.99447000001</c:v>
                </c:pt>
                <c:pt idx="10">
                  <c:v>228212.18900000001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'2002_2018_AYLIK_IHR'!$A$31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'2002_2018_AYLIK_IHR'!$C$31:$N$31</c:f>
              <c:numCache>
                <c:formatCode>#,##0</c:formatCode>
                <c:ptCount val="12"/>
                <c:pt idx="0">
                  <c:v>145475.11775</c:v>
                </c:pt>
                <c:pt idx="1">
                  <c:v>155080.07592</c:v>
                </c:pt>
                <c:pt idx="2">
                  <c:v>188918.92254999999</c:v>
                </c:pt>
                <c:pt idx="3">
                  <c:v>176038.90289</c:v>
                </c:pt>
                <c:pt idx="4">
                  <c:v>183391.48592000001</c:v>
                </c:pt>
                <c:pt idx="5">
                  <c:v>163098.79897</c:v>
                </c:pt>
                <c:pt idx="6">
                  <c:v>158118.46898000001</c:v>
                </c:pt>
                <c:pt idx="7">
                  <c:v>201227.19539000001</c:v>
                </c:pt>
                <c:pt idx="8">
                  <c:v>169207.31385999999</c:v>
                </c:pt>
                <c:pt idx="9">
                  <c:v>210889.30992</c:v>
                </c:pt>
                <c:pt idx="10">
                  <c:v>212396.48469000001</c:v>
                </c:pt>
                <c:pt idx="11">
                  <c:v>200297.65317000001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52644080"/>
        <c:axId val="-852642992"/>
      </c:lineChart>
      <c:catAx>
        <c:axId val="-852644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8526429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852642992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852644080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/>
              <a:t>AYLAR BAZINDA MADENCİLİK İHRACAT</a:t>
            </a:r>
            <a:r>
              <a:rPr lang="tr-TR"/>
              <a:t>I</a:t>
            </a:r>
            <a:endParaRPr lang="en-US"/>
          </a:p>
        </c:rich>
      </c:tx>
      <c:layout>
        <c:manualLayout>
          <c:xMode val="edge"/>
          <c:yMode val="edge"/>
          <c:x val="0.20134597305776514"/>
          <c:y val="3.745318352059925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055063851804235"/>
          <c:y val="0.21722925894362621"/>
          <c:w val="0.77064306488660361"/>
          <c:h val="0.50936515890229372"/>
        </c:manualLayout>
      </c:layout>
      <c:lineChart>
        <c:grouping val="standard"/>
        <c:varyColors val="0"/>
        <c:ser>
          <c:idx val="0"/>
          <c:order val="0"/>
          <c:tx>
            <c:strRef>
              <c:f>'2002_2018_AYLIK_IHR'!$A$59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'2002_2018_AYLIK_IHR'!$C$1:$N$1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'2002_2018_AYLIK_IHR'!$C$59:$N$59</c:f>
              <c:numCache>
                <c:formatCode>#,##0</c:formatCode>
                <c:ptCount val="12"/>
                <c:pt idx="0">
                  <c:v>328015.23112999997</c:v>
                </c:pt>
                <c:pt idx="1">
                  <c:v>308981.73379999999</c:v>
                </c:pt>
                <c:pt idx="2">
                  <c:v>382542.65993999998</c:v>
                </c:pt>
                <c:pt idx="3">
                  <c:v>448004.33481999999</c:v>
                </c:pt>
                <c:pt idx="4">
                  <c:v>445702.48784999998</c:v>
                </c:pt>
                <c:pt idx="5">
                  <c:v>366947.6202</c:v>
                </c:pt>
                <c:pt idx="6">
                  <c:v>385927.32467</c:v>
                </c:pt>
                <c:pt idx="7">
                  <c:v>445269.32912000001</c:v>
                </c:pt>
                <c:pt idx="8">
                  <c:v>379084.85233999998</c:v>
                </c:pt>
                <c:pt idx="9">
                  <c:v>404360.62326000002</c:v>
                </c:pt>
                <c:pt idx="10">
                  <c:v>382916.86651000002</c:v>
                </c:pt>
                <c:pt idx="11">
                  <c:v>411301.41665000003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'2002_2018_AYLIK_IHR'!$A$58</c:f>
              <c:strCache>
                <c:ptCount val="1"/>
                <c:pt idx="0">
                  <c:v>2018</c:v>
                </c:pt>
              </c:strCache>
            </c:strRef>
          </c:tx>
          <c:marker>
            <c:symbol val="circle"/>
            <c:size val="5"/>
          </c:marker>
          <c:cat>
            <c:strRef>
              <c:f>'2002_2018_AYLIK_IHR'!$C$1:$N$1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'2002_2018_AYLIK_IHR'!$C$58:$N$58</c:f>
              <c:numCache>
                <c:formatCode>#,##0</c:formatCode>
                <c:ptCount val="12"/>
                <c:pt idx="0">
                  <c:v>391324.55086000002</c:v>
                </c:pt>
                <c:pt idx="1">
                  <c:v>334207.77928000002</c:v>
                </c:pt>
                <c:pt idx="2">
                  <c:v>376898.40801999997</c:v>
                </c:pt>
                <c:pt idx="3">
                  <c:v>369344.33247000002</c:v>
                </c:pt>
                <c:pt idx="4">
                  <c:v>430283.59836</c:v>
                </c:pt>
                <c:pt idx="5">
                  <c:v>379336.43225999997</c:v>
                </c:pt>
                <c:pt idx="6">
                  <c:v>403233.11060999997</c:v>
                </c:pt>
                <c:pt idx="7">
                  <c:v>325036.69829999999</c:v>
                </c:pt>
                <c:pt idx="8">
                  <c:v>364383.16522000002</c:v>
                </c:pt>
                <c:pt idx="9">
                  <c:v>415260.38773999998</c:v>
                </c:pt>
                <c:pt idx="10">
                  <c:v>399075.99336000002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54239088"/>
        <c:axId val="-854243440"/>
      </c:lineChart>
      <c:catAx>
        <c:axId val="-854239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8542434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854243440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854239088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KİMYEVİ MADDELER VE MAMULLERİ İHRACATI (Bin $)</a:t>
            </a:r>
          </a:p>
        </c:rich>
      </c:tx>
      <c:layout>
        <c:manualLayout>
          <c:xMode val="edge"/>
          <c:yMode val="edge"/>
          <c:x val="0.14814836417052862"/>
          <c:y val="3.87596899224806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283993821759935"/>
          <c:y val="0.25064680868379824"/>
          <c:w val="0.7736641060315943"/>
          <c:h val="0.51162984356015384"/>
        </c:manualLayout>
      </c:layout>
      <c:lineChart>
        <c:grouping val="standard"/>
        <c:varyColors val="0"/>
        <c:ser>
          <c:idx val="1"/>
          <c:order val="0"/>
          <c:tx>
            <c:strRef>
              <c:f>'2002_2018_AYLIK_IHR'!$A$32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'2002_2018_AYLIK_IHR'!$C$1:$N$1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'2002_2018_AYLIK_IHR'!$C$32:$N$32</c:f>
              <c:numCache>
                <c:formatCode>#,##0</c:formatCode>
                <c:ptCount val="12"/>
                <c:pt idx="0">
                  <c:v>1349546.5771300001</c:v>
                </c:pt>
                <c:pt idx="1">
                  <c:v>1260266.04394</c:v>
                </c:pt>
                <c:pt idx="2">
                  <c:v>1560072.2971399999</c:v>
                </c:pt>
                <c:pt idx="3">
                  <c:v>1348092.92432</c:v>
                </c:pt>
                <c:pt idx="4">
                  <c:v>1461356.6185300001</c:v>
                </c:pt>
                <c:pt idx="5">
                  <c:v>1417825.3930299999</c:v>
                </c:pt>
                <c:pt idx="6">
                  <c:v>1473177.5875200001</c:v>
                </c:pt>
                <c:pt idx="7">
                  <c:v>1375449.2848199999</c:v>
                </c:pt>
                <c:pt idx="8">
                  <c:v>1526890.5165800001</c:v>
                </c:pt>
                <c:pt idx="9">
                  <c:v>1594667.11093</c:v>
                </c:pt>
                <c:pt idx="10">
                  <c:v>1504475.9487600001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'2002_2018_AYLIK_IHR'!$A$33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'2002_2018_AYLIK_IHR'!$C$33:$N$33</c:f>
              <c:numCache>
                <c:formatCode>#,##0</c:formatCode>
                <c:ptCount val="12"/>
                <c:pt idx="0">
                  <c:v>1231388.7207200001</c:v>
                </c:pt>
                <c:pt idx="1">
                  <c:v>1344226.0219000001</c:v>
                </c:pt>
                <c:pt idx="2">
                  <c:v>1519751.7668300001</c:v>
                </c:pt>
                <c:pt idx="3">
                  <c:v>1215596.08448</c:v>
                </c:pt>
                <c:pt idx="4">
                  <c:v>1319978.4862299999</c:v>
                </c:pt>
                <c:pt idx="5">
                  <c:v>1264562.9056800001</c:v>
                </c:pt>
                <c:pt idx="6">
                  <c:v>1189186.92334</c:v>
                </c:pt>
                <c:pt idx="7">
                  <c:v>1462333.73875</c:v>
                </c:pt>
                <c:pt idx="8">
                  <c:v>1277014.87818</c:v>
                </c:pt>
                <c:pt idx="9">
                  <c:v>1467694.3577699999</c:v>
                </c:pt>
                <c:pt idx="10">
                  <c:v>1386116.4670200001</c:v>
                </c:pt>
                <c:pt idx="11">
                  <c:v>1367495.76192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52640816"/>
        <c:axId val="-852642448"/>
      </c:lineChart>
      <c:catAx>
        <c:axId val="-852640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8526424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852642448"/>
        <c:scaling>
          <c:orientation val="minMax"/>
          <c:max val="2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852640816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50"/>
              <a:t>MAKİNE VE AKSAMLARI İHRACATI (Bin $)</a:t>
            </a:r>
          </a:p>
        </c:rich>
      </c:tx>
      <c:layout>
        <c:manualLayout>
          <c:xMode val="edge"/>
          <c:yMode val="edge"/>
          <c:x val="0.16734715303444253"/>
          <c:y val="3.731343283582089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329909162156335"/>
          <c:y val="0.17537345384913924"/>
          <c:w val="0.80976314834393193"/>
          <c:h val="0.61318525482822106"/>
        </c:manualLayout>
      </c:layout>
      <c:lineChart>
        <c:grouping val="standard"/>
        <c:varyColors val="0"/>
        <c:ser>
          <c:idx val="1"/>
          <c:order val="0"/>
          <c:tx>
            <c:strRef>
              <c:f>'2002_2018_AYLIK_IHR'!$A$42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'2002_2018_AYLIK_IHR'!$C$1:$N$1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'2002_2018_AYLIK_IHR'!$C$42:$N$42</c:f>
              <c:numCache>
                <c:formatCode>#,##0</c:formatCode>
                <c:ptCount val="12"/>
                <c:pt idx="0">
                  <c:v>511896.46207000001</c:v>
                </c:pt>
                <c:pt idx="1">
                  <c:v>547434.08953999996</c:v>
                </c:pt>
                <c:pt idx="2">
                  <c:v>635738.99323000002</c:v>
                </c:pt>
                <c:pt idx="3">
                  <c:v>602518.08062000002</c:v>
                </c:pt>
                <c:pt idx="4">
                  <c:v>622870.83970000001</c:v>
                </c:pt>
                <c:pt idx="5">
                  <c:v>551106.60337000003</c:v>
                </c:pt>
                <c:pt idx="6">
                  <c:v>611829.02404000005</c:v>
                </c:pt>
                <c:pt idx="7">
                  <c:v>551118.66381000006</c:v>
                </c:pt>
                <c:pt idx="8">
                  <c:v>613335.34054999996</c:v>
                </c:pt>
                <c:pt idx="9">
                  <c:v>702740.85744000005</c:v>
                </c:pt>
                <c:pt idx="10">
                  <c:v>704136.18333999999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'2002_2018_AYLIK_IHR'!$A$43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'2002_2018_AYLIK_IHR'!$C$43:$N$43</c:f>
              <c:numCache>
                <c:formatCode>#,##0</c:formatCode>
                <c:ptCount val="12"/>
                <c:pt idx="0">
                  <c:v>388710.50743</c:v>
                </c:pt>
                <c:pt idx="1">
                  <c:v>432230.30108</c:v>
                </c:pt>
                <c:pt idx="2">
                  <c:v>516939.84113000002</c:v>
                </c:pt>
                <c:pt idx="3">
                  <c:v>484507.63029</c:v>
                </c:pt>
                <c:pt idx="4">
                  <c:v>508707.00227</c:v>
                </c:pt>
                <c:pt idx="5">
                  <c:v>506013.32293000002</c:v>
                </c:pt>
                <c:pt idx="6">
                  <c:v>472926.82644999999</c:v>
                </c:pt>
                <c:pt idx="7">
                  <c:v>564435.62714999996</c:v>
                </c:pt>
                <c:pt idx="8">
                  <c:v>479730.97213000001</c:v>
                </c:pt>
                <c:pt idx="9">
                  <c:v>542054.69666000002</c:v>
                </c:pt>
                <c:pt idx="10">
                  <c:v>580685.43371999997</c:v>
                </c:pt>
                <c:pt idx="11">
                  <c:v>603670.95004000003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52641904"/>
        <c:axId val="-852641360"/>
      </c:lineChart>
      <c:catAx>
        <c:axId val="-852641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8526413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852641360"/>
        <c:scaling>
          <c:orientation val="minMax"/>
          <c:max val="1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852641904"/>
        <c:crosses val="autoZero"/>
        <c:crossBetween val="between"/>
        <c:majorUnit val="10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 b="1" i="0" u="none" strike="noStrike" baseline="0">
                <a:solidFill>
                  <a:srgbClr val="000000"/>
                </a:solidFill>
                <a:latin typeface="Arial Tur"/>
                <a:cs typeface="Arial Tur"/>
              </a:rPr>
              <a:t>OTOMOTİV ENDÜSTRİSİ İHRACATI (Bin $)</a:t>
            </a:r>
            <a:endParaRPr lang="tr-TR" sz="700"/>
          </a:p>
        </c:rich>
      </c:tx>
      <c:layout>
        <c:manualLayout>
          <c:xMode val="edge"/>
          <c:yMode val="edge"/>
          <c:x val="0.25253530555644105"/>
          <c:y val="4.244694132334581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149681289838767"/>
          <c:y val="0.1610494755571284"/>
          <c:w val="0.78367425031315086"/>
          <c:h val="0.57303567391154753"/>
        </c:manualLayout>
      </c:layout>
      <c:lineChart>
        <c:grouping val="standard"/>
        <c:varyColors val="0"/>
        <c:ser>
          <c:idx val="1"/>
          <c:order val="0"/>
          <c:tx>
            <c:strRef>
              <c:f>'2002_2018_AYLIK_IHR'!$A$36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'2002_2018_AYLIK_IHR'!$C$1:$N$1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'2002_2018_AYLIK_IHR'!$C$36:$N$36</c:f>
              <c:numCache>
                <c:formatCode>#,##0</c:formatCode>
                <c:ptCount val="12"/>
                <c:pt idx="0">
                  <c:v>2285586.5770899998</c:v>
                </c:pt>
                <c:pt idx="1">
                  <c:v>2795909.4327799999</c:v>
                </c:pt>
                <c:pt idx="2">
                  <c:v>3144328.8087900002</c:v>
                </c:pt>
                <c:pt idx="3">
                  <c:v>2902151.9285300002</c:v>
                </c:pt>
                <c:pt idx="4">
                  <c:v>2764175.2001200002</c:v>
                </c:pt>
                <c:pt idx="5">
                  <c:v>2539981.59613</c:v>
                </c:pt>
                <c:pt idx="6">
                  <c:v>2763487.2811099999</c:v>
                </c:pt>
                <c:pt idx="7">
                  <c:v>1607805.4542700001</c:v>
                </c:pt>
                <c:pt idx="8">
                  <c:v>2605716.8972999998</c:v>
                </c:pt>
                <c:pt idx="9">
                  <c:v>2919956.03846</c:v>
                </c:pt>
                <c:pt idx="10">
                  <c:v>2768558.2576700002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'2002_2018_AYLIK_IHR'!$A$37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'2002_2018_AYLIK_IHR'!$C$37:$N$37</c:f>
              <c:numCache>
                <c:formatCode>#,##0</c:formatCode>
                <c:ptCount val="12"/>
                <c:pt idx="0">
                  <c:v>2064101.66255</c:v>
                </c:pt>
                <c:pt idx="1">
                  <c:v>2227157.1272700001</c:v>
                </c:pt>
                <c:pt idx="2">
                  <c:v>2708818.3197599999</c:v>
                </c:pt>
                <c:pt idx="3">
                  <c:v>2293507.1869800002</c:v>
                </c:pt>
                <c:pt idx="4">
                  <c:v>2563698.7144599999</c:v>
                </c:pt>
                <c:pt idx="5">
                  <c:v>2495008.5561299999</c:v>
                </c:pt>
                <c:pt idx="6">
                  <c:v>2430973.2201999999</c:v>
                </c:pt>
                <c:pt idx="7">
                  <c:v>1833654.21964</c:v>
                </c:pt>
                <c:pt idx="8">
                  <c:v>2149764.9471800001</c:v>
                </c:pt>
                <c:pt idx="9">
                  <c:v>2630083.6725499998</c:v>
                </c:pt>
                <c:pt idx="10">
                  <c:v>2643947.9204000002</c:v>
                </c:pt>
                <c:pt idx="11">
                  <c:v>2487345.2995699998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52639728"/>
        <c:axId val="-852638640"/>
      </c:lineChart>
      <c:catAx>
        <c:axId val="-852639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8526386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852638640"/>
        <c:scaling>
          <c:orientation val="minMax"/>
          <c:max val="3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852639728"/>
        <c:crosses val="autoZero"/>
        <c:crossBetween val="between"/>
        <c:majorUnit val="50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 sz="1000"/>
              <a:t>ELEKTRİK ELEKTRONİK </a:t>
            </a:r>
            <a:r>
              <a:rPr lang="tr-TR" sz="1000" baseline="0"/>
              <a:t>VE HİZMET </a:t>
            </a:r>
            <a:r>
              <a:rPr lang="en-US" sz="1000"/>
              <a:t>İHRACATI </a:t>
            </a:r>
            <a:r>
              <a:rPr lang="tr-TR" sz="1000"/>
              <a:t> </a:t>
            </a:r>
            <a:r>
              <a:rPr lang="en-US" sz="1000"/>
              <a:t>(Bin $)</a:t>
            </a:r>
          </a:p>
        </c:rich>
      </c:tx>
      <c:layout>
        <c:manualLayout>
          <c:xMode val="edge"/>
          <c:yMode val="edge"/>
          <c:x val="0.17293786129494548"/>
          <c:y val="3.636363636363636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397804147720971"/>
          <c:y val="0.18909090909090953"/>
          <c:w val="0.8067191601049869"/>
          <c:h val="0.57212121212121214"/>
        </c:manualLayout>
      </c:layout>
      <c:lineChart>
        <c:grouping val="standard"/>
        <c:varyColors val="0"/>
        <c:ser>
          <c:idx val="1"/>
          <c:order val="0"/>
          <c:tx>
            <c:strRef>
              <c:f>'2002_2018_AYLIK_IHR'!$A$40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'2002_2018_AYLIK_IHR'!$C$1:$N$1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'2002_2018_AYLIK_IHR'!$C$40:$N$40</c:f>
              <c:numCache>
                <c:formatCode>#,##0</c:formatCode>
                <c:ptCount val="12"/>
                <c:pt idx="0">
                  <c:v>767149.65153999999</c:v>
                </c:pt>
                <c:pt idx="1">
                  <c:v>879691.20608000003</c:v>
                </c:pt>
                <c:pt idx="2">
                  <c:v>1028302.50552</c:v>
                </c:pt>
                <c:pt idx="3">
                  <c:v>948811.30611</c:v>
                </c:pt>
                <c:pt idx="4">
                  <c:v>985796.77697000001</c:v>
                </c:pt>
                <c:pt idx="5">
                  <c:v>861813.13052000001</c:v>
                </c:pt>
                <c:pt idx="6">
                  <c:v>871348.81053999998</c:v>
                </c:pt>
                <c:pt idx="7">
                  <c:v>800940.44319000002</c:v>
                </c:pt>
                <c:pt idx="8">
                  <c:v>999945.28870000003</c:v>
                </c:pt>
                <c:pt idx="9">
                  <c:v>1113440.8870000001</c:v>
                </c:pt>
                <c:pt idx="10">
                  <c:v>1094946.1641500001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'2002_2018_AYLIK_IHR'!$A$41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'2002_2018_AYLIK_IHR'!$C$41:$N$41</c:f>
              <c:numCache>
                <c:formatCode>#,##0</c:formatCode>
                <c:ptCount val="12"/>
                <c:pt idx="0">
                  <c:v>602346.70608000003</c:v>
                </c:pt>
                <c:pt idx="1">
                  <c:v>694395.46687</c:v>
                </c:pt>
                <c:pt idx="2">
                  <c:v>906554.98791999999</c:v>
                </c:pt>
                <c:pt idx="3">
                  <c:v>786596.42903999996</c:v>
                </c:pt>
                <c:pt idx="4">
                  <c:v>878328.83817999996</c:v>
                </c:pt>
                <c:pt idx="5">
                  <c:v>871689.41307999997</c:v>
                </c:pt>
                <c:pt idx="6">
                  <c:v>806283.49323000002</c:v>
                </c:pt>
                <c:pt idx="7">
                  <c:v>957747.96215000004</c:v>
                </c:pt>
                <c:pt idx="8">
                  <c:v>862433.73719999997</c:v>
                </c:pt>
                <c:pt idx="9">
                  <c:v>1012736.8567</c:v>
                </c:pt>
                <c:pt idx="10">
                  <c:v>1009109.11751</c:v>
                </c:pt>
                <c:pt idx="11">
                  <c:v>1090438.2777199999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52112624"/>
        <c:axId val="-852110448"/>
      </c:lineChart>
      <c:catAx>
        <c:axId val="-852112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8521104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852110448"/>
        <c:scaling>
          <c:orientation val="minMax"/>
          <c:max val="15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852112624"/>
        <c:crosses val="autoZero"/>
        <c:crossBetween val="between"/>
        <c:majorUnit val="25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HAZIR GİYİM VE KONFEKSİYON İHRACATI (Bin $)</a:t>
            </a:r>
          </a:p>
        </c:rich>
      </c:tx>
      <c:layout>
        <c:manualLayout>
          <c:xMode val="edge"/>
          <c:yMode val="edge"/>
          <c:x val="0.16530637895615161"/>
          <c:y val="4.91367861885790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285735711607478"/>
          <c:y val="0.22576361221779548"/>
          <c:w val="0.79387834211410224"/>
          <c:h val="0.50199203187250996"/>
        </c:manualLayout>
      </c:layout>
      <c:lineChart>
        <c:grouping val="standard"/>
        <c:varyColors val="0"/>
        <c:ser>
          <c:idx val="1"/>
          <c:order val="0"/>
          <c:tx>
            <c:strRef>
              <c:f>'2002_2018_AYLIK_IHR'!$A$34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'2002_2018_AYLIK_IHR'!$C$1:$N$1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'2002_2018_AYLIK_IHR'!$C$34:$N$34</c:f>
              <c:numCache>
                <c:formatCode>#,##0</c:formatCode>
                <c:ptCount val="12"/>
                <c:pt idx="0">
                  <c:v>1427587.84195</c:v>
                </c:pt>
                <c:pt idx="1">
                  <c:v>1405065.5529700001</c:v>
                </c:pt>
                <c:pt idx="2">
                  <c:v>1678484.7116700001</c:v>
                </c:pt>
                <c:pt idx="3">
                  <c:v>1465016.7657900001</c:v>
                </c:pt>
                <c:pt idx="4">
                  <c:v>1481149.0508099999</c:v>
                </c:pt>
                <c:pt idx="5">
                  <c:v>1354896.3216299999</c:v>
                </c:pt>
                <c:pt idx="6">
                  <c:v>1582752.5157600001</c:v>
                </c:pt>
                <c:pt idx="7">
                  <c:v>1386054.2559799999</c:v>
                </c:pt>
                <c:pt idx="8">
                  <c:v>1462832.4757900001</c:v>
                </c:pt>
                <c:pt idx="9">
                  <c:v>1566721.1645200001</c:v>
                </c:pt>
                <c:pt idx="10">
                  <c:v>1532840.5530699999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'2002_2018_AYLIK_IHR'!$A$35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'2002_2018_AYLIK_IHR'!$C$35:$N$35</c:f>
              <c:numCache>
                <c:formatCode>#,##0</c:formatCode>
                <c:ptCount val="12"/>
                <c:pt idx="0">
                  <c:v>1245597.09164</c:v>
                </c:pt>
                <c:pt idx="1">
                  <c:v>1282247.8016900001</c:v>
                </c:pt>
                <c:pt idx="2">
                  <c:v>1529906.4652499999</c:v>
                </c:pt>
                <c:pt idx="3">
                  <c:v>1345757.02675</c:v>
                </c:pt>
                <c:pt idx="4">
                  <c:v>1399031.64497</c:v>
                </c:pt>
                <c:pt idx="5">
                  <c:v>1387355.0105999999</c:v>
                </c:pt>
                <c:pt idx="6">
                  <c:v>1476034.57712</c:v>
                </c:pt>
                <c:pt idx="7">
                  <c:v>1674106.0351799999</c:v>
                </c:pt>
                <c:pt idx="8">
                  <c:v>1288891.4571700001</c:v>
                </c:pt>
                <c:pt idx="9">
                  <c:v>1531450.2909299999</c:v>
                </c:pt>
                <c:pt idx="10">
                  <c:v>1435108.1923499999</c:v>
                </c:pt>
                <c:pt idx="11">
                  <c:v>1435766.9268199999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52112080"/>
        <c:axId val="-852109904"/>
      </c:lineChart>
      <c:catAx>
        <c:axId val="-852112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8521099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852109904"/>
        <c:scaling>
          <c:orientation val="minMax"/>
          <c:max val="2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852112080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6549124216615775"/>
          <c:y val="0.13248339973439574"/>
          <c:w val="0.26913480885311869"/>
          <c:h val="7.8861038784494561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DEMİR VE DEMİRDIŞI METALLER İHRACATI (Bin $)</a:t>
            </a:r>
          </a:p>
        </c:rich>
      </c:tx>
      <c:layout>
        <c:manualLayout>
          <c:xMode val="edge"/>
          <c:yMode val="edge"/>
          <c:x val="0.2034015748031496"/>
          <c:y val="4.726368159203980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714307140178907"/>
          <c:y val="0.250000391742077"/>
          <c:w val="0.80612325227524362"/>
          <c:h val="0.4850755106465548"/>
        </c:manualLayout>
      </c:layout>
      <c:lineChart>
        <c:grouping val="standard"/>
        <c:varyColors val="0"/>
        <c:ser>
          <c:idx val="1"/>
          <c:order val="0"/>
          <c:tx>
            <c:strRef>
              <c:f>'2002_2018_AYLIK_IHR'!$A$44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'2002_2018_AYLIK_IHR'!$C$1:$N$1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'2002_2018_AYLIK_IHR'!$C$44:$N$44</c:f>
              <c:numCache>
                <c:formatCode>#,##0</c:formatCode>
                <c:ptCount val="12"/>
                <c:pt idx="0">
                  <c:v>597362.91913000005</c:v>
                </c:pt>
                <c:pt idx="1">
                  <c:v>635670.26352000004</c:v>
                </c:pt>
                <c:pt idx="2">
                  <c:v>752676.18845000002</c:v>
                </c:pt>
                <c:pt idx="3">
                  <c:v>698004.58819000004</c:v>
                </c:pt>
                <c:pt idx="4">
                  <c:v>716103.78824999998</c:v>
                </c:pt>
                <c:pt idx="5">
                  <c:v>656961.71747000003</c:v>
                </c:pt>
                <c:pt idx="6">
                  <c:v>687034.04480000003</c:v>
                </c:pt>
                <c:pt idx="7">
                  <c:v>600840.76934999996</c:v>
                </c:pt>
                <c:pt idx="8">
                  <c:v>664158.36199999996</c:v>
                </c:pt>
                <c:pt idx="9">
                  <c:v>715731.46718000004</c:v>
                </c:pt>
                <c:pt idx="10">
                  <c:v>730216.51376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'2002_2018_AYLIK_IHR'!$A$45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'2002_2018_AYLIK_IHR'!$C$45:$N$45</c:f>
              <c:numCache>
                <c:formatCode>#,##0</c:formatCode>
                <c:ptCount val="12"/>
                <c:pt idx="0">
                  <c:v>464679.32507000002</c:v>
                </c:pt>
                <c:pt idx="1">
                  <c:v>500561.75339999999</c:v>
                </c:pt>
                <c:pt idx="2">
                  <c:v>611686.63208000001</c:v>
                </c:pt>
                <c:pt idx="3">
                  <c:v>546671.35161000001</c:v>
                </c:pt>
                <c:pt idx="4">
                  <c:v>570053.03044999996</c:v>
                </c:pt>
                <c:pt idx="5">
                  <c:v>560114.40871999995</c:v>
                </c:pt>
                <c:pt idx="6">
                  <c:v>532006.61095</c:v>
                </c:pt>
                <c:pt idx="7">
                  <c:v>607603.94368000003</c:v>
                </c:pt>
                <c:pt idx="8">
                  <c:v>521152.86184000003</c:v>
                </c:pt>
                <c:pt idx="9">
                  <c:v>624817.50066999998</c:v>
                </c:pt>
                <c:pt idx="10">
                  <c:v>644682.23548000003</c:v>
                </c:pt>
                <c:pt idx="11">
                  <c:v>625200.64228000003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52109360"/>
        <c:axId val="-852106096"/>
      </c:lineChart>
      <c:catAx>
        <c:axId val="-852109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8521060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852106096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852109360"/>
        <c:crosses val="autoZero"/>
        <c:crossBetween val="between"/>
        <c:majorUnit val="100000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7115046333494023"/>
          <c:y val="0.15920398009950248"/>
          <c:w val="0.2903519202956773"/>
          <c:h val="8.0483409723038357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 b="1" i="0" u="none" strike="noStrike" baseline="0">
                <a:solidFill>
                  <a:srgbClr val="000000"/>
                </a:solidFill>
                <a:latin typeface="Arial Tur"/>
                <a:cs typeface="Arial Tur"/>
              </a:rPr>
              <a:t>ÇİMENTO CAM SERAMİK VE TOPRAK ÜRÜNLERİ İHRACATI (Bin $)</a:t>
            </a:r>
            <a:endParaRPr lang="tr-TR" sz="700" b="1"/>
          </a:p>
        </c:rich>
      </c:tx>
      <c:layout>
        <c:manualLayout>
          <c:xMode val="edge"/>
          <c:yMode val="edge"/>
          <c:x val="0.14693898976913675"/>
          <c:y val="1.741293532338308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93892193371522"/>
          <c:y val="0.23880640524138091"/>
          <c:w val="0.81020488899562437"/>
          <c:h val="0.47388146040086643"/>
        </c:manualLayout>
      </c:layout>
      <c:lineChart>
        <c:grouping val="standard"/>
        <c:varyColors val="0"/>
        <c:ser>
          <c:idx val="1"/>
          <c:order val="0"/>
          <c:tx>
            <c:strRef>
              <c:f>'2002_2018_AYLIK_IHR'!$A$48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'2002_2018_AYLIK_IHR'!$C$1:$N$1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'2002_2018_AYLIK_IHR'!$C$48:$N$48</c:f>
              <c:numCache>
                <c:formatCode>#,##0</c:formatCode>
                <c:ptCount val="12"/>
                <c:pt idx="0">
                  <c:v>208341.55322</c:v>
                </c:pt>
                <c:pt idx="1">
                  <c:v>239377.08450999999</c:v>
                </c:pt>
                <c:pt idx="2">
                  <c:v>267416.54732999997</c:v>
                </c:pt>
                <c:pt idx="3">
                  <c:v>258461.28484000001</c:v>
                </c:pt>
                <c:pt idx="4">
                  <c:v>273635.42440999998</c:v>
                </c:pt>
                <c:pt idx="5">
                  <c:v>254255.87093999999</c:v>
                </c:pt>
                <c:pt idx="6">
                  <c:v>256374.60305000001</c:v>
                </c:pt>
                <c:pt idx="7">
                  <c:v>220604.73571000001</c:v>
                </c:pt>
                <c:pt idx="8">
                  <c:v>243699.89957000001</c:v>
                </c:pt>
                <c:pt idx="9">
                  <c:v>261988.01107000001</c:v>
                </c:pt>
                <c:pt idx="10">
                  <c:v>261564.32860000001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'2002_2018_AYLIK_IHR'!$A$49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'2002_2018_AYLIK_IHR'!$C$49:$N$49</c:f>
              <c:numCache>
                <c:formatCode>#,##0</c:formatCode>
                <c:ptCount val="12"/>
                <c:pt idx="0">
                  <c:v>180942.39872</c:v>
                </c:pt>
                <c:pt idx="1">
                  <c:v>202271.86444</c:v>
                </c:pt>
                <c:pt idx="2">
                  <c:v>256830.35075000001</c:v>
                </c:pt>
                <c:pt idx="3">
                  <c:v>222371.25599000001</c:v>
                </c:pt>
                <c:pt idx="4">
                  <c:v>239963.52903000001</c:v>
                </c:pt>
                <c:pt idx="5">
                  <c:v>231400.9319</c:v>
                </c:pt>
                <c:pt idx="6">
                  <c:v>217437.45954000001</c:v>
                </c:pt>
                <c:pt idx="7">
                  <c:v>244812.48556</c:v>
                </c:pt>
                <c:pt idx="8">
                  <c:v>205829.61438000001</c:v>
                </c:pt>
                <c:pt idx="9">
                  <c:v>230035.07008</c:v>
                </c:pt>
                <c:pt idx="10">
                  <c:v>237808.23217999999</c:v>
                </c:pt>
                <c:pt idx="11">
                  <c:v>235846.60983999999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52107184"/>
        <c:axId val="-852113168"/>
      </c:lineChart>
      <c:catAx>
        <c:axId val="-852107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8521131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852113168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852107184"/>
        <c:crosses val="autoZero"/>
        <c:crossBetween val="between"/>
        <c:majorUnit val="4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MÜCEVHER İHRACATI (Bin $)</a:t>
            </a:r>
          </a:p>
        </c:rich>
      </c:tx>
      <c:layout>
        <c:manualLayout>
          <c:xMode val="edge"/>
          <c:yMode val="edge"/>
          <c:x val="0.31793884198210159"/>
          <c:y val="4.567901234567900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465895742924319"/>
          <c:y val="0.18518585498356113"/>
          <c:w val="0.79116621008685151"/>
          <c:h val="0.5185203939539712"/>
        </c:manualLayout>
      </c:layout>
      <c:lineChart>
        <c:grouping val="standard"/>
        <c:varyColors val="0"/>
        <c:ser>
          <c:idx val="1"/>
          <c:order val="0"/>
          <c:tx>
            <c:strRef>
              <c:f>'2002_2018_AYLIK_IHR'!$A$50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'2002_2018_AYLIK_IHR'!$C$1:$N$1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'2002_2018_AYLIK_IHR'!$C$50:$N$50</c:f>
              <c:numCache>
                <c:formatCode>#,##0</c:formatCode>
                <c:ptCount val="12"/>
                <c:pt idx="0">
                  <c:v>141692.58790000001</c:v>
                </c:pt>
                <c:pt idx="1">
                  <c:v>195479.57667000001</c:v>
                </c:pt>
                <c:pt idx="2">
                  <c:v>522695.18523</c:v>
                </c:pt>
                <c:pt idx="3">
                  <c:v>354849.10265999998</c:v>
                </c:pt>
                <c:pt idx="4">
                  <c:v>251183.09607999999</c:v>
                </c:pt>
                <c:pt idx="5">
                  <c:v>198941.2611</c:v>
                </c:pt>
                <c:pt idx="6">
                  <c:v>260011.25665</c:v>
                </c:pt>
                <c:pt idx="7">
                  <c:v>896605.72088000004</c:v>
                </c:pt>
                <c:pt idx="8">
                  <c:v>590986.01014999999</c:v>
                </c:pt>
                <c:pt idx="9">
                  <c:v>474424.44884000003</c:v>
                </c:pt>
                <c:pt idx="10">
                  <c:v>272342.92439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'2002_2018_AYLIK_IHR'!$A$51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'2002_2018_AYLIK_IHR'!$C$51:$N$51</c:f>
              <c:numCache>
                <c:formatCode>#,##0</c:formatCode>
                <c:ptCount val="12"/>
                <c:pt idx="0">
                  <c:v>198486.61814999999</c:v>
                </c:pt>
                <c:pt idx="1">
                  <c:v>251788.18276</c:v>
                </c:pt>
                <c:pt idx="2">
                  <c:v>338911.83844000002</c:v>
                </c:pt>
                <c:pt idx="3">
                  <c:v>345064.09792999999</c:v>
                </c:pt>
                <c:pt idx="4">
                  <c:v>302669.66272000002</c:v>
                </c:pt>
                <c:pt idx="5">
                  <c:v>252020.96518</c:v>
                </c:pt>
                <c:pt idx="6">
                  <c:v>265027.53391</c:v>
                </c:pt>
                <c:pt idx="7">
                  <c:v>323546.42946000001</c:v>
                </c:pt>
                <c:pt idx="8">
                  <c:v>232554.26246</c:v>
                </c:pt>
                <c:pt idx="9">
                  <c:v>220971.15750999999</c:v>
                </c:pt>
                <c:pt idx="10">
                  <c:v>266195.85187999997</c:v>
                </c:pt>
                <c:pt idx="11">
                  <c:v>281485.85862999997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52111536"/>
        <c:axId val="-852110992"/>
      </c:lineChart>
      <c:catAx>
        <c:axId val="-852111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8521109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852110992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852111536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4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ÇELİK İHRACATI</a:t>
            </a:r>
            <a:r>
              <a:rPr lang="tr-TR" baseline="0"/>
              <a:t> </a:t>
            </a:r>
            <a:r>
              <a:rPr lang="tr-TR"/>
              <a:t>(Bin $)</a:t>
            </a:r>
          </a:p>
        </c:rich>
      </c:tx>
      <c:layout>
        <c:manualLayout>
          <c:xMode val="edge"/>
          <c:yMode val="edge"/>
          <c:x val="0.34691106585200271"/>
          <c:y val="3.6900369003690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682281059063141"/>
          <c:y val="0.19926238002537525"/>
          <c:w val="0.80651731160896056"/>
          <c:h val="0.5387463581540417"/>
        </c:manualLayout>
      </c:layout>
      <c:lineChart>
        <c:grouping val="standard"/>
        <c:varyColors val="0"/>
        <c:ser>
          <c:idx val="1"/>
          <c:order val="0"/>
          <c:tx>
            <c:strRef>
              <c:f>'2002_2018_AYLIK_IHR'!$A$56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'2002_2018_AYLIK_IHR'!$C$1:$N$1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'2002_2018_AYLIK_IHR'!$C$46:$N$46</c:f>
              <c:numCache>
                <c:formatCode>#,##0</c:formatCode>
                <c:ptCount val="12"/>
                <c:pt idx="0">
                  <c:v>1117504.07648</c:v>
                </c:pt>
                <c:pt idx="1">
                  <c:v>1147472.13476</c:v>
                </c:pt>
                <c:pt idx="2">
                  <c:v>1287275.1336600001</c:v>
                </c:pt>
                <c:pt idx="3">
                  <c:v>1122432.77419</c:v>
                </c:pt>
                <c:pt idx="4">
                  <c:v>1204113.9001800001</c:v>
                </c:pt>
                <c:pt idx="5">
                  <c:v>1197254.77266</c:v>
                </c:pt>
                <c:pt idx="6">
                  <c:v>1263956.58613</c:v>
                </c:pt>
                <c:pt idx="7">
                  <c:v>1187410.7341499999</c:v>
                </c:pt>
                <c:pt idx="8">
                  <c:v>1410610.1939099999</c:v>
                </c:pt>
                <c:pt idx="9">
                  <c:v>1495633.3210400001</c:v>
                </c:pt>
                <c:pt idx="10">
                  <c:v>1672226.1248600001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'2002_2018_AYLIK_IHR'!$A$47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'2002_2018_AYLIK_IHR'!$C$47:$N$47</c:f>
              <c:numCache>
                <c:formatCode>#,##0</c:formatCode>
                <c:ptCount val="12"/>
                <c:pt idx="0">
                  <c:v>850631.40171999997</c:v>
                </c:pt>
                <c:pt idx="1">
                  <c:v>928852.77034000005</c:v>
                </c:pt>
                <c:pt idx="2">
                  <c:v>1169206.0498299999</c:v>
                </c:pt>
                <c:pt idx="3">
                  <c:v>995610.36797999998</c:v>
                </c:pt>
                <c:pt idx="4">
                  <c:v>965129.35251</c:v>
                </c:pt>
                <c:pt idx="5">
                  <c:v>897059.50500999996</c:v>
                </c:pt>
                <c:pt idx="6">
                  <c:v>789361.78491000005</c:v>
                </c:pt>
                <c:pt idx="7">
                  <c:v>846235.76344999997</c:v>
                </c:pt>
                <c:pt idx="8">
                  <c:v>739616.71323999995</c:v>
                </c:pt>
                <c:pt idx="9">
                  <c:v>1016087.50205</c:v>
                </c:pt>
                <c:pt idx="10">
                  <c:v>1073414.37613</c:v>
                </c:pt>
                <c:pt idx="11">
                  <c:v>1159659.7968299999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52108816"/>
        <c:axId val="-852106640"/>
      </c:lineChart>
      <c:catAx>
        <c:axId val="-852108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8521066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852106640"/>
        <c:scaling>
          <c:orientation val="minMax"/>
          <c:max val="3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852108816"/>
        <c:crosses val="autoZero"/>
        <c:crossBetween val="between"/>
        <c:majorUnit val="25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MADENCİLİK ÜRÜNLERİ İHRACATI (Bin $)</a:t>
            </a:r>
          </a:p>
        </c:rich>
      </c:tx>
      <c:layout>
        <c:manualLayout>
          <c:xMode val="edge"/>
          <c:yMode val="edge"/>
          <c:x val="0.23400000000000001"/>
          <c:y val="4.744067336410537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"/>
          <c:y val="0.17603060638535223"/>
          <c:w val="0.86000000000000065"/>
          <c:h val="0.57303580376508445"/>
        </c:manualLayout>
      </c:layout>
      <c:lineChart>
        <c:grouping val="standard"/>
        <c:varyColors val="0"/>
        <c:ser>
          <c:idx val="1"/>
          <c:order val="0"/>
          <c:tx>
            <c:strRef>
              <c:f>'2002_2018_AYLIK_IHR'!$A$60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'2002_2018_AYLIK_IHR'!$C$1:$N$1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'2002_2018_AYLIK_IHR'!$C$60:$N$60</c:f>
              <c:numCache>
                <c:formatCode>#,##0</c:formatCode>
                <c:ptCount val="12"/>
                <c:pt idx="0">
                  <c:v>391324.55086000002</c:v>
                </c:pt>
                <c:pt idx="1">
                  <c:v>334207.77928000002</c:v>
                </c:pt>
                <c:pt idx="2">
                  <c:v>376898.40801999997</c:v>
                </c:pt>
                <c:pt idx="3">
                  <c:v>369344.33247000002</c:v>
                </c:pt>
                <c:pt idx="4">
                  <c:v>430283.59836</c:v>
                </c:pt>
                <c:pt idx="5">
                  <c:v>379336.43225999997</c:v>
                </c:pt>
                <c:pt idx="6">
                  <c:v>403233.11060999997</c:v>
                </c:pt>
                <c:pt idx="7">
                  <c:v>325036.69829999999</c:v>
                </c:pt>
                <c:pt idx="8">
                  <c:v>364383.16522000002</c:v>
                </c:pt>
                <c:pt idx="9">
                  <c:v>415260.38773999998</c:v>
                </c:pt>
                <c:pt idx="10">
                  <c:v>399075.99336000002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'2002_2018_AYLIK_IHR'!$A$61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'2002_2018_AYLIK_IHR'!$C$61:$N$61</c:f>
              <c:numCache>
                <c:formatCode>#,##0</c:formatCode>
                <c:ptCount val="12"/>
                <c:pt idx="0">
                  <c:v>328015.23112999997</c:v>
                </c:pt>
                <c:pt idx="1">
                  <c:v>308981.73379999999</c:v>
                </c:pt>
                <c:pt idx="2">
                  <c:v>382542.65993999998</c:v>
                </c:pt>
                <c:pt idx="3">
                  <c:v>448004.33481999999</c:v>
                </c:pt>
                <c:pt idx="4">
                  <c:v>445702.48784999998</c:v>
                </c:pt>
                <c:pt idx="5">
                  <c:v>366947.6202</c:v>
                </c:pt>
                <c:pt idx="6">
                  <c:v>385927.32467</c:v>
                </c:pt>
                <c:pt idx="7">
                  <c:v>445269.32912000001</c:v>
                </c:pt>
                <c:pt idx="8">
                  <c:v>379084.85233999998</c:v>
                </c:pt>
                <c:pt idx="9">
                  <c:v>404360.62326000002</c:v>
                </c:pt>
                <c:pt idx="10">
                  <c:v>382916.86651000002</c:v>
                </c:pt>
                <c:pt idx="11">
                  <c:v>411301.41665000003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52108272"/>
        <c:axId val="-852107728"/>
      </c:lineChart>
      <c:catAx>
        <c:axId val="-852108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8521077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852107728"/>
        <c:scaling>
          <c:orientation val="minMax"/>
          <c:max val="55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852108272"/>
        <c:crosses val="autoZero"/>
        <c:crossBetween val="between"/>
        <c:majorUnit val="5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AYLAR BAZINDA TOPLAM İHRACAT
</a:t>
            </a:r>
          </a:p>
        </c:rich>
      </c:tx>
      <c:layout>
        <c:manualLayout>
          <c:xMode val="edge"/>
          <c:yMode val="edge"/>
          <c:x val="0.27731374487279997"/>
          <c:y val="3.663003663003663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21967963386727"/>
          <c:y val="0.21611798920411671"/>
          <c:w val="0.75972540045766757"/>
          <c:h val="0.51648536403017697"/>
        </c:manualLayout>
      </c:layout>
      <c:lineChart>
        <c:grouping val="standard"/>
        <c:varyColors val="0"/>
        <c:ser>
          <c:idx val="0"/>
          <c:order val="0"/>
          <c:tx>
            <c:strRef>
              <c:f>'2002_2018_AYLIK_IHR'!$A$77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'2002_2018_AYLIK_IHR'!$C$1:$N$1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'2002_2018_AYLIK_IHR'!$C$77:$N$77</c:f>
              <c:numCache>
                <c:formatCode>#,##0</c:formatCode>
                <c:ptCount val="12"/>
                <c:pt idx="0">
                  <c:v>11247585.677000133</c:v>
                </c:pt>
                <c:pt idx="1">
                  <c:v>12089908.933999483</c:v>
                </c:pt>
                <c:pt idx="2">
                  <c:v>14470814.05899963</c:v>
                </c:pt>
                <c:pt idx="3">
                  <c:v>12859938.790999187</c:v>
                </c:pt>
                <c:pt idx="4">
                  <c:v>13582079.73099998</c:v>
                </c:pt>
                <c:pt idx="5">
                  <c:v>13125306.943999315</c:v>
                </c:pt>
                <c:pt idx="6">
                  <c:v>12612074.05599888</c:v>
                </c:pt>
                <c:pt idx="7">
                  <c:v>13248462.990000026</c:v>
                </c:pt>
                <c:pt idx="8">
                  <c:v>11810080.804999635</c:v>
                </c:pt>
                <c:pt idx="9">
                  <c:v>13912699.49399944</c:v>
                </c:pt>
                <c:pt idx="10">
                  <c:v>14188323.115998682</c:v>
                </c:pt>
                <c:pt idx="11">
                  <c:v>13845665.816998869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'2002_2018_AYLIK_IHR'!$A$78</c:f>
              <c:strCache>
                <c:ptCount val="1"/>
                <c:pt idx="0">
                  <c:v>2018</c:v>
                </c:pt>
              </c:strCache>
            </c:strRef>
          </c:tx>
          <c:marker>
            <c:symbol val="circle"/>
            <c:size val="5"/>
          </c:marker>
          <c:cat>
            <c:strRef>
              <c:f>'2002_2018_AYLIK_IHR'!$C$1:$N$1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'2002_2018_AYLIK_IHR'!$C$78:$M$78</c:f>
              <c:numCache>
                <c:formatCode>#,##0</c:formatCode>
                <c:ptCount val="11"/>
                <c:pt idx="0">
                  <c:v>12434621.652998511</c:v>
                </c:pt>
                <c:pt idx="1">
                  <c:v>13148684.493999232</c:v>
                </c:pt>
                <c:pt idx="2">
                  <c:v>15554395.019999458</c:v>
                </c:pt>
                <c:pt idx="3">
                  <c:v>13847907.968999349</c:v>
                </c:pt>
                <c:pt idx="4">
                  <c:v>14258942.260999329</c:v>
                </c:pt>
                <c:pt idx="5">
                  <c:v>12926631.656999558</c:v>
                </c:pt>
                <c:pt idx="6">
                  <c:v>14052687.288999325</c:v>
                </c:pt>
                <c:pt idx="7">
                  <c:v>12343159.339000063</c:v>
                </c:pt>
                <c:pt idx="8">
                  <c:v>14413264.284999266</c:v>
                </c:pt>
                <c:pt idx="9">
                  <c:v>15719442.194999749</c:v>
                </c:pt>
                <c:pt idx="10">
                  <c:v>15031303.473860001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54240720"/>
        <c:axId val="-854236368"/>
      </c:lineChart>
      <c:catAx>
        <c:axId val="-854240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8542363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854236368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854240720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GEMİ</a:t>
            </a:r>
            <a:r>
              <a:rPr lang="tr-TR" sz="1000" baseline="0"/>
              <a:t> VE YAT</a:t>
            </a:r>
            <a:r>
              <a:rPr lang="en-US" sz="1000"/>
              <a:t> İHRACATI (Bin $)</a:t>
            </a:r>
          </a:p>
        </c:rich>
      </c:tx>
      <c:layout>
        <c:manualLayout>
          <c:xMode val="edge"/>
          <c:yMode val="edge"/>
          <c:x val="0.31400000000000078"/>
          <c:y val="4.244694132334591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999999999999999"/>
          <c:y val="0.14606820214888874"/>
          <c:w val="0.86000000000000065"/>
          <c:h val="0.57303580376508478"/>
        </c:manualLayout>
      </c:layout>
      <c:lineChart>
        <c:grouping val="standard"/>
        <c:varyColors val="0"/>
        <c:ser>
          <c:idx val="1"/>
          <c:order val="0"/>
          <c:tx>
            <c:strRef>
              <c:f>'2002_2018_AYLIK_IHR'!$A$38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'2002_2018_AYLIK_IHR'!$C$1:$N$1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'2002_2018_AYLIK_IHR'!$C$38:$N$38</c:f>
              <c:numCache>
                <c:formatCode>#,##0</c:formatCode>
                <c:ptCount val="12"/>
                <c:pt idx="0">
                  <c:v>42524.265619999998</c:v>
                </c:pt>
                <c:pt idx="1">
                  <c:v>56242.339760000003</c:v>
                </c:pt>
                <c:pt idx="2">
                  <c:v>79226.622390000004</c:v>
                </c:pt>
                <c:pt idx="3">
                  <c:v>42637.633880000001</c:v>
                </c:pt>
                <c:pt idx="4">
                  <c:v>133538.68554000001</c:v>
                </c:pt>
                <c:pt idx="5">
                  <c:v>139721.95924</c:v>
                </c:pt>
                <c:pt idx="6">
                  <c:v>148742.76595999999</c:v>
                </c:pt>
                <c:pt idx="7">
                  <c:v>95641.843789999999</c:v>
                </c:pt>
                <c:pt idx="8">
                  <c:v>53268.904289999999</c:v>
                </c:pt>
                <c:pt idx="9">
                  <c:v>130754.85827</c:v>
                </c:pt>
                <c:pt idx="10">
                  <c:v>29652.930079999998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'2002_2018_AYLIK_IHR'!$A$39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'2002_2018_AYLIK_IHR'!$C$39:$N$39</c:f>
              <c:numCache>
                <c:formatCode>#,##0</c:formatCode>
                <c:ptCount val="12"/>
                <c:pt idx="0">
                  <c:v>65125.639880000002</c:v>
                </c:pt>
                <c:pt idx="1">
                  <c:v>84700.491330000004</c:v>
                </c:pt>
                <c:pt idx="2">
                  <c:v>148505.58248000001</c:v>
                </c:pt>
                <c:pt idx="3">
                  <c:v>72460.498909999995</c:v>
                </c:pt>
                <c:pt idx="4">
                  <c:v>114131.60739</c:v>
                </c:pt>
                <c:pt idx="5">
                  <c:v>158069.96716999999</c:v>
                </c:pt>
                <c:pt idx="6">
                  <c:v>90677.540630000003</c:v>
                </c:pt>
                <c:pt idx="7">
                  <c:v>166168.74025</c:v>
                </c:pt>
                <c:pt idx="8">
                  <c:v>103600.68257999999</c:v>
                </c:pt>
                <c:pt idx="9">
                  <c:v>87976.727379999997</c:v>
                </c:pt>
                <c:pt idx="10">
                  <c:v>125763.03137</c:v>
                </c:pt>
                <c:pt idx="11">
                  <c:v>120779.26479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51020576"/>
        <c:axId val="-851018400"/>
      </c:lineChart>
      <c:catAx>
        <c:axId val="-851020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8510184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851018400"/>
        <c:scaling>
          <c:orientation val="minMax"/>
          <c:max val="4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851020576"/>
        <c:crosses val="autoZero"/>
        <c:crossBetween val="between"/>
        <c:majorUnit val="5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SAVUNMA</a:t>
            </a:r>
            <a:r>
              <a:rPr lang="tr-TR" sz="1000" baseline="0"/>
              <a:t> VE HAVACILIK SANAYİİ</a:t>
            </a:r>
            <a:r>
              <a:rPr lang="en-US" sz="1000"/>
              <a:t> İHRACATI (Bin $)</a:t>
            </a:r>
          </a:p>
        </c:rich>
      </c:tx>
      <c:layout>
        <c:manualLayout>
          <c:xMode val="edge"/>
          <c:yMode val="edge"/>
          <c:x val="0.22066666666666668"/>
          <c:y val="2.74656679151061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999999999999999"/>
          <c:y val="0.15106195995163529"/>
          <c:w val="0.86000000000000065"/>
          <c:h val="0.57303580376508445"/>
        </c:manualLayout>
      </c:layout>
      <c:lineChart>
        <c:grouping val="standard"/>
        <c:varyColors val="0"/>
        <c:ser>
          <c:idx val="1"/>
          <c:order val="0"/>
          <c:tx>
            <c:strRef>
              <c:f>'2002_2018_AYLIK_IHR'!$A$52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'2002_2018_AYLIK_IHR'!$C$1:$N$1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'2002_2018_AYLIK_IHR'!$C$52:$N$52</c:f>
              <c:numCache>
                <c:formatCode>#,##0</c:formatCode>
                <c:ptCount val="12"/>
                <c:pt idx="0">
                  <c:v>106506.34802</c:v>
                </c:pt>
                <c:pt idx="1">
                  <c:v>149655.0753</c:v>
                </c:pt>
                <c:pt idx="2">
                  <c:v>147926.57779000001</c:v>
                </c:pt>
                <c:pt idx="3">
                  <c:v>189961.07772999999</c:v>
                </c:pt>
                <c:pt idx="4">
                  <c:v>190016.05770999999</c:v>
                </c:pt>
                <c:pt idx="5">
                  <c:v>123041.7739</c:v>
                </c:pt>
                <c:pt idx="6">
                  <c:v>197344.31156999999</c:v>
                </c:pt>
                <c:pt idx="7">
                  <c:v>119775.07057</c:v>
                </c:pt>
                <c:pt idx="8">
                  <c:v>122785.72756</c:v>
                </c:pt>
                <c:pt idx="9">
                  <c:v>206729.96763999999</c:v>
                </c:pt>
                <c:pt idx="10">
                  <c:v>228311.88607000001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'2002_2018_AYLIK_IHR'!$A$53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chemeClr val="tx2"/>
              </a:solidFill>
            </a:ln>
          </c:spPr>
          <c:marker>
            <c:symbol val="diamond"/>
            <c:size val="7"/>
            <c:spPr>
              <a:solidFill>
                <a:schemeClr val="tx2"/>
              </a:solidFill>
            </c:spPr>
          </c:marker>
          <c:cat>
            <c:strRef>
              <c:f>'2002_2018_AYLIK_IHR'!$C$1:$N$1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'2002_2018_AYLIK_IHR'!$C$53:$N$53</c:f>
              <c:numCache>
                <c:formatCode>#,##0</c:formatCode>
                <c:ptCount val="12"/>
                <c:pt idx="0">
                  <c:v>99964.754350000003</c:v>
                </c:pt>
                <c:pt idx="1">
                  <c:v>122114.31127000001</c:v>
                </c:pt>
                <c:pt idx="2">
                  <c:v>147396.47138</c:v>
                </c:pt>
                <c:pt idx="3">
                  <c:v>137727.17058999999</c:v>
                </c:pt>
                <c:pt idx="4">
                  <c:v>131955.44761999999</c:v>
                </c:pt>
                <c:pt idx="5">
                  <c:v>156546.92847000001</c:v>
                </c:pt>
                <c:pt idx="6">
                  <c:v>111487.75456</c:v>
                </c:pt>
                <c:pt idx="7">
                  <c:v>159009.36577</c:v>
                </c:pt>
                <c:pt idx="8">
                  <c:v>151239.85154</c:v>
                </c:pt>
                <c:pt idx="9">
                  <c:v>145058.47693999999</c:v>
                </c:pt>
                <c:pt idx="10">
                  <c:v>173029.13488999999</c:v>
                </c:pt>
                <c:pt idx="11">
                  <c:v>202981.92694999999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51017856"/>
        <c:axId val="-851017312"/>
      </c:lineChart>
      <c:catAx>
        <c:axId val="-851017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8510173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851017312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851017856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892262467191599"/>
          <c:y val="0.11235955056179775"/>
          <c:w val="0.26751999999999998"/>
          <c:h val="7.4135283651341338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İKLİMLENDİRME</a:t>
            </a:r>
            <a:r>
              <a:rPr lang="tr-TR" sz="1000" baseline="0"/>
              <a:t> SANAYİ </a:t>
            </a:r>
            <a:r>
              <a:rPr lang="en-US" sz="1000"/>
              <a:t>İHRACATI (Bin $)</a:t>
            </a:r>
          </a:p>
        </c:rich>
      </c:tx>
      <c:layout>
        <c:manualLayout>
          <c:xMode val="edge"/>
          <c:yMode val="edge"/>
          <c:x val="0.25800000000000001"/>
          <c:y val="3.24594257178526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"/>
          <c:y val="0.17603060638535223"/>
          <c:w val="0.86000000000000065"/>
          <c:h val="0.55306064270056132"/>
        </c:manualLayout>
      </c:layout>
      <c:lineChart>
        <c:grouping val="standard"/>
        <c:varyColors val="0"/>
        <c:ser>
          <c:idx val="1"/>
          <c:order val="0"/>
          <c:tx>
            <c:strRef>
              <c:f>'2002_2018_AYLIK_IHR'!$A$54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'2002_2018_AYLIK_IHR'!$C$1:$N$1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'2002_2018_AYLIK_IHR'!$C$54:$N$54</c:f>
              <c:numCache>
                <c:formatCode>#,##0</c:formatCode>
                <c:ptCount val="12"/>
                <c:pt idx="0">
                  <c:v>331308.77552999998</c:v>
                </c:pt>
                <c:pt idx="1">
                  <c:v>350922.10019000003</c:v>
                </c:pt>
                <c:pt idx="2">
                  <c:v>417498.91473000002</c:v>
                </c:pt>
                <c:pt idx="3">
                  <c:v>365936.32127000001</c:v>
                </c:pt>
                <c:pt idx="4">
                  <c:v>406284.34727999999</c:v>
                </c:pt>
                <c:pt idx="5">
                  <c:v>357654.36202</c:v>
                </c:pt>
                <c:pt idx="6">
                  <c:v>401521.59947000002</c:v>
                </c:pt>
                <c:pt idx="7">
                  <c:v>342803.80852999998</c:v>
                </c:pt>
                <c:pt idx="8">
                  <c:v>374361.98946999997</c:v>
                </c:pt>
                <c:pt idx="9">
                  <c:v>422960.68440999999</c:v>
                </c:pt>
                <c:pt idx="10">
                  <c:v>410320.78834000003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'2002_2018_AYLIK_IHR'!$A$55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chemeClr val="tx2"/>
              </a:solidFill>
            </a:ln>
          </c:spPr>
          <c:marker>
            <c:symbol val="diamond"/>
            <c:size val="7"/>
            <c:spPr>
              <a:solidFill>
                <a:schemeClr val="tx2"/>
              </a:solidFill>
            </c:spPr>
          </c:marker>
          <c:cat>
            <c:strRef>
              <c:f>'2002_2018_AYLIK_IHR'!$C$1:$N$1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'2002_2018_AYLIK_IHR'!$C$55:$N$55</c:f>
              <c:numCache>
                <c:formatCode>#,##0</c:formatCode>
                <c:ptCount val="12"/>
                <c:pt idx="0">
                  <c:v>257694.12286999999</c:v>
                </c:pt>
                <c:pt idx="1">
                  <c:v>269330.11041999998</c:v>
                </c:pt>
                <c:pt idx="2">
                  <c:v>329519.41336000001</c:v>
                </c:pt>
                <c:pt idx="3">
                  <c:v>309734.94533000002</c:v>
                </c:pt>
                <c:pt idx="4">
                  <c:v>327785.21713</c:v>
                </c:pt>
                <c:pt idx="5">
                  <c:v>324148.23567000002</c:v>
                </c:pt>
                <c:pt idx="6">
                  <c:v>304112.89749</c:v>
                </c:pt>
                <c:pt idx="7">
                  <c:v>360308.32639</c:v>
                </c:pt>
                <c:pt idx="8">
                  <c:v>310390.50487</c:v>
                </c:pt>
                <c:pt idx="9">
                  <c:v>382331.83331999998</c:v>
                </c:pt>
                <c:pt idx="10">
                  <c:v>384804.53149999998</c:v>
                </c:pt>
                <c:pt idx="11">
                  <c:v>356649.66707000002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51021664"/>
        <c:axId val="-851021120"/>
      </c:lineChart>
      <c:catAx>
        <c:axId val="-851021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8510211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851021120"/>
        <c:scaling>
          <c:orientation val="minMax"/>
          <c:max val="5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851021664"/>
        <c:crosses val="autoZero"/>
        <c:crossBetween val="between"/>
        <c:majorUnit val="5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 sz="1000"/>
              <a:t>AYLAR BAZINDA TARIM İHRACATI</a:t>
            </a:r>
            <a:endParaRPr lang="tr-TR" sz="1000" b="1" i="0" u="none" strike="noStrike" baseline="0"/>
          </a:p>
        </c:rich>
      </c:tx>
      <c:layout>
        <c:manualLayout>
          <c:xMode val="edge"/>
          <c:yMode val="edge"/>
          <c:x val="0.27169617989891004"/>
          <c:y val="5.5335968379446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390845884621779"/>
          <c:y val="0.18972368631825576"/>
          <c:w val="0.75402468126949163"/>
          <c:h val="0.54940817496328231"/>
        </c:manualLayout>
      </c:layout>
      <c:lineChart>
        <c:grouping val="standard"/>
        <c:varyColors val="0"/>
        <c:ser>
          <c:idx val="0"/>
          <c:order val="0"/>
          <c:tx>
            <c:strRef>
              <c:f>'2002_2018_AYLIK_IHR'!$A$3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'2002_2018_AYLIK_IHR'!$C$1:$N$1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'2002_2018_AYLIK_IHR'!$C$3:$N$3</c:f>
              <c:numCache>
                <c:formatCode>#,##0</c:formatCode>
                <c:ptCount val="12"/>
                <c:pt idx="0">
                  <c:v>1652047.3710699999</c:v>
                </c:pt>
                <c:pt idx="1">
                  <c:v>1662663.9702999999</c:v>
                </c:pt>
                <c:pt idx="2">
                  <c:v>1866050.1518600001</c:v>
                </c:pt>
                <c:pt idx="3">
                  <c:v>1609068.3746199999</c:v>
                </c:pt>
                <c:pt idx="4">
                  <c:v>1675476.3680999998</c:v>
                </c:pt>
                <c:pt idx="5">
                  <c:v>1595970.92032</c:v>
                </c:pt>
                <c:pt idx="6">
                  <c:v>1469298.9334</c:v>
                </c:pt>
                <c:pt idx="7">
                  <c:v>1665277.4039799999</c:v>
                </c:pt>
                <c:pt idx="8">
                  <c:v>1644613.6158</c:v>
                </c:pt>
                <c:pt idx="9">
                  <c:v>2082399.9439300001</c:v>
                </c:pt>
                <c:pt idx="10">
                  <c:v>2162553.0606</c:v>
                </c:pt>
                <c:pt idx="11">
                  <c:v>2131549.5938099995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'2002_2018_AYLIK_IHR'!$A$2</c:f>
              <c:strCache>
                <c:ptCount val="1"/>
                <c:pt idx="0">
                  <c:v>2018</c:v>
                </c:pt>
              </c:strCache>
            </c:strRef>
          </c:tx>
          <c:marker>
            <c:symbol val="circle"/>
            <c:size val="5"/>
          </c:marker>
          <c:cat>
            <c:strRef>
              <c:f>'2002_2018_AYLIK_IHR'!$C$1:$N$1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'2002_2018_AYLIK_IHR'!$C$2:$N$2</c:f>
              <c:numCache>
                <c:formatCode>#,##0</c:formatCode>
                <c:ptCount val="12"/>
                <c:pt idx="0">
                  <c:v>1893985.4184299998</c:v>
                </c:pt>
                <c:pt idx="1">
                  <c:v>1835874.0343199996</c:v>
                </c:pt>
                <c:pt idx="2">
                  <c:v>1994478.28804</c:v>
                </c:pt>
                <c:pt idx="3">
                  <c:v>1783196.8797999998</c:v>
                </c:pt>
                <c:pt idx="4">
                  <c:v>1896613.3612499998</c:v>
                </c:pt>
                <c:pt idx="5">
                  <c:v>1589867.9172499999</c:v>
                </c:pt>
                <c:pt idx="6">
                  <c:v>1679145.8557599999</c:v>
                </c:pt>
                <c:pt idx="7">
                  <c:v>1522942.30449</c:v>
                </c:pt>
                <c:pt idx="8">
                  <c:v>1901336.42949</c:v>
                </c:pt>
                <c:pt idx="9">
                  <c:v>2164227.5441700001</c:v>
                </c:pt>
                <c:pt idx="10">
                  <c:v>2312839.5034699999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54236912"/>
        <c:axId val="-854240176"/>
      </c:lineChart>
      <c:catAx>
        <c:axId val="-854236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8542401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854240176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85423691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AYLIK İHRACAT RAKAMLARINDAKİ DEĞİŞİM, 2009-2017</a:t>
            </a:r>
          </a:p>
        </c:rich>
      </c:tx>
      <c:layout>
        <c:manualLayout>
          <c:xMode val="edge"/>
          <c:yMode val="edge"/>
          <c:x val="0.21774221770665791"/>
          <c:y val="3.409090909090908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053783200215318"/>
          <c:y val="0.16477295583961588"/>
          <c:w val="0.73656010658196058"/>
          <c:h val="0.60795538878754851"/>
        </c:manualLayout>
      </c:layout>
      <c:lineChart>
        <c:grouping val="standard"/>
        <c:varyColors val="0"/>
        <c:ser>
          <c:idx val="5"/>
          <c:order val="0"/>
          <c:tx>
            <c:v>2009</c:v>
          </c:tx>
          <c:spPr>
            <a:ln w="38100">
              <a:solidFill>
                <a:srgbClr val="800000"/>
              </a:solidFill>
              <a:prstDash val="solid"/>
            </a:ln>
          </c:spPr>
          <c:marker>
            <c:symbol val="none"/>
          </c:marker>
          <c:val>
            <c:numRef>
              <c:f>'2002_2018_AYLIK_IHR'!$C$69:$N$69</c:f>
              <c:numCache>
                <c:formatCode>#,##0</c:formatCode>
                <c:ptCount val="12"/>
                <c:pt idx="0">
                  <c:v>7884493.5240000002</c:v>
                </c:pt>
                <c:pt idx="1">
                  <c:v>8435115.8340000007</c:v>
                </c:pt>
                <c:pt idx="2">
                  <c:v>8155485.0810000002</c:v>
                </c:pt>
                <c:pt idx="3">
                  <c:v>7561696.2829999998</c:v>
                </c:pt>
                <c:pt idx="4">
                  <c:v>7346407.5279999999</c:v>
                </c:pt>
                <c:pt idx="5">
                  <c:v>8329692.7829999998</c:v>
                </c:pt>
                <c:pt idx="6">
                  <c:v>9055733.6710000001</c:v>
                </c:pt>
                <c:pt idx="7">
                  <c:v>7839908.8420000002</c:v>
                </c:pt>
                <c:pt idx="8">
                  <c:v>8480708.3870000001</c:v>
                </c:pt>
                <c:pt idx="9">
                  <c:v>10095768.029999999</c:v>
                </c:pt>
                <c:pt idx="10">
                  <c:v>8903010.773</c:v>
                </c:pt>
                <c:pt idx="11">
                  <c:v>10054591.867000001</c:v>
                </c:pt>
              </c:numCache>
            </c:numRef>
          </c:val>
          <c:smooth val="0"/>
        </c:ser>
        <c:ser>
          <c:idx val="6"/>
          <c:order val="1"/>
          <c:tx>
            <c:strRef>
              <c:f>'2002_2018_AYLIK_IHR'!$A$70</c:f>
              <c:strCache>
                <c:ptCount val="1"/>
                <c:pt idx="0">
                  <c:v>2010</c:v>
                </c:pt>
              </c:strCache>
            </c:strRef>
          </c:tx>
          <c:marker>
            <c:symbol val="none"/>
          </c:marker>
          <c:val>
            <c:numRef>
              <c:f>'2002_2018_AYLIK_IHR'!$C$70:$N$70</c:f>
              <c:numCache>
                <c:formatCode>#,##0</c:formatCode>
                <c:ptCount val="12"/>
                <c:pt idx="0">
                  <c:v>7828748.0580000002</c:v>
                </c:pt>
                <c:pt idx="1">
                  <c:v>8263237.8140000002</c:v>
                </c:pt>
                <c:pt idx="2">
                  <c:v>9886488.1710000001</c:v>
                </c:pt>
                <c:pt idx="3">
                  <c:v>9396006.6539999992</c:v>
                </c:pt>
                <c:pt idx="4">
                  <c:v>9799958.1170000006</c:v>
                </c:pt>
                <c:pt idx="5">
                  <c:v>9542907.6439999994</c:v>
                </c:pt>
                <c:pt idx="6">
                  <c:v>9564682.5449999999</c:v>
                </c:pt>
                <c:pt idx="7">
                  <c:v>8523451.9729999993</c:v>
                </c:pt>
                <c:pt idx="8">
                  <c:v>8909230.5209999997</c:v>
                </c:pt>
                <c:pt idx="9">
                  <c:v>10963586.27</c:v>
                </c:pt>
                <c:pt idx="10">
                  <c:v>9382369.7180000003</c:v>
                </c:pt>
                <c:pt idx="11">
                  <c:v>11822551.698999999</c:v>
                </c:pt>
              </c:numCache>
            </c:numRef>
          </c:val>
          <c:smooth val="0"/>
        </c:ser>
        <c:ser>
          <c:idx val="7"/>
          <c:order val="2"/>
          <c:tx>
            <c:strRef>
              <c:f>'2002_2018_AYLIK_IHR'!$A$71</c:f>
              <c:strCache>
                <c:ptCount val="1"/>
                <c:pt idx="0">
                  <c:v>2011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val>
            <c:numRef>
              <c:f>'2002_2018_AYLIK_IHR'!$C$71:$N$71</c:f>
              <c:numCache>
                <c:formatCode>#,##0</c:formatCode>
                <c:ptCount val="12"/>
                <c:pt idx="0">
                  <c:v>9551084.6390000004</c:v>
                </c:pt>
                <c:pt idx="1">
                  <c:v>10059126.307</c:v>
                </c:pt>
                <c:pt idx="2">
                  <c:v>11811085.16</c:v>
                </c:pt>
                <c:pt idx="3">
                  <c:v>11873269.447000001</c:v>
                </c:pt>
                <c:pt idx="4">
                  <c:v>10943364.372</c:v>
                </c:pt>
                <c:pt idx="5">
                  <c:v>11349953.558</c:v>
                </c:pt>
                <c:pt idx="6">
                  <c:v>11860004.271</c:v>
                </c:pt>
                <c:pt idx="7">
                  <c:v>11245124.657</c:v>
                </c:pt>
                <c:pt idx="8">
                  <c:v>10750626.098999999</c:v>
                </c:pt>
                <c:pt idx="9">
                  <c:v>11907219.297</c:v>
                </c:pt>
                <c:pt idx="10">
                  <c:v>11078524.743000001</c:v>
                </c:pt>
                <c:pt idx="11">
                  <c:v>12477486.279999999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'2002_2018_AYLIK_IHR'!$A$72</c:f>
              <c:strCache>
                <c:ptCount val="1"/>
                <c:pt idx="0">
                  <c:v>2012</c:v>
                </c:pt>
              </c:strCache>
            </c:strRef>
          </c:tx>
          <c:marker>
            <c:symbol val="none"/>
          </c:marker>
          <c:val>
            <c:numRef>
              <c:f>'2002_2018_AYLIK_IHR'!$C$72:$N$72</c:f>
              <c:numCache>
                <c:formatCode>#,##0</c:formatCode>
                <c:ptCount val="12"/>
                <c:pt idx="0">
                  <c:v>10348187.165999999</c:v>
                </c:pt>
                <c:pt idx="1">
                  <c:v>11748000.124</c:v>
                </c:pt>
                <c:pt idx="2">
                  <c:v>13208572.977</c:v>
                </c:pt>
                <c:pt idx="3">
                  <c:v>12630226.718</c:v>
                </c:pt>
                <c:pt idx="4">
                  <c:v>13131530.960999999</c:v>
                </c:pt>
                <c:pt idx="5">
                  <c:v>13231198.687999999</c:v>
                </c:pt>
                <c:pt idx="6">
                  <c:v>12830675.307</c:v>
                </c:pt>
                <c:pt idx="7">
                  <c:v>12831394.572000001</c:v>
                </c:pt>
                <c:pt idx="8">
                  <c:v>12952651.721999999</c:v>
                </c:pt>
                <c:pt idx="9">
                  <c:v>13190769.654999999</c:v>
                </c:pt>
                <c:pt idx="10">
                  <c:v>13753052.493000001</c:v>
                </c:pt>
                <c:pt idx="11">
                  <c:v>12605476.173</c:v>
                </c:pt>
              </c:numCache>
            </c:numRef>
          </c:val>
          <c:smooth val="0"/>
        </c:ser>
        <c:ser>
          <c:idx val="3"/>
          <c:order val="4"/>
          <c:tx>
            <c:strRef>
              <c:f>'2002_2018_AYLIK_IHR'!$A$73</c:f>
              <c:strCache>
                <c:ptCount val="1"/>
                <c:pt idx="0">
                  <c:v>2013</c:v>
                </c:pt>
              </c:strCache>
            </c:strRef>
          </c:tx>
          <c:marker>
            <c:symbol val="none"/>
          </c:marker>
          <c:val>
            <c:numRef>
              <c:f>'2002_2018_AYLIK_IHR'!$C$73:$N$73</c:f>
              <c:numCache>
                <c:formatCode>#,##0</c:formatCode>
                <c:ptCount val="12"/>
                <c:pt idx="0">
                  <c:v>11481521.079</c:v>
                </c:pt>
                <c:pt idx="1">
                  <c:v>12385690.909</c:v>
                </c:pt>
                <c:pt idx="2">
                  <c:v>13122058.141000001</c:v>
                </c:pt>
                <c:pt idx="3">
                  <c:v>12468202.903000001</c:v>
                </c:pt>
                <c:pt idx="4">
                  <c:v>13277209.017000001</c:v>
                </c:pt>
                <c:pt idx="5">
                  <c:v>12399973.961999999</c:v>
                </c:pt>
                <c:pt idx="6">
                  <c:v>13059519.685000001</c:v>
                </c:pt>
                <c:pt idx="7">
                  <c:v>11118300.903000001</c:v>
                </c:pt>
                <c:pt idx="8">
                  <c:v>13060371.039000001</c:v>
                </c:pt>
                <c:pt idx="9">
                  <c:v>12053704.638</c:v>
                </c:pt>
                <c:pt idx="10">
                  <c:v>14201227.351</c:v>
                </c:pt>
                <c:pt idx="11">
                  <c:v>13174857.460000001</c:v>
                </c:pt>
              </c:numCache>
            </c:numRef>
          </c:val>
          <c:smooth val="0"/>
        </c:ser>
        <c:ser>
          <c:idx val="4"/>
          <c:order val="5"/>
          <c:tx>
            <c:strRef>
              <c:f>'2002_2018_AYLIK_IHR'!$A$74</c:f>
              <c:strCache>
                <c:ptCount val="1"/>
                <c:pt idx="0">
                  <c:v>2014</c:v>
                </c:pt>
              </c:strCache>
            </c:strRef>
          </c:tx>
          <c:marker>
            <c:symbol val="diamond"/>
            <c:size val="5"/>
          </c:marker>
          <c:val>
            <c:numRef>
              <c:f>'2002_2018_AYLIK_IHR'!$C$74:$N$74</c:f>
              <c:numCache>
                <c:formatCode>#,##0</c:formatCode>
                <c:ptCount val="12"/>
                <c:pt idx="0">
                  <c:v>12399761.948000001</c:v>
                </c:pt>
                <c:pt idx="1">
                  <c:v>13053292.493000001</c:v>
                </c:pt>
                <c:pt idx="2">
                  <c:v>14680110.779999999</c:v>
                </c:pt>
                <c:pt idx="3">
                  <c:v>13371185.664000001</c:v>
                </c:pt>
                <c:pt idx="4">
                  <c:v>13681906.159</c:v>
                </c:pt>
                <c:pt idx="5">
                  <c:v>12880924.245999999</c:v>
                </c:pt>
                <c:pt idx="6">
                  <c:v>13344776.958000001</c:v>
                </c:pt>
                <c:pt idx="7">
                  <c:v>11386828.925000001</c:v>
                </c:pt>
                <c:pt idx="8">
                  <c:v>13583120.905999999</c:v>
                </c:pt>
                <c:pt idx="9">
                  <c:v>12891630.102</c:v>
                </c:pt>
                <c:pt idx="10">
                  <c:v>13067348.107000001</c:v>
                </c:pt>
                <c:pt idx="11">
                  <c:v>13269271.402000001</c:v>
                </c:pt>
              </c:numCache>
            </c:numRef>
          </c:val>
          <c:smooth val="0"/>
        </c:ser>
        <c:ser>
          <c:idx val="1"/>
          <c:order val="6"/>
          <c:tx>
            <c:strRef>
              <c:f>'2002_2018_AYLIK_IHR'!$A$75</c:f>
              <c:strCache>
                <c:ptCount val="1"/>
                <c:pt idx="0">
                  <c:v>2015</c:v>
                </c:pt>
              </c:strCache>
            </c:strRef>
          </c:tx>
          <c:marker>
            <c:symbol val="none"/>
          </c:marker>
          <c:val>
            <c:numRef>
              <c:f>'2002_2018_AYLIK_IHR'!$C$75:$N$75</c:f>
              <c:numCache>
                <c:formatCode>#,##0</c:formatCode>
                <c:ptCount val="12"/>
                <c:pt idx="0">
                  <c:v>12301766.75</c:v>
                </c:pt>
                <c:pt idx="1">
                  <c:v>12231860.140000001</c:v>
                </c:pt>
                <c:pt idx="2">
                  <c:v>12519910.437999999</c:v>
                </c:pt>
                <c:pt idx="3">
                  <c:v>13349346.866</c:v>
                </c:pt>
                <c:pt idx="4">
                  <c:v>11080385.127</c:v>
                </c:pt>
                <c:pt idx="5">
                  <c:v>11949647.085999999</c:v>
                </c:pt>
                <c:pt idx="6">
                  <c:v>11129358.973999999</c:v>
                </c:pt>
                <c:pt idx="7">
                  <c:v>11022045.344000001</c:v>
                </c:pt>
                <c:pt idx="8">
                  <c:v>11581703.842</c:v>
                </c:pt>
                <c:pt idx="9">
                  <c:v>13240039.088</c:v>
                </c:pt>
                <c:pt idx="10">
                  <c:v>11681989.013</c:v>
                </c:pt>
                <c:pt idx="11">
                  <c:v>11750818.76</c:v>
                </c:pt>
              </c:numCache>
            </c:numRef>
          </c:val>
          <c:smooth val="0"/>
        </c:ser>
        <c:ser>
          <c:idx val="2"/>
          <c:order val="7"/>
          <c:tx>
            <c:strRef>
              <c:f>'2002_2018_AYLIK_IHR'!$A$76</c:f>
              <c:strCache>
                <c:ptCount val="1"/>
                <c:pt idx="0">
                  <c:v>2016</c:v>
                </c:pt>
              </c:strCache>
            </c:strRef>
          </c:tx>
          <c:marker>
            <c:symbol val="none"/>
          </c:marker>
          <c:val>
            <c:numRef>
              <c:f>'2002_2018_AYLIK_IHR'!$C$76:$N$76</c:f>
              <c:numCache>
                <c:formatCode>#,##0</c:formatCode>
                <c:ptCount val="12"/>
                <c:pt idx="0">
                  <c:v>9546115.4000000004</c:v>
                </c:pt>
                <c:pt idx="1">
                  <c:v>12366388.057</c:v>
                </c:pt>
                <c:pt idx="2">
                  <c:v>12757672.093</c:v>
                </c:pt>
                <c:pt idx="3">
                  <c:v>11950497.685000001</c:v>
                </c:pt>
                <c:pt idx="4">
                  <c:v>12098611.067</c:v>
                </c:pt>
                <c:pt idx="5">
                  <c:v>12864154.060000001</c:v>
                </c:pt>
                <c:pt idx="6">
                  <c:v>9850124.8719999995</c:v>
                </c:pt>
                <c:pt idx="7">
                  <c:v>11830762.82</c:v>
                </c:pt>
                <c:pt idx="8">
                  <c:v>10901638.452</c:v>
                </c:pt>
                <c:pt idx="9">
                  <c:v>12796159.91</c:v>
                </c:pt>
                <c:pt idx="10">
                  <c:v>12786936.247</c:v>
                </c:pt>
                <c:pt idx="11">
                  <c:v>12780523.145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'2002_2018_AYLIK_IHR'!$A$77</c:f>
              <c:strCache>
                <c:ptCount val="1"/>
                <c:pt idx="0">
                  <c:v>2017</c:v>
                </c:pt>
              </c:strCache>
            </c:strRef>
          </c:tx>
          <c:marker>
            <c:symbol val="none"/>
          </c:marker>
          <c:val>
            <c:numRef>
              <c:f>'2002_2018_AYLIK_IHR'!$C$77:$N$77</c:f>
              <c:numCache>
                <c:formatCode>#,##0</c:formatCode>
                <c:ptCount val="12"/>
                <c:pt idx="0">
                  <c:v>11247585.677000133</c:v>
                </c:pt>
                <c:pt idx="1">
                  <c:v>12089908.933999483</c:v>
                </c:pt>
                <c:pt idx="2">
                  <c:v>14470814.05899963</c:v>
                </c:pt>
                <c:pt idx="3">
                  <c:v>12859938.790999187</c:v>
                </c:pt>
                <c:pt idx="4">
                  <c:v>13582079.73099998</c:v>
                </c:pt>
                <c:pt idx="5">
                  <c:v>13125306.943999315</c:v>
                </c:pt>
                <c:pt idx="6">
                  <c:v>12612074.05599888</c:v>
                </c:pt>
                <c:pt idx="7">
                  <c:v>13248462.990000026</c:v>
                </c:pt>
                <c:pt idx="8">
                  <c:v>11810080.804999635</c:v>
                </c:pt>
                <c:pt idx="9">
                  <c:v>13912699.49399944</c:v>
                </c:pt>
                <c:pt idx="10">
                  <c:v>14188323.115998682</c:v>
                </c:pt>
                <c:pt idx="11">
                  <c:v>13845665.816998869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'2002_2018_AYLIK_IHR'!$A$78</c:f>
              <c:strCache>
                <c:ptCount val="1"/>
                <c:pt idx="0">
                  <c:v>2018</c:v>
                </c:pt>
              </c:strCache>
            </c:strRef>
          </c:tx>
          <c:marker>
            <c:symbol val="none"/>
          </c:marker>
          <c:val>
            <c:numRef>
              <c:f>'2002_2018_AYLIK_IHR'!$C$78:$N$78</c:f>
              <c:numCache>
                <c:formatCode>#,##0</c:formatCode>
                <c:ptCount val="12"/>
                <c:pt idx="0">
                  <c:v>12434621.652998511</c:v>
                </c:pt>
                <c:pt idx="1">
                  <c:v>13148684.493999232</c:v>
                </c:pt>
                <c:pt idx="2">
                  <c:v>15554395.019999458</c:v>
                </c:pt>
                <c:pt idx="3">
                  <c:v>13847907.968999349</c:v>
                </c:pt>
                <c:pt idx="4">
                  <c:v>14258942.260999329</c:v>
                </c:pt>
                <c:pt idx="5">
                  <c:v>12926631.656999558</c:v>
                </c:pt>
                <c:pt idx="6">
                  <c:v>14052687.288999325</c:v>
                </c:pt>
                <c:pt idx="7">
                  <c:v>12343159.339000063</c:v>
                </c:pt>
                <c:pt idx="8">
                  <c:v>14413264.284999266</c:v>
                </c:pt>
                <c:pt idx="9">
                  <c:v>15719442.194999749</c:v>
                </c:pt>
                <c:pt idx="10">
                  <c:v>15031303.473860001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54239632"/>
        <c:axId val="-854238000"/>
      </c:lineChart>
      <c:catAx>
        <c:axId val="-854239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8542380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8542380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BİN DOLAR</a:t>
                </a:r>
              </a:p>
            </c:rich>
          </c:tx>
          <c:layout>
            <c:manualLayout>
              <c:xMode val="edge"/>
              <c:yMode val="edge"/>
              <c:x val="2.150537634408603E-2"/>
              <c:y val="0.3750005965163448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854239632"/>
        <c:crosses val="autoZero"/>
        <c:crossBetween val="between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9247424717071655"/>
          <c:y val="0.30397757098544698"/>
          <c:w val="8.666666666666667E-2"/>
          <c:h val="0.5730195657361012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YILLAR İTİBARİYLE TÜRKİYE İHRACATI 2002-2015 (1.000 $)</a:t>
            </a:r>
          </a:p>
        </c:rich>
      </c:tx>
      <c:layout>
        <c:manualLayout>
          <c:xMode val="edge"/>
          <c:yMode val="edge"/>
          <c:x val="0.19840230689799673"/>
          <c:y val="3.29113924050634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84821140056188"/>
          <c:y val="0.13417721518987338"/>
          <c:w val="0.83355580161074405"/>
          <c:h val="0.7518987341772156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'2002_2018_AYLIK_IHR'!$A$62:$A$78</c:f>
              <c:strCache>
                <c:ptCount val="17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</c:strCache>
            </c:strRef>
          </c:tx>
          <c:spPr>
            <a:gradFill rotWithShape="0">
              <a:gsLst>
                <a:gs pos="0">
                  <a:srgbClr val="000080">
                    <a:gamma/>
                    <a:shade val="46275"/>
                    <a:invGamma/>
                  </a:srgbClr>
                </a:gs>
                <a:gs pos="100000">
                  <a:srgbClr val="000080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0"/>
              <c:layout>
                <c:manualLayout>
                  <c:x val="-4.0404172963228083E-2"/>
                  <c:y val="1.687737134124057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layout>
                <c:manualLayout>
                  <c:x val="6.7337416156313798E-3"/>
                  <c:y val="1.350210970464136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anchor="ctr" anchorCtr="0"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'2002_2018_AYLIK_IHR'!$A$62:$A$78</c:f>
              <c:numCache>
                <c:formatCode>General</c:formatCode>
                <c:ptCount val="17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</c:numCache>
            </c:numRef>
          </c:cat>
          <c:val>
            <c:numRef>
              <c:f>'2002_2018_AYLIK_IHR'!$O$62:$O$78</c:f>
              <c:numCache>
                <c:formatCode>#,##0</c:formatCode>
                <c:ptCount val="17"/>
                <c:pt idx="0">
                  <c:v>36059089.028999999</c:v>
                </c:pt>
                <c:pt idx="1">
                  <c:v>47252836.302000001</c:v>
                </c:pt>
                <c:pt idx="2">
                  <c:v>63167152.819999993</c:v>
                </c:pt>
                <c:pt idx="3">
                  <c:v>73476408.142999992</c:v>
                </c:pt>
                <c:pt idx="4">
                  <c:v>85534675.517999992</c:v>
                </c:pt>
                <c:pt idx="5">
                  <c:v>107271749.90399998</c:v>
                </c:pt>
                <c:pt idx="6">
                  <c:v>132027195.626</c:v>
                </c:pt>
                <c:pt idx="7">
                  <c:v>102142612.603</c:v>
                </c:pt>
                <c:pt idx="8">
                  <c:v>113883219.18399999</c:v>
                </c:pt>
                <c:pt idx="9">
                  <c:v>134906868.83000001</c:v>
                </c:pt>
                <c:pt idx="10">
                  <c:v>152461736.55599999</c:v>
                </c:pt>
                <c:pt idx="11">
                  <c:v>151802637.08700001</c:v>
                </c:pt>
                <c:pt idx="12">
                  <c:v>157610157.69</c:v>
                </c:pt>
                <c:pt idx="13">
                  <c:v>143838871.428</c:v>
                </c:pt>
                <c:pt idx="14">
                  <c:v>142529583.80799997</c:v>
                </c:pt>
                <c:pt idx="15">
                  <c:v>156992940.41399324</c:v>
                </c:pt>
                <c:pt idx="16">
                  <c:v>153731039.63585383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854242896"/>
        <c:axId val="-854238544"/>
      </c:barChart>
      <c:catAx>
        <c:axId val="-854242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8542385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854238544"/>
        <c:scaling>
          <c:orientation val="minMax"/>
          <c:max val="160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854242896"/>
        <c:crosses val="autoZero"/>
        <c:crossBetween val="between"/>
      </c:valAx>
      <c:spPr>
        <a:gradFill rotWithShape="0">
          <a:gsLst>
            <a:gs pos="0">
              <a:srgbClr val="99CCFF"/>
            </a:gs>
            <a:gs pos="100000">
              <a:srgbClr val="99CCFF">
                <a:gamma/>
                <a:shade val="46275"/>
                <a:invGamma/>
              </a:srgbClr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5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HUBUBAT BAKLİYAT VE YAĞLI TOHUMLAR İHRACATI</a:t>
            </a:r>
            <a:r>
              <a:rPr lang="tr-TR" baseline="0"/>
              <a:t> </a:t>
            </a:r>
          </a:p>
          <a:p>
            <a:pPr algn="ctr"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(Bin</a:t>
            </a:r>
            <a:r>
              <a:rPr lang="tr-TR" baseline="0"/>
              <a:t> </a:t>
            </a:r>
            <a:r>
              <a:rPr lang="tr-TR"/>
              <a:t>$)</a:t>
            </a:r>
          </a:p>
        </c:rich>
      </c:tx>
      <c:layout>
        <c:manualLayout>
          <c:xMode val="edge"/>
          <c:yMode val="edge"/>
          <c:x val="0.1179279583917041"/>
          <c:y val="2.334782779018294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701458855482493"/>
          <c:y val="0.2178477690288714"/>
          <c:w val="0.82208753132894641"/>
          <c:h val="0.5031322462644926"/>
        </c:manualLayout>
      </c:layout>
      <c:lineChart>
        <c:grouping val="standard"/>
        <c:varyColors val="0"/>
        <c:ser>
          <c:idx val="1"/>
          <c:order val="0"/>
          <c:tx>
            <c:strRef>
              <c:f>'2002_2018_AYLIK_IHR'!$A$4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'2002_2018_AYLIK_IHR'!$C$1:$N$1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'2002_2018_AYLIK_IHR'!$C$4:$N$4</c:f>
              <c:numCache>
                <c:formatCode>#,##0</c:formatCode>
                <c:ptCount val="12"/>
                <c:pt idx="0">
                  <c:v>547279.73702999996</c:v>
                </c:pt>
                <c:pt idx="1">
                  <c:v>534707.37503999996</c:v>
                </c:pt>
                <c:pt idx="2">
                  <c:v>599959.42050000001</c:v>
                </c:pt>
                <c:pt idx="3">
                  <c:v>534080.27081000002</c:v>
                </c:pt>
                <c:pt idx="4">
                  <c:v>559518.48658999999</c:v>
                </c:pt>
                <c:pt idx="5">
                  <c:v>447538.40782999998</c:v>
                </c:pt>
                <c:pt idx="6">
                  <c:v>533622.87652000005</c:v>
                </c:pt>
                <c:pt idx="7">
                  <c:v>499509.19413999998</c:v>
                </c:pt>
                <c:pt idx="8">
                  <c:v>549492.1348</c:v>
                </c:pt>
                <c:pt idx="9">
                  <c:v>646432.00133999996</c:v>
                </c:pt>
                <c:pt idx="10">
                  <c:v>649371.48759000003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'2002_2018_AYLIK_IHR'!$A$5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  <a:ln w="9525">
                <a:noFill/>
              </a:ln>
            </c:spPr>
          </c:marker>
          <c:val>
            <c:numRef>
              <c:f>'2002_2018_AYLIK_IHR'!$C$5:$N$5</c:f>
              <c:numCache>
                <c:formatCode>#,##0</c:formatCode>
                <c:ptCount val="12"/>
                <c:pt idx="0">
                  <c:v>523301.51370000001</c:v>
                </c:pt>
                <c:pt idx="1">
                  <c:v>556349.95571000001</c:v>
                </c:pt>
                <c:pt idx="2">
                  <c:v>622260.37211</c:v>
                </c:pt>
                <c:pt idx="3">
                  <c:v>523468.58825999999</c:v>
                </c:pt>
                <c:pt idx="4">
                  <c:v>528447.99014000001</c:v>
                </c:pt>
                <c:pt idx="5">
                  <c:v>466088.37203000003</c:v>
                </c:pt>
                <c:pt idx="6">
                  <c:v>429421.15441999998</c:v>
                </c:pt>
                <c:pt idx="7">
                  <c:v>541679.69484999997</c:v>
                </c:pt>
                <c:pt idx="8">
                  <c:v>472874.20572000003</c:v>
                </c:pt>
                <c:pt idx="9">
                  <c:v>576909.77853000001</c:v>
                </c:pt>
                <c:pt idx="10">
                  <c:v>566190.40423999995</c:v>
                </c:pt>
                <c:pt idx="11">
                  <c:v>562187.32629999996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54237456"/>
        <c:axId val="-854241264"/>
      </c:lineChart>
      <c:catAx>
        <c:axId val="-854237456"/>
        <c:scaling>
          <c:orientation val="minMax"/>
        </c:scaling>
        <c:delete val="0"/>
        <c:axPos val="b"/>
        <c:numFmt formatCode="#\ ?/?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8542412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854241264"/>
        <c:scaling>
          <c:orientation val="minMax"/>
          <c:max val="1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854237456"/>
        <c:crosses val="autoZero"/>
        <c:crossBetween val="between"/>
        <c:majorUnit val="100000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2453397313065929"/>
          <c:y val="0.16911505464801974"/>
          <c:w val="0.27353783231083845"/>
          <c:h val="7.3858659458612447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YAŞ MEYVE VE SEBZE İHRACATI (Bin $)</a:t>
            </a:r>
          </a:p>
        </c:rich>
      </c:tx>
      <c:layout>
        <c:manualLayout>
          <c:xMode val="edge"/>
          <c:yMode val="edge"/>
          <c:x val="0.20612266323852377"/>
          <c:y val="1.76100628930817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93892193371522"/>
          <c:y val="0.18113240922097806"/>
          <c:w val="0.81836816243638633"/>
          <c:h val="0.55471800323924569"/>
        </c:manualLayout>
      </c:layout>
      <c:lineChart>
        <c:grouping val="standard"/>
        <c:varyColors val="0"/>
        <c:ser>
          <c:idx val="1"/>
          <c:order val="0"/>
          <c:tx>
            <c:strRef>
              <c:f>'2002_2018_AYLIK_IHR'!$A$6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'2002_2018_AYLIK_IHR'!$C$1:$N$1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'2002_2018_AYLIK_IHR'!$C$6:$N$6</c:f>
              <c:numCache>
                <c:formatCode>#,##0</c:formatCode>
                <c:ptCount val="12"/>
                <c:pt idx="0">
                  <c:v>225382.39082</c:v>
                </c:pt>
                <c:pt idx="1">
                  <c:v>211800.01613999999</c:v>
                </c:pt>
                <c:pt idx="2">
                  <c:v>207215.23246999999</c:v>
                </c:pt>
                <c:pt idx="3">
                  <c:v>149359.97605999999</c:v>
                </c:pt>
                <c:pt idx="4">
                  <c:v>213056.61506000001</c:v>
                </c:pt>
                <c:pt idx="5">
                  <c:v>167647.90736000001</c:v>
                </c:pt>
                <c:pt idx="6">
                  <c:v>104400.09324</c:v>
                </c:pt>
                <c:pt idx="7">
                  <c:v>111086.59939</c:v>
                </c:pt>
                <c:pt idx="8">
                  <c:v>152326.77858000001</c:v>
                </c:pt>
                <c:pt idx="9">
                  <c:v>201970.67983000001</c:v>
                </c:pt>
                <c:pt idx="10">
                  <c:v>300674.79262999998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'2002_2018_AYLIK_IHR'!$A$7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'2002_2018_AYLIK_IHR'!$C$7:$N$7</c:f>
              <c:numCache>
                <c:formatCode>#,##0</c:formatCode>
                <c:ptCount val="12"/>
                <c:pt idx="0">
                  <c:v>193141.91093000001</c:v>
                </c:pt>
                <c:pt idx="1">
                  <c:v>168162.27752</c:v>
                </c:pt>
                <c:pt idx="2">
                  <c:v>154358.60445000001</c:v>
                </c:pt>
                <c:pt idx="3">
                  <c:v>119338.0952</c:v>
                </c:pt>
                <c:pt idx="4">
                  <c:v>128812.80855</c:v>
                </c:pt>
                <c:pt idx="5">
                  <c:v>190392.67696000001</c:v>
                </c:pt>
                <c:pt idx="6">
                  <c:v>120607.99527</c:v>
                </c:pt>
                <c:pt idx="7">
                  <c:v>100994.30774</c:v>
                </c:pt>
                <c:pt idx="8">
                  <c:v>142896.14631000001</c:v>
                </c:pt>
                <c:pt idx="9">
                  <c:v>232093.07686</c:v>
                </c:pt>
                <c:pt idx="10">
                  <c:v>320619.67991000001</c:v>
                </c:pt>
                <c:pt idx="11">
                  <c:v>359363.73366999999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54242352"/>
        <c:axId val="-854241808"/>
      </c:lineChart>
      <c:catAx>
        <c:axId val="-854242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8542418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854241808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85424235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3849740211045048"/>
          <c:y val="0.13836477987421383"/>
          <c:w val="0.2729795918367347"/>
          <c:h val="7.4694795226068436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MEYVE SEBZE MAMULLERİ İHRACATI (Bin $)</a:t>
            </a:r>
          </a:p>
        </c:rich>
      </c:tx>
      <c:layout>
        <c:manualLayout>
          <c:xMode val="edge"/>
          <c:yMode val="edge"/>
          <c:x val="0.16973458072342185"/>
          <c:y val="2.33463035019455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05951940056574"/>
          <c:y val="0.18417639429312582"/>
          <c:w val="0.83435749448311181"/>
          <c:h val="0.57587548638132469"/>
        </c:manualLayout>
      </c:layout>
      <c:lineChart>
        <c:grouping val="standard"/>
        <c:varyColors val="0"/>
        <c:ser>
          <c:idx val="1"/>
          <c:order val="0"/>
          <c:tx>
            <c:strRef>
              <c:f>'2002_2018_AYLIK_IHR'!$A$8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'2002_2018_AYLIK_IHR'!$C$1:$N$1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'2002_2018_AYLIK_IHR'!$C$8:$N$8</c:f>
              <c:numCache>
                <c:formatCode>#,##0</c:formatCode>
                <c:ptCount val="12"/>
                <c:pt idx="0">
                  <c:v>119844.95706</c:v>
                </c:pt>
                <c:pt idx="1">
                  <c:v>117642.80637000001</c:v>
                </c:pt>
                <c:pt idx="2">
                  <c:v>141261.24333999999</c:v>
                </c:pt>
                <c:pt idx="3">
                  <c:v>128539.1422</c:v>
                </c:pt>
                <c:pt idx="4">
                  <c:v>137414.42142</c:v>
                </c:pt>
                <c:pt idx="5">
                  <c:v>118811.43697</c:v>
                </c:pt>
                <c:pt idx="6">
                  <c:v>125990.45646</c:v>
                </c:pt>
                <c:pt idx="7">
                  <c:v>111661.4577</c:v>
                </c:pt>
                <c:pt idx="8">
                  <c:v>143666.86329000001</c:v>
                </c:pt>
                <c:pt idx="9">
                  <c:v>141557.73032999999</c:v>
                </c:pt>
                <c:pt idx="10">
                  <c:v>150615.10858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'2002_2018_AYLIK_IHR'!$A$9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'2002_2018_AYLIK_IHR'!$C$9:$N$9</c:f>
              <c:numCache>
                <c:formatCode>#,##0</c:formatCode>
                <c:ptCount val="12"/>
                <c:pt idx="0">
                  <c:v>98588.702839999998</c:v>
                </c:pt>
                <c:pt idx="1">
                  <c:v>100801.50216</c:v>
                </c:pt>
                <c:pt idx="2">
                  <c:v>123925.27827</c:v>
                </c:pt>
                <c:pt idx="3">
                  <c:v>106737.59759999999</c:v>
                </c:pt>
                <c:pt idx="4">
                  <c:v>113793.92883999999</c:v>
                </c:pt>
                <c:pt idx="5">
                  <c:v>110904.22930000001</c:v>
                </c:pt>
                <c:pt idx="6">
                  <c:v>113949.22528</c:v>
                </c:pt>
                <c:pt idx="7">
                  <c:v>130550.48045</c:v>
                </c:pt>
                <c:pt idx="8">
                  <c:v>121419.57322999999</c:v>
                </c:pt>
                <c:pt idx="9">
                  <c:v>142803.85561</c:v>
                </c:pt>
                <c:pt idx="10">
                  <c:v>134831.49648</c:v>
                </c:pt>
                <c:pt idx="11">
                  <c:v>117563.22825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53472176"/>
        <c:axId val="-853475440"/>
      </c:lineChart>
      <c:catAx>
        <c:axId val="-853472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8534754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853475440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ysDash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853472176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812676789634418"/>
          <c:y val="0.12710765239948119"/>
          <c:w val="0.27353783231083845"/>
          <c:h val="7.7019925038553066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7.xml"/><Relationship Id="rId13" Type="http://schemas.openxmlformats.org/officeDocument/2006/relationships/chart" Target="../charts/chart32.xml"/><Relationship Id="rId3" Type="http://schemas.openxmlformats.org/officeDocument/2006/relationships/chart" Target="../charts/chart22.xml"/><Relationship Id="rId7" Type="http://schemas.openxmlformats.org/officeDocument/2006/relationships/chart" Target="../charts/chart26.xml"/><Relationship Id="rId12" Type="http://schemas.openxmlformats.org/officeDocument/2006/relationships/chart" Target="../charts/chart31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6" Type="http://schemas.openxmlformats.org/officeDocument/2006/relationships/chart" Target="../charts/chart25.xml"/><Relationship Id="rId11" Type="http://schemas.openxmlformats.org/officeDocument/2006/relationships/chart" Target="../charts/chart30.xml"/><Relationship Id="rId5" Type="http://schemas.openxmlformats.org/officeDocument/2006/relationships/chart" Target="../charts/chart24.xml"/><Relationship Id="rId10" Type="http://schemas.openxmlformats.org/officeDocument/2006/relationships/chart" Target="../charts/chart29.xml"/><Relationship Id="rId4" Type="http://schemas.openxmlformats.org/officeDocument/2006/relationships/chart" Target="../charts/chart23.xml"/><Relationship Id="rId9" Type="http://schemas.openxmlformats.org/officeDocument/2006/relationships/chart" Target="../charts/chart28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1.png"/><Relationship Id="rId4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2066925</xdr:colOff>
      <xdr:row>2</xdr:row>
      <xdr:rowOff>76200</xdr:rowOff>
    </xdr:to>
    <xdr:pic>
      <xdr:nvPicPr>
        <xdr:cNvPr id="2" name="Picture 198" descr="tim_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06692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19050</xdr:rowOff>
    </xdr:from>
    <xdr:to>
      <xdr:col>6</xdr:col>
      <xdr:colOff>457200</xdr:colOff>
      <xdr:row>19</xdr:row>
      <xdr:rowOff>0</xdr:rowOff>
    </xdr:to>
    <xdr:graphicFrame macro="">
      <xdr:nvGraphicFramePr>
        <xdr:cNvPr id="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20</xdr:row>
      <xdr:rowOff>19050</xdr:rowOff>
    </xdr:from>
    <xdr:to>
      <xdr:col>6</xdr:col>
      <xdr:colOff>476250</xdr:colOff>
      <xdr:row>36</xdr:row>
      <xdr:rowOff>0</xdr:rowOff>
    </xdr:to>
    <xdr:graphicFrame macro="">
      <xdr:nvGraphicFramePr>
        <xdr:cNvPr id="3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</xdr:colOff>
      <xdr:row>37</xdr:row>
      <xdr:rowOff>38100</xdr:rowOff>
    </xdr:from>
    <xdr:to>
      <xdr:col>6</xdr:col>
      <xdr:colOff>485775</xdr:colOff>
      <xdr:row>53</xdr:row>
      <xdr:rowOff>0</xdr:rowOff>
    </xdr:to>
    <xdr:graphicFrame macro="">
      <xdr:nvGraphicFramePr>
        <xdr:cNvPr id="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</xdr:colOff>
      <xdr:row>1</xdr:row>
      <xdr:rowOff>66675</xdr:rowOff>
    </xdr:from>
    <xdr:to>
      <xdr:col>6</xdr:col>
      <xdr:colOff>219074</xdr:colOff>
      <xdr:row>16</xdr:row>
      <xdr:rowOff>95250</xdr:rowOff>
    </xdr:to>
    <xdr:graphicFrame macro="">
      <xdr:nvGraphicFramePr>
        <xdr:cNvPr id="2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47624</xdr:colOff>
      <xdr:row>83</xdr:row>
      <xdr:rowOff>19050</xdr:rowOff>
    </xdr:from>
    <xdr:to>
      <xdr:col>6</xdr:col>
      <xdr:colOff>266699</xdr:colOff>
      <xdr:row>98</xdr:row>
      <xdr:rowOff>142875</xdr:rowOff>
    </xdr:to>
    <xdr:graphicFrame macro="">
      <xdr:nvGraphicFramePr>
        <xdr:cNvPr id="3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19050</xdr:colOff>
      <xdr:row>32</xdr:row>
      <xdr:rowOff>123825</xdr:rowOff>
    </xdr:from>
    <xdr:to>
      <xdr:col>6</xdr:col>
      <xdr:colOff>190500</xdr:colOff>
      <xdr:row>48</xdr:row>
      <xdr:rowOff>76200</xdr:rowOff>
    </xdr:to>
    <xdr:graphicFrame macro="">
      <xdr:nvGraphicFramePr>
        <xdr:cNvPr id="4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28575</xdr:colOff>
      <xdr:row>66</xdr:row>
      <xdr:rowOff>9525</xdr:rowOff>
    </xdr:from>
    <xdr:to>
      <xdr:col>6</xdr:col>
      <xdr:colOff>228600</xdr:colOff>
      <xdr:row>82</xdr:row>
      <xdr:rowOff>38100</xdr:rowOff>
    </xdr:to>
    <xdr:graphicFrame macro="">
      <xdr:nvGraphicFramePr>
        <xdr:cNvPr id="5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28574</xdr:colOff>
      <xdr:row>18</xdr:row>
      <xdr:rowOff>19050</xdr:rowOff>
    </xdr:from>
    <xdr:to>
      <xdr:col>6</xdr:col>
      <xdr:colOff>228599</xdr:colOff>
      <xdr:row>32</xdr:row>
      <xdr:rowOff>57150</xdr:rowOff>
    </xdr:to>
    <xdr:graphicFrame macro="">
      <xdr:nvGraphicFramePr>
        <xdr:cNvPr id="6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85725</xdr:colOff>
      <xdr:row>99</xdr:row>
      <xdr:rowOff>123825</xdr:rowOff>
    </xdr:from>
    <xdr:to>
      <xdr:col>6</xdr:col>
      <xdr:colOff>219075</xdr:colOff>
      <xdr:row>115</xdr:row>
      <xdr:rowOff>85725</xdr:rowOff>
    </xdr:to>
    <xdr:graphicFrame macro="">
      <xdr:nvGraphicFramePr>
        <xdr:cNvPr id="7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57150</xdr:colOff>
      <xdr:row>133</xdr:row>
      <xdr:rowOff>28575</xdr:rowOff>
    </xdr:from>
    <xdr:to>
      <xdr:col>6</xdr:col>
      <xdr:colOff>190500</xdr:colOff>
      <xdr:row>148</xdr:row>
      <xdr:rowOff>152400</xdr:rowOff>
    </xdr:to>
    <xdr:graphicFrame macro="">
      <xdr:nvGraphicFramePr>
        <xdr:cNvPr id="8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28575</xdr:colOff>
      <xdr:row>149</xdr:row>
      <xdr:rowOff>142875</xdr:rowOff>
    </xdr:from>
    <xdr:to>
      <xdr:col>6</xdr:col>
      <xdr:colOff>238125</xdr:colOff>
      <xdr:row>165</xdr:row>
      <xdr:rowOff>123825</xdr:rowOff>
    </xdr:to>
    <xdr:graphicFrame macro="">
      <xdr:nvGraphicFramePr>
        <xdr:cNvPr id="9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76200</xdr:colOff>
      <xdr:row>116</xdr:row>
      <xdr:rowOff>66675</xdr:rowOff>
    </xdr:from>
    <xdr:to>
      <xdr:col>6</xdr:col>
      <xdr:colOff>219075</xdr:colOff>
      <xdr:row>132</xdr:row>
      <xdr:rowOff>57150</xdr:rowOff>
    </xdr:to>
    <xdr:graphicFrame macro="">
      <xdr:nvGraphicFramePr>
        <xdr:cNvPr id="10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19050</xdr:colOff>
      <xdr:row>199</xdr:row>
      <xdr:rowOff>66675</xdr:rowOff>
    </xdr:from>
    <xdr:to>
      <xdr:col>6</xdr:col>
      <xdr:colOff>247650</xdr:colOff>
      <xdr:row>216</xdr:row>
      <xdr:rowOff>76200</xdr:rowOff>
    </xdr:to>
    <xdr:graphicFrame macro="">
      <xdr:nvGraphicFramePr>
        <xdr:cNvPr id="11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49</xdr:row>
      <xdr:rowOff>114300</xdr:rowOff>
    </xdr:from>
    <xdr:to>
      <xdr:col>6</xdr:col>
      <xdr:colOff>228600</xdr:colOff>
      <xdr:row>65</xdr:row>
      <xdr:rowOff>66675</xdr:rowOff>
    </xdr:to>
    <xdr:graphicFrame macro="">
      <xdr:nvGraphicFramePr>
        <xdr:cNvPr id="12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28575</xdr:colOff>
      <xdr:row>166</xdr:row>
      <xdr:rowOff>57150</xdr:rowOff>
    </xdr:from>
    <xdr:to>
      <xdr:col>6</xdr:col>
      <xdr:colOff>257175</xdr:colOff>
      <xdr:row>182</xdr:row>
      <xdr:rowOff>9525</xdr:rowOff>
    </xdr:to>
    <xdr:graphicFrame macro="">
      <xdr:nvGraphicFramePr>
        <xdr:cNvPr id="13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28575</xdr:colOff>
      <xdr:row>182</xdr:row>
      <xdr:rowOff>133350</xdr:rowOff>
    </xdr:from>
    <xdr:to>
      <xdr:col>6</xdr:col>
      <xdr:colOff>257175</xdr:colOff>
      <xdr:row>198</xdr:row>
      <xdr:rowOff>85725</xdr:rowOff>
    </xdr:to>
    <xdr:graphicFrame macro="">
      <xdr:nvGraphicFramePr>
        <xdr:cNvPr id="14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1790700</xdr:colOff>
      <xdr:row>2</xdr:row>
      <xdr:rowOff>95250</xdr:rowOff>
    </xdr:to>
    <xdr:pic>
      <xdr:nvPicPr>
        <xdr:cNvPr id="2" name="Picture 297" descr="tim_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79070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0</xdr:rowOff>
    </xdr:from>
    <xdr:to>
      <xdr:col>0</xdr:col>
      <xdr:colOff>2295525</xdr:colOff>
      <xdr:row>3</xdr:row>
      <xdr:rowOff>257175</xdr:rowOff>
    </xdr:to>
    <xdr:pic>
      <xdr:nvPicPr>
        <xdr:cNvPr id="2" name="Picture 105" descr="tim_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0"/>
          <a:ext cx="2238375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28575</xdr:rowOff>
    </xdr:from>
    <xdr:to>
      <xdr:col>0</xdr:col>
      <xdr:colOff>2105025</xdr:colOff>
      <xdr:row>3</xdr:row>
      <xdr:rowOff>47625</xdr:rowOff>
    </xdr:to>
    <xdr:pic>
      <xdr:nvPicPr>
        <xdr:cNvPr id="2" name="Picture 297" descr="tim_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28575"/>
          <a:ext cx="2057400" cy="676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38</xdr:row>
      <xdr:rowOff>19050</xdr:rowOff>
    </xdr:from>
    <xdr:to>
      <xdr:col>9</xdr:col>
      <xdr:colOff>123825</xdr:colOff>
      <xdr:row>52</xdr:row>
      <xdr:rowOff>38100</xdr:rowOff>
    </xdr:to>
    <xdr:graphicFrame macro="">
      <xdr:nvGraphicFramePr>
        <xdr:cNvPr id="2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53</xdr:row>
      <xdr:rowOff>9525</xdr:rowOff>
    </xdr:from>
    <xdr:to>
      <xdr:col>9</xdr:col>
      <xdr:colOff>123824</xdr:colOff>
      <xdr:row>68</xdr:row>
      <xdr:rowOff>85725</xdr:rowOff>
    </xdr:to>
    <xdr:graphicFrame macro="">
      <xdr:nvGraphicFramePr>
        <xdr:cNvPr id="3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19050</xdr:colOff>
      <xdr:row>3</xdr:row>
      <xdr:rowOff>142875</xdr:rowOff>
    </xdr:from>
    <xdr:to>
      <xdr:col>9</xdr:col>
      <xdr:colOff>152400</xdr:colOff>
      <xdr:row>19</xdr:row>
      <xdr:rowOff>152400</xdr:rowOff>
    </xdr:to>
    <xdr:graphicFrame macro="">
      <xdr:nvGraphicFramePr>
        <xdr:cNvPr id="4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19050</xdr:colOff>
      <xdr:row>22</xdr:row>
      <xdr:rowOff>95250</xdr:rowOff>
    </xdr:from>
    <xdr:to>
      <xdr:col>9</xdr:col>
      <xdr:colOff>114300</xdr:colOff>
      <xdr:row>37</xdr:row>
      <xdr:rowOff>114300</xdr:rowOff>
    </xdr:to>
    <xdr:graphicFrame macro="">
      <xdr:nvGraphicFramePr>
        <xdr:cNvPr id="5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4</xdr:col>
      <xdr:colOff>352425</xdr:colOff>
      <xdr:row>3</xdr:row>
      <xdr:rowOff>38100</xdr:rowOff>
    </xdr:to>
    <xdr:pic>
      <xdr:nvPicPr>
        <xdr:cNvPr id="6" name="Picture 788" descr="tim_logo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790825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38100</xdr:rowOff>
    </xdr:from>
    <xdr:to>
      <xdr:col>11</xdr:col>
      <xdr:colOff>457200</xdr:colOff>
      <xdr:row>20</xdr:row>
      <xdr:rowOff>152400</xdr:rowOff>
    </xdr:to>
    <xdr:graphicFrame macro="">
      <xdr:nvGraphicFramePr>
        <xdr:cNvPr id="2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</xdr:colOff>
      <xdr:row>23</xdr:row>
      <xdr:rowOff>28575</xdr:rowOff>
    </xdr:from>
    <xdr:to>
      <xdr:col>12</xdr:col>
      <xdr:colOff>266700</xdr:colOff>
      <xdr:row>46</xdr:row>
      <xdr:rowOff>66675</xdr:rowOff>
    </xdr:to>
    <xdr:graphicFrame macro="">
      <xdr:nvGraphicFramePr>
        <xdr:cNvPr id="3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28575</xdr:rowOff>
    </xdr:from>
    <xdr:to>
      <xdr:col>7</xdr:col>
      <xdr:colOff>295275</xdr:colOff>
      <xdr:row>17</xdr:row>
      <xdr:rowOff>152400</xdr:rowOff>
    </xdr:to>
    <xdr:graphicFrame macro="">
      <xdr:nvGraphicFramePr>
        <xdr:cNvPr id="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18</xdr:row>
      <xdr:rowOff>66675</xdr:rowOff>
    </xdr:from>
    <xdr:to>
      <xdr:col>7</xdr:col>
      <xdr:colOff>304800</xdr:colOff>
      <xdr:row>34</xdr:row>
      <xdr:rowOff>0</xdr:rowOff>
    </xdr:to>
    <xdr:graphicFrame macro="">
      <xdr:nvGraphicFramePr>
        <xdr:cNvPr id="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34</xdr:row>
      <xdr:rowOff>95250</xdr:rowOff>
    </xdr:from>
    <xdr:to>
      <xdr:col>7</xdr:col>
      <xdr:colOff>295275</xdr:colOff>
      <xdr:row>49</xdr:row>
      <xdr:rowOff>114300</xdr:rowOff>
    </xdr:to>
    <xdr:graphicFrame macro="">
      <xdr:nvGraphicFramePr>
        <xdr:cNvPr id="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</xdr:colOff>
      <xdr:row>50</xdr:row>
      <xdr:rowOff>9525</xdr:rowOff>
    </xdr:from>
    <xdr:to>
      <xdr:col>7</xdr:col>
      <xdr:colOff>285750</xdr:colOff>
      <xdr:row>66</xdr:row>
      <xdr:rowOff>47625</xdr:rowOff>
    </xdr:to>
    <xdr:graphicFrame macro="">
      <xdr:nvGraphicFramePr>
        <xdr:cNvPr id="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57150</xdr:rowOff>
    </xdr:from>
    <xdr:to>
      <xdr:col>6</xdr:col>
      <xdr:colOff>447675</xdr:colOff>
      <xdr:row>16</xdr:row>
      <xdr:rowOff>19050</xdr:rowOff>
    </xdr:to>
    <xdr:graphicFrame macro="">
      <xdr:nvGraphicFramePr>
        <xdr:cNvPr id="2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95251</xdr:rowOff>
    </xdr:from>
    <xdr:to>
      <xdr:col>6</xdr:col>
      <xdr:colOff>447675</xdr:colOff>
      <xdr:row>32</xdr:row>
      <xdr:rowOff>133351</xdr:rowOff>
    </xdr:to>
    <xdr:graphicFrame macro="">
      <xdr:nvGraphicFramePr>
        <xdr:cNvPr id="3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33</xdr:row>
      <xdr:rowOff>9525</xdr:rowOff>
    </xdr:from>
    <xdr:to>
      <xdr:col>6</xdr:col>
      <xdr:colOff>476250</xdr:colOff>
      <xdr:row>47</xdr:row>
      <xdr:rowOff>114300</xdr:rowOff>
    </xdr:to>
    <xdr:graphicFrame macro="">
      <xdr:nvGraphicFramePr>
        <xdr:cNvPr id="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28575</xdr:colOff>
      <xdr:row>48</xdr:row>
      <xdr:rowOff>47625</xdr:rowOff>
    </xdr:from>
    <xdr:to>
      <xdr:col>6</xdr:col>
      <xdr:colOff>466725</xdr:colOff>
      <xdr:row>65</xdr:row>
      <xdr:rowOff>0</xdr:rowOff>
    </xdr:to>
    <xdr:graphicFrame macro="">
      <xdr:nvGraphicFramePr>
        <xdr:cNvPr id="5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3</xdr:row>
      <xdr:rowOff>9525</xdr:rowOff>
    </xdr:from>
    <xdr:to>
      <xdr:col>7</xdr:col>
      <xdr:colOff>333375</xdr:colOff>
      <xdr:row>18</xdr:row>
      <xdr:rowOff>123825</xdr:rowOff>
    </xdr:to>
    <xdr:graphicFrame macro="">
      <xdr:nvGraphicFramePr>
        <xdr:cNvPr id="2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95250</xdr:colOff>
      <xdr:row>22</xdr:row>
      <xdr:rowOff>0</xdr:rowOff>
    </xdr:from>
    <xdr:to>
      <xdr:col>7</xdr:col>
      <xdr:colOff>314325</xdr:colOff>
      <xdr:row>38</xdr:row>
      <xdr:rowOff>0</xdr:rowOff>
    </xdr:to>
    <xdr:graphicFrame macro="">
      <xdr:nvGraphicFramePr>
        <xdr:cNvPr id="3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abSelected="1" zoomScale="80" zoomScaleNormal="80" workbookViewId="0">
      <pane xSplit="1" ySplit="7" topLeftCell="B8" activePane="bottomRight" state="frozen"/>
      <selection activeCell="B16" sqref="B16"/>
      <selection pane="topRight" activeCell="B16" sqref="B16"/>
      <selection pane="bottomLeft" activeCell="B16" sqref="B16"/>
      <selection pane="bottomRight" activeCell="F13" sqref="F13"/>
    </sheetView>
  </sheetViews>
  <sheetFormatPr defaultColWidth="9.140625" defaultRowHeight="12.75" x14ac:dyDescent="0.2"/>
  <cols>
    <col min="1" max="1" width="52.28515625" style="1" customWidth="1"/>
    <col min="2" max="2" width="17.85546875" style="1" customWidth="1"/>
    <col min="3" max="3" width="17" style="1" bestFit="1" customWidth="1"/>
    <col min="4" max="4" width="10.5703125" style="1" bestFit="1" customWidth="1"/>
    <col min="5" max="5" width="13.5703125" style="1" bestFit="1" customWidth="1"/>
    <col min="6" max="7" width="18.85546875" style="1" bestFit="1" customWidth="1"/>
    <col min="8" max="8" width="10.28515625" style="1" bestFit="1" customWidth="1"/>
    <col min="9" max="9" width="13.5703125" style="1" bestFit="1" customWidth="1"/>
    <col min="10" max="11" width="18.7109375" style="1" bestFit="1" customWidth="1"/>
    <col min="12" max="13" width="9.42578125" style="1" bestFit="1" customWidth="1"/>
    <col min="14" max="16384" width="9.140625" style="1"/>
  </cols>
  <sheetData>
    <row r="1" spans="1:13" ht="26.25" x14ac:dyDescent="0.4">
      <c r="B1" s="154" t="s">
        <v>231</v>
      </c>
      <c r="C1" s="154"/>
      <c r="D1" s="154"/>
      <c r="E1" s="154"/>
      <c r="F1" s="154"/>
      <c r="G1" s="154"/>
      <c r="H1" s="154"/>
      <c r="I1" s="154"/>
      <c r="J1" s="154"/>
      <c r="K1" s="114"/>
      <c r="L1" s="114"/>
      <c r="M1" s="114"/>
    </row>
    <row r="2" spans="1:13" x14ac:dyDescent="0.2">
      <c r="D2" s="2"/>
    </row>
    <row r="3" spans="1:13" x14ac:dyDescent="0.2">
      <c r="D3" s="2"/>
    </row>
    <row r="4" spans="1:13" x14ac:dyDescent="0.2">
      <c r="B4" s="2"/>
      <c r="C4" s="2"/>
      <c r="D4" s="2"/>
      <c r="E4" s="2"/>
      <c r="F4" s="2"/>
      <c r="G4" s="2"/>
      <c r="H4" s="2"/>
      <c r="I4" s="2"/>
    </row>
    <row r="5" spans="1:13" ht="26.25" x14ac:dyDescent="0.2">
      <c r="A5" s="151" t="s">
        <v>125</v>
      </c>
      <c r="B5" s="152"/>
      <c r="C5" s="152"/>
      <c r="D5" s="152"/>
      <c r="E5" s="152"/>
      <c r="F5" s="152"/>
      <c r="G5" s="152"/>
      <c r="H5" s="152"/>
      <c r="I5" s="152"/>
      <c r="J5" s="152"/>
      <c r="K5" s="152"/>
      <c r="L5" s="152"/>
      <c r="M5" s="153"/>
    </row>
    <row r="6" spans="1:13" ht="18" x14ac:dyDescent="0.2">
      <c r="A6" s="3"/>
      <c r="B6" s="150" t="s">
        <v>232</v>
      </c>
      <c r="C6" s="150"/>
      <c r="D6" s="150"/>
      <c r="E6" s="150"/>
      <c r="F6" s="150" t="s">
        <v>233</v>
      </c>
      <c r="G6" s="150"/>
      <c r="H6" s="150"/>
      <c r="I6" s="150"/>
      <c r="J6" s="150" t="s">
        <v>106</v>
      </c>
      <c r="K6" s="150"/>
      <c r="L6" s="150"/>
      <c r="M6" s="150"/>
    </row>
    <row r="7" spans="1:13" ht="30" x14ac:dyDescent="0.25">
      <c r="A7" s="4" t="s">
        <v>1</v>
      </c>
      <c r="B7" s="5">
        <v>2017</v>
      </c>
      <c r="C7" s="6">
        <v>2018</v>
      </c>
      <c r="D7" s="7" t="s">
        <v>121</v>
      </c>
      <c r="E7" s="7" t="s">
        <v>122</v>
      </c>
      <c r="F7" s="5">
        <v>2017</v>
      </c>
      <c r="G7" s="6">
        <v>2018</v>
      </c>
      <c r="H7" s="7" t="s">
        <v>121</v>
      </c>
      <c r="I7" s="7" t="s">
        <v>122</v>
      </c>
      <c r="J7" s="5" t="s">
        <v>128</v>
      </c>
      <c r="K7" s="5" t="s">
        <v>129</v>
      </c>
      <c r="L7" s="7" t="s">
        <v>121</v>
      </c>
      <c r="M7" s="7" t="s">
        <v>122</v>
      </c>
    </row>
    <row r="8" spans="1:13" ht="16.5" x14ac:dyDescent="0.25">
      <c r="A8" s="49" t="s">
        <v>2</v>
      </c>
      <c r="B8" s="50">
        <f>B9+B18+B20</f>
        <v>2162553.0606</v>
      </c>
      <c r="C8" s="50">
        <f>C9+C18+C20</f>
        <v>2312839.5034699999</v>
      </c>
      <c r="D8" s="48">
        <f t="shared" ref="D8:D45" si="0">(C8-B8)/B8*100</f>
        <v>6.949491580488802</v>
      </c>
      <c r="E8" s="48">
        <f>C8/C$44*100</f>
        <v>15.386819296757025</v>
      </c>
      <c r="F8" s="50">
        <f>F9+F18+F20</f>
        <v>19085420.113979999</v>
      </c>
      <c r="G8" s="50">
        <f>G9+G18+G20</f>
        <v>20574507.53647</v>
      </c>
      <c r="H8" s="48">
        <f t="shared" ref="H8:H46" si="1">(G8-F8)/F8*100</f>
        <v>7.8022250157294142</v>
      </c>
      <c r="I8" s="48">
        <f t="shared" ref="I8:I13" si="2">G8/G$44*100</f>
        <v>13.712690557338142</v>
      </c>
      <c r="J8" s="50">
        <f>J9+J18+J20</f>
        <v>21082271.816399999</v>
      </c>
      <c r="K8" s="50">
        <f>K9+K18+K20</f>
        <v>22706057.130280003</v>
      </c>
      <c r="L8" s="48">
        <f t="shared" ref="L8:L46" si="3">(K8-J8)/J8*100</f>
        <v>7.7021363163378513</v>
      </c>
      <c r="M8" s="48">
        <f t="shared" ref="M8:M13" si="4">K8/K$44*100</f>
        <v>13.880634172079414</v>
      </c>
    </row>
    <row r="9" spans="1:13" ht="15.75" x14ac:dyDescent="0.25">
      <c r="A9" s="9" t="s">
        <v>3</v>
      </c>
      <c r="B9" s="50">
        <f>B10+B11+B12+B13+B14+B15+B16+B17</f>
        <v>1530514.0066900002</v>
      </c>
      <c r="C9" s="50">
        <f>C10+C11+C12+C13+C14+C15+C16+C17</f>
        <v>1583335.67505</v>
      </c>
      <c r="D9" s="48">
        <f t="shared" si="0"/>
        <v>3.4512371745120922</v>
      </c>
      <c r="E9" s="48">
        <f t="shared" ref="E9:E13" si="5">C9/C$44*100</f>
        <v>10.533588639225332</v>
      </c>
      <c r="F9" s="50">
        <f>F10+F11+F12+F13+F14+F15+F16+F17</f>
        <v>13050027.54916</v>
      </c>
      <c r="G9" s="50">
        <f>G10+G11+G12+G13+G14+G15+G16+G17</f>
        <v>13716914.437039999</v>
      </c>
      <c r="H9" s="48">
        <f t="shared" si="1"/>
        <v>5.1102335636289542</v>
      </c>
      <c r="I9" s="48">
        <f t="shared" si="2"/>
        <v>9.142177655683783</v>
      </c>
      <c r="J9" s="50">
        <f>J10+J11+J12+J13+J14+J15+J16+J17</f>
        <v>14481220.202030001</v>
      </c>
      <c r="K9" s="50">
        <f>K10+K11+K12+K13+K14+K15+K16+K17</f>
        <v>15178736.016070001</v>
      </c>
      <c r="L9" s="48">
        <f t="shared" si="3"/>
        <v>4.8166922697731005</v>
      </c>
      <c r="M9" s="48">
        <f t="shared" si="4"/>
        <v>9.2790430599535654</v>
      </c>
    </row>
    <row r="10" spans="1:13" ht="14.25" x14ac:dyDescent="0.2">
      <c r="A10" s="11" t="s">
        <v>130</v>
      </c>
      <c r="B10" s="12">
        <v>566190.40423999995</v>
      </c>
      <c r="C10" s="12">
        <v>649371.48759000003</v>
      </c>
      <c r="D10" s="13">
        <f t="shared" si="0"/>
        <v>14.69136225677552</v>
      </c>
      <c r="E10" s="13">
        <f t="shared" si="5"/>
        <v>4.3201275838737558</v>
      </c>
      <c r="F10" s="12">
        <v>5806992.0297100004</v>
      </c>
      <c r="G10" s="12">
        <v>6101511.39219</v>
      </c>
      <c r="H10" s="13">
        <f t="shared" si="1"/>
        <v>5.0718058673606947</v>
      </c>
      <c r="I10" s="13">
        <f t="shared" si="2"/>
        <v>4.0665924812473051</v>
      </c>
      <c r="J10" s="12">
        <v>6421275.3590500001</v>
      </c>
      <c r="K10" s="12">
        <v>6663698.7184899999</v>
      </c>
      <c r="L10" s="13">
        <f t="shared" si="3"/>
        <v>3.7753148071797575</v>
      </c>
      <c r="M10" s="13">
        <f t="shared" si="4"/>
        <v>4.0736427118807956</v>
      </c>
    </row>
    <row r="11" spans="1:13" ht="14.25" x14ac:dyDescent="0.2">
      <c r="A11" s="11" t="s">
        <v>131</v>
      </c>
      <c r="B11" s="12">
        <v>320619.67991000001</v>
      </c>
      <c r="C11" s="12">
        <v>300674.79262999998</v>
      </c>
      <c r="D11" s="13">
        <f t="shared" si="0"/>
        <v>-6.2207308314943992</v>
      </c>
      <c r="E11" s="13">
        <f t="shared" si="5"/>
        <v>2.0003241445619451</v>
      </c>
      <c r="F11" s="12">
        <v>1871417.5796999999</v>
      </c>
      <c r="G11" s="12">
        <v>2044921.08158</v>
      </c>
      <c r="H11" s="13">
        <f t="shared" si="1"/>
        <v>9.2712339438327724</v>
      </c>
      <c r="I11" s="13">
        <f t="shared" si="2"/>
        <v>1.3629181624968734</v>
      </c>
      <c r="J11" s="12">
        <v>2150304.6522400002</v>
      </c>
      <c r="K11" s="12">
        <v>2404284.81525</v>
      </c>
      <c r="L11" s="13">
        <f t="shared" si="3"/>
        <v>11.81135718352399</v>
      </c>
      <c r="M11" s="13">
        <f t="shared" si="4"/>
        <v>1.4697839336212069</v>
      </c>
    </row>
    <row r="12" spans="1:13" ht="14.25" x14ac:dyDescent="0.2">
      <c r="A12" s="11" t="s">
        <v>132</v>
      </c>
      <c r="B12" s="12">
        <v>134831.49648</v>
      </c>
      <c r="C12" s="12">
        <v>150615.10858</v>
      </c>
      <c r="D12" s="13">
        <f t="shared" si="0"/>
        <v>11.706175865474602</v>
      </c>
      <c r="E12" s="13">
        <f t="shared" si="5"/>
        <v>1.0020096317124148</v>
      </c>
      <c r="F12" s="12">
        <v>1298305.8700600001</v>
      </c>
      <c r="G12" s="12">
        <v>1437005.62372</v>
      </c>
      <c r="H12" s="13">
        <f t="shared" si="1"/>
        <v>10.683133832984213</v>
      </c>
      <c r="I12" s="13">
        <f t="shared" si="2"/>
        <v>0.95774897223167776</v>
      </c>
      <c r="J12" s="12">
        <v>1409821.40356</v>
      </c>
      <c r="K12" s="12">
        <v>1554568.85197</v>
      </c>
      <c r="L12" s="13">
        <f t="shared" si="3"/>
        <v>10.267076953470278</v>
      </c>
      <c r="M12" s="13">
        <f t="shared" si="4"/>
        <v>0.95033679364476042</v>
      </c>
    </row>
    <row r="13" spans="1:13" ht="14.25" x14ac:dyDescent="0.2">
      <c r="A13" s="11" t="s">
        <v>133</v>
      </c>
      <c r="B13" s="12">
        <v>162383.61006000001</v>
      </c>
      <c r="C13" s="12">
        <v>158549.05671</v>
      </c>
      <c r="D13" s="13">
        <f t="shared" si="0"/>
        <v>-2.3614164930704225</v>
      </c>
      <c r="E13" s="13">
        <f t="shared" si="5"/>
        <v>1.0547924668391051</v>
      </c>
      <c r="F13" s="12">
        <v>1148599.1032499999</v>
      </c>
      <c r="G13" s="12">
        <v>1262745.57552</v>
      </c>
      <c r="H13" s="13">
        <f t="shared" si="1"/>
        <v>9.9378862430780881</v>
      </c>
      <c r="I13" s="13">
        <f t="shared" si="2"/>
        <v>0.8416065025644105</v>
      </c>
      <c r="J13" s="12">
        <v>1263863.59271</v>
      </c>
      <c r="K13" s="12">
        <v>1393882.5196700001</v>
      </c>
      <c r="L13" s="13">
        <f t="shared" si="3"/>
        <v>10.287417701558365</v>
      </c>
      <c r="M13" s="13">
        <f t="shared" si="4"/>
        <v>0.85210625620217362</v>
      </c>
    </row>
    <row r="14" spans="1:13" ht="14.25" x14ac:dyDescent="0.2">
      <c r="A14" s="11" t="s">
        <v>134</v>
      </c>
      <c r="B14" s="12">
        <v>215916.20973999999</v>
      </c>
      <c r="C14" s="12">
        <v>180646.67572999999</v>
      </c>
      <c r="D14" s="13">
        <f t="shared" si="0"/>
        <v>-16.334824537940225</v>
      </c>
      <c r="E14" s="13">
        <f>C14/C$46*100</f>
        <v>1.1630620467133954</v>
      </c>
      <c r="F14" s="12">
        <v>1703691.73554</v>
      </c>
      <c r="G14" s="12">
        <v>1472480.8399400001</v>
      </c>
      <c r="H14" s="13">
        <f t="shared" si="1"/>
        <v>-13.571169641596907</v>
      </c>
      <c r="I14" s="13">
        <f>G14/G$46*100</f>
        <v>0.9547198107258329</v>
      </c>
      <c r="J14" s="12">
        <v>1907483.9618200001</v>
      </c>
      <c r="K14" s="12">
        <v>1631550.3192</v>
      </c>
      <c r="L14" s="13">
        <f t="shared" si="3"/>
        <v>-14.46584339072092</v>
      </c>
      <c r="M14" s="13">
        <f>K14/K$46*100</f>
        <v>0.9707137314615909</v>
      </c>
    </row>
    <row r="15" spans="1:13" ht="14.25" x14ac:dyDescent="0.2">
      <c r="A15" s="11" t="s">
        <v>135</v>
      </c>
      <c r="B15" s="12">
        <v>32484.806939999999</v>
      </c>
      <c r="C15" s="12">
        <v>34913.681479999999</v>
      </c>
      <c r="D15" s="13">
        <f t="shared" si="0"/>
        <v>7.4769554410040797</v>
      </c>
      <c r="E15" s="13">
        <f t="shared" ref="E15:E46" si="6">C15/C$46*100</f>
        <v>0.22478563569650456</v>
      </c>
      <c r="F15" s="12">
        <v>279294.92324999999</v>
      </c>
      <c r="G15" s="12">
        <v>366587.07497000002</v>
      </c>
      <c r="H15" s="13">
        <f t="shared" si="1"/>
        <v>31.254471332392907</v>
      </c>
      <c r="I15" s="13">
        <f t="shared" ref="I15:I46" si="7">G15/G$46*100</f>
        <v>0.2376859062180777</v>
      </c>
      <c r="J15" s="12">
        <v>304938.02755</v>
      </c>
      <c r="K15" s="12">
        <v>410209.61105000001</v>
      </c>
      <c r="L15" s="13">
        <f t="shared" si="3"/>
        <v>34.522287805753862</v>
      </c>
      <c r="M15" s="13">
        <f t="shared" ref="M15:M46" si="8">K15/K$46*100</f>
        <v>0.24405995790494611</v>
      </c>
    </row>
    <row r="16" spans="1:13" ht="14.25" x14ac:dyDescent="0.2">
      <c r="A16" s="11" t="s">
        <v>136</v>
      </c>
      <c r="B16" s="12">
        <v>91153.986869999993</v>
      </c>
      <c r="C16" s="12">
        <v>101133.17666</v>
      </c>
      <c r="D16" s="13">
        <f t="shared" si="0"/>
        <v>10.94761746870371</v>
      </c>
      <c r="E16" s="13">
        <f t="shared" si="6"/>
        <v>0.65112828100203535</v>
      </c>
      <c r="F16" s="12">
        <v>867268.10343999998</v>
      </c>
      <c r="G16" s="12">
        <v>939693.47511999996</v>
      </c>
      <c r="H16" s="13">
        <f t="shared" si="1"/>
        <v>8.3509783644442042</v>
      </c>
      <c r="I16" s="13">
        <f t="shared" si="7"/>
        <v>0.60927378636955498</v>
      </c>
      <c r="J16" s="12">
        <v>942557.85537999996</v>
      </c>
      <c r="K16" s="12">
        <v>1018237.2156</v>
      </c>
      <c r="L16" s="13">
        <f t="shared" si="3"/>
        <v>8.0291474722778986</v>
      </c>
      <c r="M16" s="13">
        <f t="shared" si="8"/>
        <v>0.60581450381057689</v>
      </c>
    </row>
    <row r="17" spans="1:13" ht="14.25" x14ac:dyDescent="0.2">
      <c r="A17" s="11" t="s">
        <v>137</v>
      </c>
      <c r="B17" s="12">
        <v>6933.8124500000004</v>
      </c>
      <c r="C17" s="12">
        <v>7431.6956700000001</v>
      </c>
      <c r="D17" s="13">
        <f t="shared" si="0"/>
        <v>7.1805117832398206</v>
      </c>
      <c r="E17" s="13">
        <f t="shared" si="6"/>
        <v>4.7847673595832738E-2</v>
      </c>
      <c r="F17" s="12">
        <v>74458.204209999996</v>
      </c>
      <c r="G17" s="12">
        <v>91969.373999999996</v>
      </c>
      <c r="H17" s="13">
        <f t="shared" si="1"/>
        <v>23.518119965144404</v>
      </c>
      <c r="I17" s="13">
        <f t="shared" si="7"/>
        <v>5.9630645748457528E-2</v>
      </c>
      <c r="J17" s="12">
        <v>80975.349719999998</v>
      </c>
      <c r="K17" s="12">
        <v>102303.96484</v>
      </c>
      <c r="L17" s="13">
        <f t="shared" si="3"/>
        <v>26.339639401065874</v>
      </c>
      <c r="M17" s="13">
        <f t="shared" si="8"/>
        <v>6.0867177851949755E-2</v>
      </c>
    </row>
    <row r="18" spans="1:13" ht="15.75" x14ac:dyDescent="0.25">
      <c r="A18" s="9" t="s">
        <v>12</v>
      </c>
      <c r="B18" s="50">
        <f>B19</f>
        <v>217663.93703</v>
      </c>
      <c r="C18" s="50">
        <f>C19</f>
        <v>244079.30682999999</v>
      </c>
      <c r="D18" s="48">
        <f t="shared" si="0"/>
        <v>12.135850412537209</v>
      </c>
      <c r="E18" s="48">
        <f t="shared" si="6"/>
        <v>1.5714619547518349</v>
      </c>
      <c r="F18" s="50">
        <f>F19</f>
        <v>2038383.51336</v>
      </c>
      <c r="G18" s="50">
        <f>G19</f>
        <v>2300361.8095399998</v>
      </c>
      <c r="H18" s="48">
        <f t="shared" si="1"/>
        <v>12.85225741196091</v>
      </c>
      <c r="I18" s="48">
        <f t="shared" si="7"/>
        <v>1.4914971603260065</v>
      </c>
      <c r="J18" s="50">
        <f>J19</f>
        <v>2250208.4977899999</v>
      </c>
      <c r="K18" s="50">
        <f>K19</f>
        <v>2522265.0211399999</v>
      </c>
      <c r="L18" s="48">
        <f t="shared" si="3"/>
        <v>12.090280683643099</v>
      </c>
      <c r="M18" s="48">
        <f t="shared" si="8"/>
        <v>1.5006569283173463</v>
      </c>
    </row>
    <row r="19" spans="1:13" ht="14.25" x14ac:dyDescent="0.2">
      <c r="A19" s="11" t="s">
        <v>138</v>
      </c>
      <c r="B19" s="12">
        <v>217663.93703</v>
      </c>
      <c r="C19" s="12">
        <v>244079.30682999999</v>
      </c>
      <c r="D19" s="13">
        <f t="shared" si="0"/>
        <v>12.135850412537209</v>
      </c>
      <c r="E19" s="13">
        <f t="shared" si="6"/>
        <v>1.5714619547518349</v>
      </c>
      <c r="F19" s="12">
        <v>2038383.51336</v>
      </c>
      <c r="G19" s="12">
        <v>2300361.8095399998</v>
      </c>
      <c r="H19" s="13">
        <f t="shared" si="1"/>
        <v>12.85225741196091</v>
      </c>
      <c r="I19" s="13">
        <f t="shared" si="7"/>
        <v>1.4914971603260065</v>
      </c>
      <c r="J19" s="12">
        <v>2250208.4977899999</v>
      </c>
      <c r="K19" s="12">
        <v>2522265.0211399999</v>
      </c>
      <c r="L19" s="13">
        <f t="shared" si="3"/>
        <v>12.090280683643099</v>
      </c>
      <c r="M19" s="13">
        <f t="shared" si="8"/>
        <v>1.5006569283173463</v>
      </c>
    </row>
    <row r="20" spans="1:13" ht="15.75" x14ac:dyDescent="0.25">
      <c r="A20" s="9" t="s">
        <v>112</v>
      </c>
      <c r="B20" s="50">
        <f>B21</f>
        <v>414375.11687999999</v>
      </c>
      <c r="C20" s="50">
        <f>C21</f>
        <v>485424.52159000002</v>
      </c>
      <c r="D20" s="48">
        <f t="shared" si="0"/>
        <v>17.146156179685718</v>
      </c>
      <c r="E20" s="48">
        <f t="shared" si="6"/>
        <v>3.1253209355990195</v>
      </c>
      <c r="F20" s="50">
        <f>F21</f>
        <v>3997009.0514600002</v>
      </c>
      <c r="G20" s="50">
        <f>G21</f>
        <v>4557231.2898899997</v>
      </c>
      <c r="H20" s="48">
        <f t="shared" si="1"/>
        <v>14.016036271555734</v>
      </c>
      <c r="I20" s="48">
        <f t="shared" si="7"/>
        <v>2.9547949803509237</v>
      </c>
      <c r="J20" s="50">
        <f>J21</f>
        <v>4350843.1165800001</v>
      </c>
      <c r="K20" s="50">
        <f>K21</f>
        <v>5005056.0930700004</v>
      </c>
      <c r="L20" s="48">
        <f t="shared" si="3"/>
        <v>15.036464403806113</v>
      </c>
      <c r="M20" s="48">
        <f t="shared" si="8"/>
        <v>2.9778282772552274</v>
      </c>
    </row>
    <row r="21" spans="1:13" ht="14.25" x14ac:dyDescent="0.2">
      <c r="A21" s="11" t="s">
        <v>139</v>
      </c>
      <c r="B21" s="12">
        <v>414375.11687999999</v>
      </c>
      <c r="C21" s="12">
        <v>485424.52159000002</v>
      </c>
      <c r="D21" s="13">
        <f t="shared" si="0"/>
        <v>17.146156179685718</v>
      </c>
      <c r="E21" s="13">
        <f t="shared" si="6"/>
        <v>3.1253209355990195</v>
      </c>
      <c r="F21" s="12">
        <v>3997009.0514600002</v>
      </c>
      <c r="G21" s="12">
        <v>4557231.2898899997</v>
      </c>
      <c r="H21" s="13">
        <f t="shared" si="1"/>
        <v>14.016036271555734</v>
      </c>
      <c r="I21" s="13">
        <f t="shared" si="7"/>
        <v>2.9547949803509237</v>
      </c>
      <c r="J21" s="12">
        <v>4350843.1165800001</v>
      </c>
      <c r="K21" s="12">
        <v>5005056.0930700004</v>
      </c>
      <c r="L21" s="13">
        <f t="shared" si="3"/>
        <v>15.036464403806113</v>
      </c>
      <c r="M21" s="13">
        <f t="shared" si="8"/>
        <v>2.9778282772552274</v>
      </c>
    </row>
    <row r="22" spans="1:13" ht="16.5" x14ac:dyDescent="0.25">
      <c r="A22" s="49" t="s">
        <v>14</v>
      </c>
      <c r="B22" s="50">
        <f>B23+B27+B29</f>
        <v>11030040.884670001</v>
      </c>
      <c r="C22" s="50">
        <f>C23+C27+C29</f>
        <v>12319387.977030002</v>
      </c>
      <c r="D22" s="48">
        <f t="shared" si="0"/>
        <v>11.689413537460121</v>
      </c>
      <c r="E22" s="48">
        <f t="shared" si="6"/>
        <v>79.316226201894196</v>
      </c>
      <c r="F22" s="50">
        <f>F23+F27+F29</f>
        <v>110280922.4542</v>
      </c>
      <c r="G22" s="50">
        <f>G23+G27+G29</f>
        <v>125277010.46412002</v>
      </c>
      <c r="H22" s="48">
        <f t="shared" si="1"/>
        <v>13.598079954534237</v>
      </c>
      <c r="I22" s="48">
        <f t="shared" si="7"/>
        <v>81.226485584339713</v>
      </c>
      <c r="J22" s="50">
        <f>J23+J27+J29</f>
        <v>120249168.06582999</v>
      </c>
      <c r="K22" s="50">
        <f>K23+K27+K29</f>
        <v>136275090.90368</v>
      </c>
      <c r="L22" s="48">
        <f t="shared" si="3"/>
        <v>13.327262962082756</v>
      </c>
      <c r="M22" s="48">
        <f t="shared" si="8"/>
        <v>81.078775468746642</v>
      </c>
    </row>
    <row r="23" spans="1:13" ht="15.75" x14ac:dyDescent="0.25">
      <c r="A23" s="9" t="s">
        <v>15</v>
      </c>
      <c r="B23" s="50">
        <f>B24+B25+B26</f>
        <v>1059112.8403100001</v>
      </c>
      <c r="C23" s="50">
        <f>C24+C25+C26</f>
        <v>1100521.18835</v>
      </c>
      <c r="D23" s="48">
        <f>(C23-B23)/B23*100</f>
        <v>3.9097201416120781</v>
      </c>
      <c r="E23" s="48">
        <f t="shared" si="6"/>
        <v>7.0855133126662002</v>
      </c>
      <c r="F23" s="50">
        <f>F24+F25+F26</f>
        <v>10769327.28194</v>
      </c>
      <c r="G23" s="50">
        <f>G24+G25+G26</f>
        <v>11467798.29149</v>
      </c>
      <c r="H23" s="48">
        <f t="shared" si="1"/>
        <v>6.4857441069817332</v>
      </c>
      <c r="I23" s="48">
        <f t="shared" si="7"/>
        <v>7.4354340765068887</v>
      </c>
      <c r="J23" s="50">
        <f>J24+J25+J26</f>
        <v>11698972.06841</v>
      </c>
      <c r="K23" s="50">
        <f>K24+K25+K26</f>
        <v>12483705.390240001</v>
      </c>
      <c r="L23" s="48">
        <f t="shared" si="3"/>
        <v>6.7077117309217869</v>
      </c>
      <c r="M23" s="48">
        <f t="shared" si="8"/>
        <v>7.4273555030585454</v>
      </c>
    </row>
    <row r="24" spans="1:13" ht="14.25" x14ac:dyDescent="0.2">
      <c r="A24" s="11" t="s">
        <v>140</v>
      </c>
      <c r="B24" s="12">
        <v>727390.02636000002</v>
      </c>
      <c r="C24" s="12">
        <v>747707.12511999998</v>
      </c>
      <c r="D24" s="13">
        <f t="shared" si="0"/>
        <v>2.7931505827307865</v>
      </c>
      <c r="E24" s="13">
        <f t="shared" si="6"/>
        <v>4.8139816344255957</v>
      </c>
      <c r="F24" s="12">
        <v>7405821.4885799997</v>
      </c>
      <c r="G24" s="12">
        <v>7840609.1977700004</v>
      </c>
      <c r="H24" s="13">
        <f t="shared" si="1"/>
        <v>5.870891026207647</v>
      </c>
      <c r="I24" s="13">
        <f t="shared" si="7"/>
        <v>5.0836552342339605</v>
      </c>
      <c r="J24" s="12">
        <v>8051164.5464300001</v>
      </c>
      <c r="K24" s="12">
        <v>8532817.9745400008</v>
      </c>
      <c r="L24" s="13">
        <f t="shared" si="3"/>
        <v>5.9824069590475908</v>
      </c>
      <c r="M24" s="13">
        <f t="shared" si="8"/>
        <v>5.0767196564367278</v>
      </c>
    </row>
    <row r="25" spans="1:13" ht="14.25" x14ac:dyDescent="0.2">
      <c r="A25" s="11" t="s">
        <v>141</v>
      </c>
      <c r="B25" s="12">
        <v>119326.32926</v>
      </c>
      <c r="C25" s="12">
        <v>124601.87423</v>
      </c>
      <c r="D25" s="13">
        <f t="shared" si="0"/>
        <v>4.4211072298261387</v>
      </c>
      <c r="E25" s="13">
        <f t="shared" si="6"/>
        <v>0.80222738824638151</v>
      </c>
      <c r="F25" s="12">
        <v>1399663.71652</v>
      </c>
      <c r="G25" s="12">
        <v>1550966.5170400001</v>
      </c>
      <c r="H25" s="13">
        <f t="shared" si="1"/>
        <v>10.8099394686165</v>
      </c>
      <c r="I25" s="13">
        <f t="shared" si="7"/>
        <v>1.0056079640743369</v>
      </c>
      <c r="J25" s="12">
        <v>1515589.80853</v>
      </c>
      <c r="K25" s="12">
        <v>1674367.18585</v>
      </c>
      <c r="L25" s="13">
        <f t="shared" si="3"/>
        <v>10.476276392621116</v>
      </c>
      <c r="M25" s="13">
        <f t="shared" si="8"/>
        <v>0.99618822642886495</v>
      </c>
    </row>
    <row r="26" spans="1:13" ht="14.25" x14ac:dyDescent="0.2">
      <c r="A26" s="11" t="s">
        <v>142</v>
      </c>
      <c r="B26" s="12">
        <v>212396.48469000001</v>
      </c>
      <c r="C26" s="12">
        <v>228212.18900000001</v>
      </c>
      <c r="D26" s="13">
        <f t="shared" si="0"/>
        <v>7.4463117094821829</v>
      </c>
      <c r="E26" s="13">
        <f t="shared" si="6"/>
        <v>1.4693042899942228</v>
      </c>
      <c r="F26" s="12">
        <v>1963842.07684</v>
      </c>
      <c r="G26" s="12">
        <v>2076222.5766799999</v>
      </c>
      <c r="H26" s="13">
        <f t="shared" si="1"/>
        <v>5.7224815154602631</v>
      </c>
      <c r="I26" s="13">
        <f t="shared" si="7"/>
        <v>1.3461708781985922</v>
      </c>
      <c r="J26" s="12">
        <v>2132217.7134500002</v>
      </c>
      <c r="K26" s="12">
        <v>2276520.2298499998</v>
      </c>
      <c r="L26" s="13">
        <f t="shared" si="3"/>
        <v>6.7677196137027344</v>
      </c>
      <c r="M26" s="13">
        <f t="shared" si="8"/>
        <v>1.3544476201929525</v>
      </c>
    </row>
    <row r="27" spans="1:13" ht="15.75" x14ac:dyDescent="0.25">
      <c r="A27" s="9" t="s">
        <v>19</v>
      </c>
      <c r="B27" s="50">
        <f>B28</f>
        <v>1386116.4670200001</v>
      </c>
      <c r="C27" s="50">
        <f>C28</f>
        <v>1504475.9487600001</v>
      </c>
      <c r="D27" s="48">
        <f t="shared" si="0"/>
        <v>8.5389276122272744</v>
      </c>
      <c r="E27" s="48">
        <f t="shared" si="6"/>
        <v>9.6863054308908811</v>
      </c>
      <c r="F27" s="50">
        <f>F28</f>
        <v>14677850.3509</v>
      </c>
      <c r="G27" s="50">
        <f>G28</f>
        <v>15871820.3027</v>
      </c>
      <c r="H27" s="48">
        <f t="shared" si="1"/>
        <v>8.1345014648332974</v>
      </c>
      <c r="I27" s="48">
        <f t="shared" si="7"/>
        <v>10.290891985993943</v>
      </c>
      <c r="J27" s="50">
        <f>J28</f>
        <v>15968195.63785</v>
      </c>
      <c r="K27" s="50">
        <f>K28</f>
        <v>17239316.064619999</v>
      </c>
      <c r="L27" s="48">
        <f t="shared" si="3"/>
        <v>7.9603259854671151</v>
      </c>
      <c r="M27" s="48">
        <f t="shared" si="8"/>
        <v>10.256772732046933</v>
      </c>
    </row>
    <row r="28" spans="1:13" ht="14.25" x14ac:dyDescent="0.2">
      <c r="A28" s="11" t="s">
        <v>143</v>
      </c>
      <c r="B28" s="12">
        <v>1386116.4670200001</v>
      </c>
      <c r="C28" s="12">
        <v>1504475.9487600001</v>
      </c>
      <c r="D28" s="13">
        <f t="shared" si="0"/>
        <v>8.5389276122272744</v>
      </c>
      <c r="E28" s="13">
        <f t="shared" si="6"/>
        <v>9.6863054308908811</v>
      </c>
      <c r="F28" s="12">
        <v>14677850.3509</v>
      </c>
      <c r="G28" s="12">
        <v>15871820.3027</v>
      </c>
      <c r="H28" s="13">
        <f t="shared" si="1"/>
        <v>8.1345014648332974</v>
      </c>
      <c r="I28" s="13">
        <f t="shared" si="7"/>
        <v>10.290891985993943</v>
      </c>
      <c r="J28" s="12">
        <v>15968195.63785</v>
      </c>
      <c r="K28" s="12">
        <v>17239316.064619999</v>
      </c>
      <c r="L28" s="13">
        <f t="shared" si="3"/>
        <v>7.9603259854671151</v>
      </c>
      <c r="M28" s="13">
        <f t="shared" si="8"/>
        <v>10.256772732046933</v>
      </c>
    </row>
    <row r="29" spans="1:13" ht="15.75" x14ac:dyDescent="0.25">
      <c r="A29" s="9" t="s">
        <v>21</v>
      </c>
      <c r="B29" s="50">
        <f>B30+B31+B32+B33+B34+B35+B36+B37+B38+B39+B40+B41</f>
        <v>8584811.5773400012</v>
      </c>
      <c r="C29" s="50">
        <f>C30+C31+C32+C33+C34+C35+C36+C37+C38+C39+C40+C41</f>
        <v>9714390.8399200011</v>
      </c>
      <c r="D29" s="48">
        <f t="shared" si="0"/>
        <v>13.15788066405063</v>
      </c>
      <c r="E29" s="48">
        <f t="shared" si="6"/>
        <v>62.544407458337105</v>
      </c>
      <c r="F29" s="50">
        <f>F30+F31+F32+F33+F34+F35+F36+F37+F38+F39+F40+F41</f>
        <v>84833744.821360007</v>
      </c>
      <c r="G29" s="50">
        <f>G30+G31+G32+G33+G34+G35+G36+G37+G38+G39+G40+G41</f>
        <v>97937391.869930014</v>
      </c>
      <c r="H29" s="48">
        <f t="shared" si="1"/>
        <v>15.446267374101211</v>
      </c>
      <c r="I29" s="48">
        <f t="shared" si="7"/>
        <v>63.500159521838881</v>
      </c>
      <c r="J29" s="50">
        <f>J30+J31+J32+J33+J34+J35+J36+J37+J38+J39+J40+J41</f>
        <v>92582000.359569997</v>
      </c>
      <c r="K29" s="50">
        <f>K30+K31+K32+K33+K34+K35+K36+K37+K38+K39+K40+K41</f>
        <v>106552069.44881999</v>
      </c>
      <c r="L29" s="48">
        <f t="shared" si="3"/>
        <v>15.089400785242315</v>
      </c>
      <c r="M29" s="48">
        <f t="shared" si="8"/>
        <v>63.394647233641166</v>
      </c>
    </row>
    <row r="30" spans="1:13" ht="14.25" x14ac:dyDescent="0.2">
      <c r="A30" s="11" t="s">
        <v>144</v>
      </c>
      <c r="B30" s="12">
        <v>1435108.1923499999</v>
      </c>
      <c r="C30" s="12">
        <v>1532840.5530699999</v>
      </c>
      <c r="D30" s="13">
        <f t="shared" si="0"/>
        <v>6.8101040214928021</v>
      </c>
      <c r="E30" s="13">
        <f t="shared" si="6"/>
        <v>9.868925977932177</v>
      </c>
      <c r="F30" s="12">
        <v>15595485.59365</v>
      </c>
      <c r="G30" s="12">
        <v>16343401.20994</v>
      </c>
      <c r="H30" s="13">
        <f t="shared" si="1"/>
        <v>4.7957186828124634</v>
      </c>
      <c r="I30" s="13">
        <f t="shared" si="7"/>
        <v>10.596653271499317</v>
      </c>
      <c r="J30" s="12">
        <v>16932443.10706</v>
      </c>
      <c r="K30" s="12">
        <v>17779168.13676</v>
      </c>
      <c r="L30" s="13">
        <f t="shared" si="3"/>
        <v>5.0006075576120317</v>
      </c>
      <c r="M30" s="13">
        <f t="shared" si="8"/>
        <v>10.577965289344979</v>
      </c>
    </row>
    <row r="31" spans="1:13" ht="14.25" x14ac:dyDescent="0.2">
      <c r="A31" s="11" t="s">
        <v>145</v>
      </c>
      <c r="B31" s="12">
        <v>2643947.9204000002</v>
      </c>
      <c r="C31" s="12">
        <v>2768558.2576700002</v>
      </c>
      <c r="D31" s="13">
        <f t="shared" si="0"/>
        <v>4.713040537165643</v>
      </c>
      <c r="E31" s="13">
        <f t="shared" si="6"/>
        <v>17.824878429668196</v>
      </c>
      <c r="F31" s="12">
        <v>26040715.547120001</v>
      </c>
      <c r="G31" s="12">
        <v>29097657.47225</v>
      </c>
      <c r="H31" s="13">
        <f t="shared" si="1"/>
        <v>11.739085739017199</v>
      </c>
      <c r="I31" s="13">
        <f t="shared" si="7"/>
        <v>18.866194575138653</v>
      </c>
      <c r="J31" s="12">
        <v>28387157.185479999</v>
      </c>
      <c r="K31" s="12">
        <v>31585002.771820001</v>
      </c>
      <c r="L31" s="13">
        <f t="shared" si="3"/>
        <v>11.26511388740151</v>
      </c>
      <c r="M31" s="13">
        <f t="shared" si="8"/>
        <v>18.791940118580978</v>
      </c>
    </row>
    <row r="32" spans="1:13" ht="14.25" x14ac:dyDescent="0.2">
      <c r="A32" s="11" t="s">
        <v>146</v>
      </c>
      <c r="B32" s="12">
        <v>125763.03137</v>
      </c>
      <c r="C32" s="12">
        <v>29652.930079999998</v>
      </c>
      <c r="D32" s="13">
        <f t="shared" si="0"/>
        <v>-76.421584501442339</v>
      </c>
      <c r="E32" s="13">
        <f t="shared" si="6"/>
        <v>0.1909152073268213</v>
      </c>
      <c r="F32" s="12">
        <v>1217180.5093700001</v>
      </c>
      <c r="G32" s="12">
        <v>951952.80882000003</v>
      </c>
      <c r="H32" s="13">
        <f t="shared" si="1"/>
        <v>-21.790334178722524</v>
      </c>
      <c r="I32" s="13">
        <f t="shared" si="7"/>
        <v>0.61722243224135176</v>
      </c>
      <c r="J32" s="12">
        <v>1373584.42496</v>
      </c>
      <c r="K32" s="12">
        <v>1072732.0736100001</v>
      </c>
      <c r="L32" s="13">
        <f t="shared" si="3"/>
        <v>-21.902720057324544</v>
      </c>
      <c r="M32" s="13">
        <f t="shared" si="8"/>
        <v>0.63823698342511603</v>
      </c>
    </row>
    <row r="33" spans="1:13" ht="14.25" x14ac:dyDescent="0.2">
      <c r="A33" s="11" t="s">
        <v>147</v>
      </c>
      <c r="B33" s="12">
        <v>1009109.11751</v>
      </c>
      <c r="C33" s="12">
        <v>1094946.1641500001</v>
      </c>
      <c r="D33" s="13">
        <f t="shared" si="0"/>
        <v>8.5062205018823889</v>
      </c>
      <c r="E33" s="13">
        <f t="shared" si="6"/>
        <v>7.049619493805011</v>
      </c>
      <c r="F33" s="12">
        <v>9388223.0079599991</v>
      </c>
      <c r="G33" s="12">
        <v>10352186.17032</v>
      </c>
      <c r="H33" s="13">
        <f t="shared" si="1"/>
        <v>10.267791482399653</v>
      </c>
      <c r="I33" s="13">
        <f t="shared" si="7"/>
        <v>6.7120990324935033</v>
      </c>
      <c r="J33" s="12">
        <v>10334519.01303</v>
      </c>
      <c r="K33" s="12">
        <v>11442624.448039999</v>
      </c>
      <c r="L33" s="13">
        <f t="shared" si="3"/>
        <v>10.722370664884107</v>
      </c>
      <c r="M33" s="13">
        <f t="shared" si="8"/>
        <v>6.8079498039122042</v>
      </c>
    </row>
    <row r="34" spans="1:13" ht="14.25" x14ac:dyDescent="0.2">
      <c r="A34" s="11" t="s">
        <v>148</v>
      </c>
      <c r="B34" s="12">
        <v>580685.43371999997</v>
      </c>
      <c r="C34" s="12">
        <v>704136.18333999999</v>
      </c>
      <c r="D34" s="13">
        <f t="shared" si="0"/>
        <v>21.259487917433553</v>
      </c>
      <c r="E34" s="13">
        <f t="shared" si="6"/>
        <v>4.5334577414776938</v>
      </c>
      <c r="F34" s="12">
        <v>5476942.1612400003</v>
      </c>
      <c r="G34" s="12">
        <v>6654725.1377100004</v>
      </c>
      <c r="H34" s="13">
        <f t="shared" si="1"/>
        <v>21.50438952605893</v>
      </c>
      <c r="I34" s="13">
        <f t="shared" si="7"/>
        <v>4.3147576196412976</v>
      </c>
      <c r="J34" s="12">
        <v>5967704.9185800003</v>
      </c>
      <c r="K34" s="12">
        <v>7258396.0877499999</v>
      </c>
      <c r="L34" s="13">
        <f t="shared" si="3"/>
        <v>21.627932124316835</v>
      </c>
      <c r="M34" s="13">
        <f t="shared" si="8"/>
        <v>4.318484491621934</v>
      </c>
    </row>
    <row r="35" spans="1:13" ht="14.25" x14ac:dyDescent="0.2">
      <c r="A35" s="11" t="s">
        <v>149</v>
      </c>
      <c r="B35" s="12">
        <v>644682.23548000003</v>
      </c>
      <c r="C35" s="12">
        <v>730216.51376</v>
      </c>
      <c r="D35" s="13">
        <f t="shared" si="0"/>
        <v>13.26766483899082</v>
      </c>
      <c r="E35" s="13">
        <f t="shared" si="6"/>
        <v>4.7013713903431924</v>
      </c>
      <c r="F35" s="12">
        <v>6184029.6539500002</v>
      </c>
      <c r="G35" s="12">
        <v>7454760.6221000003</v>
      </c>
      <c r="H35" s="13">
        <f t="shared" si="1"/>
        <v>20.54859111709354</v>
      </c>
      <c r="I35" s="13">
        <f t="shared" si="7"/>
        <v>4.8334806518960969</v>
      </c>
      <c r="J35" s="12">
        <v>6674527.5130399996</v>
      </c>
      <c r="K35" s="12">
        <v>8079961.2643799996</v>
      </c>
      <c r="L35" s="13">
        <f t="shared" si="3"/>
        <v>21.056677773733185</v>
      </c>
      <c r="M35" s="13">
        <f t="shared" si="8"/>
        <v>4.8072862091420223</v>
      </c>
    </row>
    <row r="36" spans="1:13" ht="14.25" x14ac:dyDescent="0.2">
      <c r="A36" s="11" t="s">
        <v>150</v>
      </c>
      <c r="B36" s="12">
        <v>1073414.37613</v>
      </c>
      <c r="C36" s="12">
        <v>1672226.1248600001</v>
      </c>
      <c r="D36" s="13">
        <f t="shared" si="0"/>
        <v>55.785702338821544</v>
      </c>
      <c r="E36" s="13">
        <f t="shared" si="6"/>
        <v>10.766335618897257</v>
      </c>
      <c r="F36" s="12">
        <v>10271205.587169999</v>
      </c>
      <c r="G36" s="12">
        <v>14105889.75202</v>
      </c>
      <c r="H36" s="13">
        <f t="shared" si="1"/>
        <v>37.334314188394721</v>
      </c>
      <c r="I36" s="13">
        <f t="shared" si="7"/>
        <v>9.1459067098738984</v>
      </c>
      <c r="J36" s="12">
        <v>11195536.56907</v>
      </c>
      <c r="K36" s="12">
        <v>15265549.54885</v>
      </c>
      <c r="L36" s="13">
        <f t="shared" si="3"/>
        <v>36.353889379668125</v>
      </c>
      <c r="M36" s="13">
        <f t="shared" si="8"/>
        <v>9.0824526776728227</v>
      </c>
    </row>
    <row r="37" spans="1:13" ht="14.25" x14ac:dyDescent="0.2">
      <c r="A37" s="14" t="s">
        <v>151</v>
      </c>
      <c r="B37" s="12">
        <v>237808.23217999999</v>
      </c>
      <c r="C37" s="12">
        <v>261564.32860000001</v>
      </c>
      <c r="D37" s="13">
        <f t="shared" si="0"/>
        <v>9.9896022110869289</v>
      </c>
      <c r="E37" s="13">
        <f t="shared" si="6"/>
        <v>1.6840362112360201</v>
      </c>
      <c r="F37" s="12">
        <v>2469703.19257</v>
      </c>
      <c r="G37" s="12">
        <v>2745719.3432499999</v>
      </c>
      <c r="H37" s="13">
        <f t="shared" si="1"/>
        <v>11.176085916331289</v>
      </c>
      <c r="I37" s="13">
        <f t="shared" si="7"/>
        <v>1.780255865197345</v>
      </c>
      <c r="J37" s="12">
        <v>2671974.21697</v>
      </c>
      <c r="K37" s="12">
        <v>2981565.95309</v>
      </c>
      <c r="L37" s="13">
        <f t="shared" si="3"/>
        <v>11.586628873652637</v>
      </c>
      <c r="M37" s="13">
        <f t="shared" si="8"/>
        <v>1.7739244556931397</v>
      </c>
    </row>
    <row r="38" spans="1:13" ht="14.25" x14ac:dyDescent="0.2">
      <c r="A38" s="11" t="s">
        <v>152</v>
      </c>
      <c r="B38" s="12">
        <v>266195.85187999997</v>
      </c>
      <c r="C38" s="12">
        <v>272342.92439</v>
      </c>
      <c r="D38" s="13">
        <f t="shared" si="0"/>
        <v>2.309229263561591</v>
      </c>
      <c r="E38" s="13">
        <f t="shared" si="6"/>
        <v>1.7534323162545853</v>
      </c>
      <c r="F38" s="12">
        <v>2997236.6003999999</v>
      </c>
      <c r="G38" s="12">
        <v>4159211.1705499999</v>
      </c>
      <c r="H38" s="13">
        <f t="shared" si="1"/>
        <v>38.768196344423636</v>
      </c>
      <c r="I38" s="13">
        <f t="shared" si="7"/>
        <v>2.6967286730047157</v>
      </c>
      <c r="J38" s="12">
        <v>3341145.7065599998</v>
      </c>
      <c r="K38" s="12">
        <v>4440697.0291799996</v>
      </c>
      <c r="L38" s="13">
        <f t="shared" si="3"/>
        <v>32.909409501691066</v>
      </c>
      <c r="M38" s="13">
        <f t="shared" si="8"/>
        <v>2.642054941706832</v>
      </c>
    </row>
    <row r="39" spans="1:13" ht="14.25" x14ac:dyDescent="0.2">
      <c r="A39" s="11" t="s">
        <v>153</v>
      </c>
      <c r="B39" s="12">
        <v>173029.13488999999</v>
      </c>
      <c r="C39" s="12">
        <v>228311.88607000001</v>
      </c>
      <c r="D39" s="13">
        <f>(C39-B39)/B39*100</f>
        <v>31.949966816365922</v>
      </c>
      <c r="E39" s="13">
        <f t="shared" si="6"/>
        <v>1.4699461721535094</v>
      </c>
      <c r="F39" s="12">
        <v>1535529.66738</v>
      </c>
      <c r="G39" s="12">
        <v>1782053.8738599999</v>
      </c>
      <c r="H39" s="13">
        <f t="shared" si="1"/>
        <v>16.054669064169385</v>
      </c>
      <c r="I39" s="13">
        <f t="shared" si="7"/>
        <v>1.1554392362919865</v>
      </c>
      <c r="J39" s="12">
        <v>1748030.7075100001</v>
      </c>
      <c r="K39" s="12">
        <v>1985035.8008099999</v>
      </c>
      <c r="L39" s="13">
        <f t="shared" si="3"/>
        <v>13.558405597897311</v>
      </c>
      <c r="M39" s="13">
        <f t="shared" si="8"/>
        <v>1.1810248734675508</v>
      </c>
    </row>
    <row r="40" spans="1:13" ht="14.25" x14ac:dyDescent="0.2">
      <c r="A40" s="11" t="s">
        <v>154</v>
      </c>
      <c r="B40" s="12">
        <v>384804.53149999998</v>
      </c>
      <c r="C40" s="12">
        <v>410320.78834000003</v>
      </c>
      <c r="D40" s="13">
        <f>(C40-B40)/B40*100</f>
        <v>6.6309657894452441</v>
      </c>
      <c r="E40" s="13">
        <f t="shared" si="6"/>
        <v>2.6417786763430655</v>
      </c>
      <c r="F40" s="12">
        <v>3560160.1383500001</v>
      </c>
      <c r="G40" s="12">
        <v>4181573.6912400001</v>
      </c>
      <c r="H40" s="13">
        <f t="shared" si="1"/>
        <v>17.454651721874558</v>
      </c>
      <c r="I40" s="13">
        <f t="shared" si="7"/>
        <v>2.7112279730576656</v>
      </c>
      <c r="J40" s="12">
        <v>3849668.6447700001</v>
      </c>
      <c r="K40" s="12">
        <v>4538223.35831</v>
      </c>
      <c r="L40" s="13">
        <f t="shared" si="3"/>
        <v>17.886077402413367</v>
      </c>
      <c r="M40" s="13">
        <f t="shared" si="8"/>
        <v>2.7000795982261314</v>
      </c>
    </row>
    <row r="41" spans="1:13" ht="14.25" x14ac:dyDescent="0.2">
      <c r="A41" s="11" t="s">
        <v>155</v>
      </c>
      <c r="B41" s="12">
        <v>10263.51993</v>
      </c>
      <c r="C41" s="12">
        <v>9274.1855899999991</v>
      </c>
      <c r="D41" s="13">
        <f t="shared" si="0"/>
        <v>-9.6393278986890536</v>
      </c>
      <c r="E41" s="13">
        <f t="shared" si="6"/>
        <v>5.971022289957352E-2</v>
      </c>
      <c r="F41" s="12">
        <v>97333.162200000006</v>
      </c>
      <c r="G41" s="12">
        <v>108260.61787</v>
      </c>
      <c r="H41" s="13">
        <f t="shared" si="1"/>
        <v>11.2268577563999</v>
      </c>
      <c r="I41" s="13">
        <f t="shared" si="7"/>
        <v>7.0193481503039265E-2</v>
      </c>
      <c r="J41" s="12">
        <v>105708.35254000001</v>
      </c>
      <c r="K41" s="12">
        <v>123112.97622</v>
      </c>
      <c r="L41" s="13">
        <f t="shared" si="3"/>
        <v>16.464757289083742</v>
      </c>
      <c r="M41" s="13">
        <f t="shared" si="8"/>
        <v>7.3247790847453934E-2</v>
      </c>
    </row>
    <row r="42" spans="1:13" ht="15.75" x14ac:dyDescent="0.25">
      <c r="A42" s="51" t="s">
        <v>31</v>
      </c>
      <c r="B42" s="50">
        <f>B43</f>
        <v>382916.86651000002</v>
      </c>
      <c r="C42" s="50">
        <f>C43</f>
        <v>399075.99336000002</v>
      </c>
      <c r="D42" s="48">
        <f t="shared" si="0"/>
        <v>4.220009162113521</v>
      </c>
      <c r="E42" s="48">
        <f t="shared" si="6"/>
        <v>2.5693810293259749</v>
      </c>
      <c r="F42" s="50">
        <f>F43</f>
        <v>4277753.0636400003</v>
      </c>
      <c r="G42" s="50">
        <f>G43</f>
        <v>4188384.4564800002</v>
      </c>
      <c r="H42" s="48">
        <f t="shared" si="1"/>
        <v>-2.0891483409740141</v>
      </c>
      <c r="I42" s="48">
        <f t="shared" si="7"/>
        <v>2.7156439031835173</v>
      </c>
      <c r="J42" s="50">
        <f>J43</f>
        <v>4631856.2948000003</v>
      </c>
      <c r="K42" s="50">
        <f>K43</f>
        <v>4599685.8731300002</v>
      </c>
      <c r="L42" s="48">
        <f t="shared" si="3"/>
        <v>-0.69454705894300983</v>
      </c>
      <c r="M42" s="48">
        <f t="shared" si="8"/>
        <v>2.736647582923772</v>
      </c>
    </row>
    <row r="43" spans="1:13" ht="14.25" x14ac:dyDescent="0.2">
      <c r="A43" s="11" t="s">
        <v>156</v>
      </c>
      <c r="B43" s="12">
        <v>382916.86651000002</v>
      </c>
      <c r="C43" s="12">
        <v>399075.99336000002</v>
      </c>
      <c r="D43" s="13">
        <f t="shared" si="0"/>
        <v>4.220009162113521</v>
      </c>
      <c r="E43" s="13">
        <f t="shared" si="6"/>
        <v>2.5693810293259749</v>
      </c>
      <c r="F43" s="12">
        <v>4277753.0636400003</v>
      </c>
      <c r="G43" s="12">
        <v>4188384.4564800002</v>
      </c>
      <c r="H43" s="13">
        <f t="shared" si="1"/>
        <v>-2.0891483409740141</v>
      </c>
      <c r="I43" s="13">
        <f t="shared" si="7"/>
        <v>2.7156439031835173</v>
      </c>
      <c r="J43" s="12">
        <v>4631856.2948000003</v>
      </c>
      <c r="K43" s="12">
        <v>4599685.8731300002</v>
      </c>
      <c r="L43" s="13">
        <f t="shared" si="3"/>
        <v>-0.69454705894300983</v>
      </c>
      <c r="M43" s="13">
        <f t="shared" si="8"/>
        <v>2.736647582923772</v>
      </c>
    </row>
    <row r="44" spans="1:13" ht="15.75" x14ac:dyDescent="0.25">
      <c r="A44" s="9" t="s">
        <v>33</v>
      </c>
      <c r="B44" s="8">
        <f>B8+B22+B42</f>
        <v>13575510.81178</v>
      </c>
      <c r="C44" s="8">
        <f>C8+C22+C42</f>
        <v>15031303.473860001</v>
      </c>
      <c r="D44" s="10">
        <f t="shared" si="0"/>
        <v>10.72366765615002</v>
      </c>
      <c r="E44" s="10">
        <f t="shared" si="6"/>
        <v>96.776420116401241</v>
      </c>
      <c r="F44" s="15">
        <f>F8+F22+F42</f>
        <v>133644095.63181999</v>
      </c>
      <c r="G44" s="15">
        <f>G8+G22+G42</f>
        <v>150039902.45707002</v>
      </c>
      <c r="H44" s="16">
        <f t="shared" si="1"/>
        <v>12.268261270905162</v>
      </c>
      <c r="I44" s="16">
        <f t="shared" si="7"/>
        <v>97.282126456038114</v>
      </c>
      <c r="J44" s="15">
        <f>J8+J22+J42</f>
        <v>145963296.17703</v>
      </c>
      <c r="K44" s="15">
        <f>K8+K22+K42</f>
        <v>163580833.90708998</v>
      </c>
      <c r="L44" s="16">
        <f t="shared" si="3"/>
        <v>12.069840974742542</v>
      </c>
      <c r="M44" s="16">
        <f t="shared" si="8"/>
        <v>97.324710006743658</v>
      </c>
    </row>
    <row r="45" spans="1:13" ht="15.75" x14ac:dyDescent="0.25">
      <c r="A45" s="52" t="s">
        <v>34</v>
      </c>
      <c r="B45" s="53">
        <f>B46-B44</f>
        <v>609873.41021999903</v>
      </c>
      <c r="C45" s="53">
        <f>C46-C44</f>
        <v>500686.09113999829</v>
      </c>
      <c r="D45" s="54">
        <f t="shared" si="0"/>
        <v>-17.903275868448457</v>
      </c>
      <c r="E45" s="54">
        <f t="shared" si="6"/>
        <v>3.2235798835987581</v>
      </c>
      <c r="F45" s="55">
        <f>F46-F44</f>
        <v>9500240.0711800158</v>
      </c>
      <c r="G45" s="55">
        <f>G46-G44</f>
        <v>4191823.2699299753</v>
      </c>
      <c r="H45" s="56">
        <f t="shared" si="1"/>
        <v>-55.876659552569464</v>
      </c>
      <c r="I45" s="56">
        <f t="shared" si="7"/>
        <v>2.717873543961876</v>
      </c>
      <c r="J45" s="55">
        <f>J46-J44</f>
        <v>9961562.6709657013</v>
      </c>
      <c r="K45" s="55">
        <f>K46-K44</f>
        <v>4496557.6369027197</v>
      </c>
      <c r="L45" s="56">
        <f t="shared" si="3"/>
        <v>-54.860921068051546</v>
      </c>
      <c r="M45" s="56">
        <f t="shared" si="8"/>
        <v>2.6752899932563432</v>
      </c>
    </row>
    <row r="46" spans="1:13" s="18" customFormat="1" ht="22.5" customHeight="1" x14ac:dyDescent="0.3">
      <c r="A46" s="17" t="s">
        <v>230</v>
      </c>
      <c r="B46" s="57">
        <v>14185384.221999999</v>
      </c>
      <c r="C46" s="57">
        <v>15531989.564999999</v>
      </c>
      <c r="D46" s="58">
        <f t="shared" ref="D46" si="9">(C46-B46)/B46*100</f>
        <v>9.4929070790452119</v>
      </c>
      <c r="E46" s="58">
        <f t="shared" si="6"/>
        <v>100</v>
      </c>
      <c r="F46" s="106">
        <v>143144335.70300001</v>
      </c>
      <c r="G46" s="106">
        <v>154231725.727</v>
      </c>
      <c r="H46" s="107">
        <f t="shared" si="1"/>
        <v>7.7456016471405658</v>
      </c>
      <c r="I46" s="107">
        <f t="shared" si="7"/>
        <v>100</v>
      </c>
      <c r="J46" s="106">
        <v>155924858.8479957</v>
      </c>
      <c r="K46" s="106">
        <v>168077391.5439927</v>
      </c>
      <c r="L46" s="107">
        <f t="shared" si="3"/>
        <v>7.7938391516159529</v>
      </c>
      <c r="M46" s="107">
        <f t="shared" si="8"/>
        <v>100</v>
      </c>
    </row>
    <row r="47" spans="1:13" ht="20.25" customHeight="1" x14ac:dyDescent="0.2"/>
    <row r="48" spans="1:13" ht="15" x14ac:dyDescent="0.2">
      <c r="C48" s="116"/>
    </row>
    <row r="49" spans="1:3" ht="15" x14ac:dyDescent="0.2">
      <c r="A49" s="1" t="s">
        <v>223</v>
      </c>
      <c r="C49" s="117"/>
    </row>
    <row r="50" spans="1:3" x14ac:dyDescent="0.2">
      <c r="A50" s="1" t="s">
        <v>224</v>
      </c>
    </row>
  </sheetData>
  <mergeCells count="5">
    <mergeCell ref="B6:E6"/>
    <mergeCell ref="F6:I6"/>
    <mergeCell ref="J6:M6"/>
    <mergeCell ref="A5:M5"/>
    <mergeCell ref="B1:J1"/>
  </mergeCells>
  <printOptions horizontalCentered="1" verticalCentered="1"/>
  <pageMargins left="0.11811023622047245" right="0" top="0.19685039370078741" bottom="0.19685039370078741" header="0.39370078740157483" footer="0.35433070866141736"/>
  <pageSetup paperSize="9" scale="64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A76"/>
  <sheetViews>
    <sheetView showGridLines="0" workbookViewId="0">
      <selection activeCell="I55" sqref="I55"/>
    </sheetView>
  </sheetViews>
  <sheetFormatPr defaultColWidth="9.140625" defaultRowHeight="12.75" x14ac:dyDescent="0.2"/>
  <cols>
    <col min="4" max="4" width="18.5703125" customWidth="1"/>
    <col min="7" max="7" width="8" customWidth="1"/>
    <col min="8" max="8" width="10.42578125" bestFit="1" customWidth="1"/>
    <col min="11" max="11" width="9" customWidth="1"/>
    <col min="12" max="12" width="9.42578125" customWidth="1"/>
  </cols>
  <sheetData>
    <row r="12" ht="12.75" customHeight="1" x14ac:dyDescent="0.2"/>
    <row r="14" ht="12.75" customHeight="1" x14ac:dyDescent="0.2"/>
    <row r="25" ht="12.75" customHeight="1" x14ac:dyDescent="0.2"/>
    <row r="29" ht="12.75" customHeight="1" x14ac:dyDescent="0.2"/>
    <row r="43" ht="12.75" customHeight="1" x14ac:dyDescent="0.2"/>
    <row r="45" ht="12.75" customHeight="1" x14ac:dyDescent="0.2"/>
    <row r="59" spans="1:1" ht="12.75" customHeight="1" x14ac:dyDescent="0.2"/>
    <row r="61" spans="1:1" ht="12.75" customHeight="1" x14ac:dyDescent="0.2">
      <c r="A61" s="32"/>
    </row>
    <row r="76" ht="12.75" customHeight="1" x14ac:dyDescent="0.2"/>
  </sheetData>
  <pageMargins left="0.15748031496062992" right="0.15748031496062992" top="0.19685039370078741" bottom="0" header="0.51181102362204722" footer="0.51181102362204722"/>
  <pageSetup paperSize="9" orientation="portrait" horizontalDpi="4294967294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66"/>
  <sheetViews>
    <sheetView showGridLines="0" topLeftCell="A16" workbookViewId="0">
      <selection activeCell="I6" sqref="I6"/>
    </sheetView>
  </sheetViews>
  <sheetFormatPr defaultColWidth="9.140625" defaultRowHeight="12.75" x14ac:dyDescent="0.2"/>
  <cols>
    <col min="1" max="1" width="2.42578125" customWidth="1"/>
    <col min="5" max="5" width="20.5703125" customWidth="1"/>
    <col min="7" max="7" width="6.5703125" customWidth="1"/>
    <col min="8" max="8" width="8.5703125" customWidth="1"/>
    <col min="10" max="10" width="9" customWidth="1"/>
    <col min="11" max="11" width="9.42578125" customWidth="1"/>
  </cols>
  <sheetData>
    <row r="2" spans="3:3" ht="15" x14ac:dyDescent="0.25">
      <c r="C2" s="33" t="s">
        <v>55</v>
      </c>
    </row>
    <row r="14" spans="3:3" ht="12.75" customHeight="1" x14ac:dyDescent="0.2"/>
    <row r="16" spans="3:3" ht="12.75" customHeight="1" x14ac:dyDescent="0.2"/>
    <row r="21" spans="3:3" ht="15" x14ac:dyDescent="0.25">
      <c r="C21" s="33" t="s">
        <v>56</v>
      </c>
    </row>
    <row r="34" ht="12.75" customHeight="1" x14ac:dyDescent="0.2"/>
    <row r="50" spans="2:2" ht="12.75" customHeight="1" x14ac:dyDescent="0.2"/>
    <row r="51" spans="2:2" x14ac:dyDescent="0.2">
      <c r="B51" s="32"/>
    </row>
    <row r="66" ht="12.75" customHeight="1" x14ac:dyDescent="0.2"/>
  </sheetData>
  <pageMargins left="0" right="0" top="0.19685039370078741" bottom="0.19685039370078741" header="0.51181102362204722" footer="0.51181102362204722"/>
  <pageSetup paperSize="9" orientation="portrait" horizontalDpi="4294967294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2"/>
  <sheetViews>
    <sheetView showGridLines="0" workbookViewId="0">
      <selection activeCell="J14" sqref="J14"/>
    </sheetView>
  </sheetViews>
  <sheetFormatPr defaultColWidth="9.140625" defaultRowHeight="12.75" x14ac:dyDescent="0.2"/>
  <cols>
    <col min="4" max="4" width="17.42578125" customWidth="1"/>
  </cols>
  <sheetData>
    <row r="1" spans="2:2" ht="15" x14ac:dyDescent="0.25">
      <c r="B1" s="33" t="s">
        <v>14</v>
      </c>
    </row>
    <row r="2" spans="2:2" ht="15" x14ac:dyDescent="0.25">
      <c r="B2" s="33" t="s">
        <v>57</v>
      </c>
    </row>
    <row r="11" spans="2:2" ht="12.75" customHeight="1" x14ac:dyDescent="0.2"/>
    <row r="14" spans="2:2" ht="12.75" customHeight="1" x14ac:dyDescent="0.2"/>
    <row r="25" ht="12.75" customHeight="1" x14ac:dyDescent="0.2"/>
    <row r="31" ht="12.75" customHeight="1" x14ac:dyDescent="0.2"/>
    <row r="40" spans="1:1" ht="12.75" customHeight="1" x14ac:dyDescent="0.2"/>
    <row r="45" spans="1:1" x14ac:dyDescent="0.2">
      <c r="A45" s="32"/>
    </row>
    <row r="47" spans="1:1" ht="12.75" customHeight="1" x14ac:dyDescent="0.2"/>
    <row r="54" ht="12.75" customHeight="1" x14ac:dyDescent="0.2"/>
    <row r="69" ht="12.75" customHeight="1" x14ac:dyDescent="0.2"/>
    <row r="71" ht="12.75" customHeight="1" x14ac:dyDescent="0.2"/>
    <row r="82" ht="12.75" customHeight="1" x14ac:dyDescent="0.2"/>
  </sheetData>
  <pageMargins left="0" right="0" top="0" bottom="0" header="0.51181102362204722" footer="0.51181102362204722"/>
  <pageSetup paperSize="9" orientation="portrait" horizontalDpi="4294967294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7"/>
  <sheetViews>
    <sheetView showGridLines="0" workbookViewId="0">
      <selection activeCell="H94" sqref="H94"/>
    </sheetView>
  </sheetViews>
  <sheetFormatPr defaultColWidth="9.140625" defaultRowHeight="12.75" x14ac:dyDescent="0.2"/>
  <cols>
    <col min="4" max="4" width="22.28515625" customWidth="1"/>
    <col min="9" max="9" width="17.85546875" customWidth="1"/>
  </cols>
  <sheetData>
    <row r="1" spans="2:2" ht="15" x14ac:dyDescent="0.25">
      <c r="B1" s="33" t="s">
        <v>58</v>
      </c>
    </row>
    <row r="10" spans="2:2" ht="12.75" customHeight="1" x14ac:dyDescent="0.2"/>
    <row r="13" spans="2:2" ht="12.75" customHeight="1" x14ac:dyDescent="0.2"/>
    <row r="18" spans="2:2" ht="15" x14ac:dyDescent="0.25">
      <c r="B18" s="33" t="s">
        <v>59</v>
      </c>
    </row>
    <row r="19" spans="2:2" ht="15" x14ac:dyDescent="0.25">
      <c r="B19" s="33"/>
    </row>
    <row r="20" spans="2:2" ht="15" x14ac:dyDescent="0.25">
      <c r="B20" s="33"/>
    </row>
    <row r="21" spans="2:2" ht="15" x14ac:dyDescent="0.25">
      <c r="B21" s="33"/>
    </row>
    <row r="26" spans="2:2" ht="12.75" customHeight="1" x14ac:dyDescent="0.2"/>
    <row r="29" spans="2:2" ht="12.75" customHeight="1" x14ac:dyDescent="0.2"/>
    <row r="40" ht="12.75" customHeight="1" x14ac:dyDescent="0.2"/>
    <row r="42" ht="12.75" customHeight="1" x14ac:dyDescent="0.2"/>
    <row r="44" ht="12.75" customHeight="1" x14ac:dyDescent="0.2"/>
    <row r="51" spans="1:1" x14ac:dyDescent="0.2">
      <c r="A51" s="32"/>
    </row>
    <row r="53" spans="1:1" ht="12.75" customHeight="1" x14ac:dyDescent="0.2"/>
    <row r="54" spans="1:1" ht="12.75" customHeight="1" x14ac:dyDescent="0.2"/>
    <row r="57" spans="1:1" ht="12.75" customHeight="1" x14ac:dyDescent="0.2"/>
    <row r="64" spans="1:1" ht="12.75" customHeight="1" x14ac:dyDescent="0.2"/>
    <row r="67" ht="12.75" customHeight="1" x14ac:dyDescent="0.2"/>
    <row r="69" ht="12.75" customHeight="1" x14ac:dyDescent="0.2"/>
    <row r="77" ht="12.75" customHeight="1" x14ac:dyDescent="0.2"/>
    <row r="96" ht="12.75" customHeight="1" x14ac:dyDescent="0.2"/>
    <row r="114" ht="12.75" customHeight="1" x14ac:dyDescent="0.2"/>
    <row r="127" ht="12.75" customHeight="1" x14ac:dyDescent="0.2"/>
    <row r="147" ht="12.75" customHeight="1" x14ac:dyDescent="0.2"/>
  </sheetData>
  <pageMargins left="0" right="0" top="0" bottom="0.19685039370078741" header="0.51181102362204722" footer="0.51181102362204722"/>
  <pageSetup paperSize="9" scale="95" orientation="portrait" horizontalDpi="4294967294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1"/>
  <sheetViews>
    <sheetView showGridLines="0" zoomScale="90" zoomScaleNormal="90" workbookViewId="0">
      <selection activeCell="N1" sqref="N1"/>
    </sheetView>
  </sheetViews>
  <sheetFormatPr defaultColWidth="9.140625" defaultRowHeight="12.75" x14ac:dyDescent="0.2"/>
  <cols>
    <col min="1" max="1" width="7" customWidth="1"/>
    <col min="2" max="2" width="40.28515625" customWidth="1"/>
    <col min="3" max="4" width="11" style="45" bestFit="1" customWidth="1"/>
    <col min="5" max="5" width="12.28515625" style="46" bestFit="1" customWidth="1"/>
    <col min="6" max="6" width="11" style="46" bestFit="1" customWidth="1"/>
    <col min="7" max="7" width="12.28515625" style="46" bestFit="1" customWidth="1"/>
    <col min="8" max="8" width="11.42578125" style="46" bestFit="1" customWidth="1"/>
    <col min="9" max="9" width="12.28515625" style="46" bestFit="1" customWidth="1"/>
    <col min="10" max="10" width="12.7109375" style="46" bestFit="1" customWidth="1"/>
    <col min="11" max="11" width="12.28515625" style="46" bestFit="1" customWidth="1"/>
    <col min="12" max="12" width="11" style="46" customWidth="1"/>
    <col min="13" max="13" width="12.28515625" style="46" bestFit="1" customWidth="1"/>
    <col min="14" max="14" width="11" style="46" bestFit="1" customWidth="1"/>
    <col min="15" max="15" width="13.5703125" style="45" bestFit="1" customWidth="1"/>
  </cols>
  <sheetData>
    <row r="1" spans="1:15" ht="16.5" thickBot="1" x14ac:dyDescent="0.3">
      <c r="B1" s="34" t="s">
        <v>60</v>
      </c>
      <c r="C1" s="35" t="s">
        <v>44</v>
      </c>
      <c r="D1" s="35" t="s">
        <v>45</v>
      </c>
      <c r="E1" s="35" t="s">
        <v>46</v>
      </c>
      <c r="F1" s="35" t="s">
        <v>47</v>
      </c>
      <c r="G1" s="35" t="s">
        <v>48</v>
      </c>
      <c r="H1" s="35" t="s">
        <v>49</v>
      </c>
      <c r="I1" s="35" t="s">
        <v>0</v>
      </c>
      <c r="J1" s="35" t="s">
        <v>61</v>
      </c>
      <c r="K1" s="35" t="s">
        <v>50</v>
      </c>
      <c r="L1" s="35" t="s">
        <v>51</v>
      </c>
      <c r="M1" s="35" t="s">
        <v>52</v>
      </c>
      <c r="N1" s="35" t="s">
        <v>53</v>
      </c>
      <c r="O1" s="36" t="s">
        <v>42</v>
      </c>
    </row>
    <row r="2" spans="1:15" s="67" customFormat="1" ht="16.5" thickTop="1" thickBot="1" x14ac:dyDescent="0.3">
      <c r="A2" s="37">
        <v>2018</v>
      </c>
      <c r="B2" s="38" t="s">
        <v>2</v>
      </c>
      <c r="C2" s="129">
        <f>C4+C6+C8+C10+C12+C14+C16+C18+C20+C22</f>
        <v>1893985.4184299998</v>
      </c>
      <c r="D2" s="129">
        <f t="shared" ref="D2:O2" si="0">D4+D6+D8+D10+D12+D14+D16+D18+D20+D22</f>
        <v>1835874.0343199996</v>
      </c>
      <c r="E2" s="129">
        <f t="shared" si="0"/>
        <v>1994478.28804</v>
      </c>
      <c r="F2" s="129">
        <f t="shared" si="0"/>
        <v>1783196.8797999998</v>
      </c>
      <c r="G2" s="129">
        <f t="shared" si="0"/>
        <v>1896613.3612499998</v>
      </c>
      <c r="H2" s="129">
        <f t="shared" si="0"/>
        <v>1589867.9172499999</v>
      </c>
      <c r="I2" s="129">
        <f t="shared" si="0"/>
        <v>1679145.8557599999</v>
      </c>
      <c r="J2" s="129">
        <f t="shared" si="0"/>
        <v>1522942.30449</v>
      </c>
      <c r="K2" s="129">
        <f t="shared" si="0"/>
        <v>1901336.42949</v>
      </c>
      <c r="L2" s="129">
        <f t="shared" si="0"/>
        <v>2164227.5441700001</v>
      </c>
      <c r="M2" s="129">
        <f t="shared" si="0"/>
        <v>2312839.5034699999</v>
      </c>
      <c r="N2" s="129"/>
      <c r="O2" s="129">
        <f t="shared" si="0"/>
        <v>20574507.53647</v>
      </c>
    </row>
    <row r="3" spans="1:15" ht="15.75" thickTop="1" x14ac:dyDescent="0.25">
      <c r="A3" s="39">
        <v>2017</v>
      </c>
      <c r="B3" s="38" t="s">
        <v>2</v>
      </c>
      <c r="C3" s="129">
        <f>C5+C7+C9+C11+C13+C15+C17+C19+C21+C23</f>
        <v>1652047.3710699999</v>
      </c>
      <c r="D3" s="129">
        <f t="shared" ref="D3:O3" si="1">D5+D7+D9+D11+D13+D15+D17+D19+D21+D23</f>
        <v>1662663.9702999999</v>
      </c>
      <c r="E3" s="129">
        <f t="shared" si="1"/>
        <v>1866050.1518600001</v>
      </c>
      <c r="F3" s="129">
        <f t="shared" si="1"/>
        <v>1609068.3746199999</v>
      </c>
      <c r="G3" s="129">
        <f t="shared" si="1"/>
        <v>1675476.3680999998</v>
      </c>
      <c r="H3" s="129">
        <f t="shared" si="1"/>
        <v>1595970.92032</v>
      </c>
      <c r="I3" s="129">
        <f t="shared" si="1"/>
        <v>1469298.9334</v>
      </c>
      <c r="J3" s="129">
        <f t="shared" si="1"/>
        <v>1665277.4039799999</v>
      </c>
      <c r="K3" s="129">
        <f t="shared" si="1"/>
        <v>1644613.6158</v>
      </c>
      <c r="L3" s="129">
        <f t="shared" si="1"/>
        <v>2082399.9439300001</v>
      </c>
      <c r="M3" s="129">
        <f t="shared" si="1"/>
        <v>2162553.0606</v>
      </c>
      <c r="N3" s="129">
        <f t="shared" si="1"/>
        <v>2131549.5938099995</v>
      </c>
      <c r="O3" s="129">
        <f t="shared" si="1"/>
        <v>21216969.707789999</v>
      </c>
    </row>
    <row r="4" spans="1:15" s="67" customFormat="1" ht="15" x14ac:dyDescent="0.25">
      <c r="A4" s="37">
        <v>2018</v>
      </c>
      <c r="B4" s="40" t="s">
        <v>130</v>
      </c>
      <c r="C4" s="130">
        <v>547279.73702999996</v>
      </c>
      <c r="D4" s="130">
        <v>534707.37503999996</v>
      </c>
      <c r="E4" s="130">
        <v>599959.42050000001</v>
      </c>
      <c r="F4" s="130">
        <v>534080.27081000002</v>
      </c>
      <c r="G4" s="130">
        <v>559518.48658999999</v>
      </c>
      <c r="H4" s="130">
        <v>447538.40782999998</v>
      </c>
      <c r="I4" s="130">
        <v>533622.87652000005</v>
      </c>
      <c r="J4" s="130">
        <v>499509.19413999998</v>
      </c>
      <c r="K4" s="130">
        <v>549492.1348</v>
      </c>
      <c r="L4" s="130">
        <v>646432.00133999996</v>
      </c>
      <c r="M4" s="130">
        <v>649371.48759000003</v>
      </c>
      <c r="N4" s="130"/>
      <c r="O4" s="131">
        <v>6101511.39219</v>
      </c>
    </row>
    <row r="5" spans="1:15" ht="15" x14ac:dyDescent="0.25">
      <c r="A5" s="39">
        <v>2017</v>
      </c>
      <c r="B5" s="40" t="s">
        <v>130</v>
      </c>
      <c r="C5" s="130">
        <v>523301.51370000001</v>
      </c>
      <c r="D5" s="130">
        <v>556349.95571000001</v>
      </c>
      <c r="E5" s="130">
        <v>622260.37211</v>
      </c>
      <c r="F5" s="130">
        <v>523468.58825999999</v>
      </c>
      <c r="G5" s="130">
        <v>528447.99014000001</v>
      </c>
      <c r="H5" s="130">
        <v>466088.37203000003</v>
      </c>
      <c r="I5" s="130">
        <v>429421.15441999998</v>
      </c>
      <c r="J5" s="130">
        <v>541679.69484999997</v>
      </c>
      <c r="K5" s="130">
        <v>472874.20572000003</v>
      </c>
      <c r="L5" s="130">
        <v>576909.77853000001</v>
      </c>
      <c r="M5" s="130">
        <v>566190.40423999995</v>
      </c>
      <c r="N5" s="130">
        <v>562187.32629999996</v>
      </c>
      <c r="O5" s="131">
        <v>6369179.3560100002</v>
      </c>
    </row>
    <row r="6" spans="1:15" s="67" customFormat="1" ht="15" x14ac:dyDescent="0.25">
      <c r="A6" s="37">
        <v>2018</v>
      </c>
      <c r="B6" s="40" t="s">
        <v>131</v>
      </c>
      <c r="C6" s="130">
        <v>225382.39082</v>
      </c>
      <c r="D6" s="130">
        <v>211800.01613999999</v>
      </c>
      <c r="E6" s="130">
        <v>207215.23246999999</v>
      </c>
      <c r="F6" s="130">
        <v>149359.97605999999</v>
      </c>
      <c r="G6" s="130">
        <v>213056.61506000001</v>
      </c>
      <c r="H6" s="130">
        <v>167647.90736000001</v>
      </c>
      <c r="I6" s="130">
        <v>104400.09324</v>
      </c>
      <c r="J6" s="130">
        <v>111086.59939</v>
      </c>
      <c r="K6" s="130">
        <v>152326.77858000001</v>
      </c>
      <c r="L6" s="130">
        <v>201970.67983000001</v>
      </c>
      <c r="M6" s="130">
        <v>300674.79262999998</v>
      </c>
      <c r="N6" s="130"/>
      <c r="O6" s="131">
        <v>2044921.08158</v>
      </c>
    </row>
    <row r="7" spans="1:15" ht="15" x14ac:dyDescent="0.25">
      <c r="A7" s="39">
        <v>2017</v>
      </c>
      <c r="B7" s="40" t="s">
        <v>131</v>
      </c>
      <c r="C7" s="130">
        <v>193141.91093000001</v>
      </c>
      <c r="D7" s="130">
        <v>168162.27752</v>
      </c>
      <c r="E7" s="130">
        <v>154358.60445000001</v>
      </c>
      <c r="F7" s="130">
        <v>119338.0952</v>
      </c>
      <c r="G7" s="130">
        <v>128812.80855</v>
      </c>
      <c r="H7" s="130">
        <v>190392.67696000001</v>
      </c>
      <c r="I7" s="130">
        <v>120607.99527</v>
      </c>
      <c r="J7" s="130">
        <v>100994.30774</v>
      </c>
      <c r="K7" s="130">
        <v>142896.14631000001</v>
      </c>
      <c r="L7" s="130">
        <v>232093.07686</v>
      </c>
      <c r="M7" s="130">
        <v>320619.67991000001</v>
      </c>
      <c r="N7" s="130">
        <v>359363.73366999999</v>
      </c>
      <c r="O7" s="131">
        <v>2230781.3133700001</v>
      </c>
    </row>
    <row r="8" spans="1:15" s="67" customFormat="1" ht="15" x14ac:dyDescent="0.25">
      <c r="A8" s="37">
        <v>2018</v>
      </c>
      <c r="B8" s="40" t="s">
        <v>132</v>
      </c>
      <c r="C8" s="130">
        <v>119844.95706</v>
      </c>
      <c r="D8" s="130">
        <v>117642.80637000001</v>
      </c>
      <c r="E8" s="130">
        <v>141261.24333999999</v>
      </c>
      <c r="F8" s="130">
        <v>128539.1422</v>
      </c>
      <c r="G8" s="130">
        <v>137414.42142</v>
      </c>
      <c r="H8" s="130">
        <v>118811.43697</v>
      </c>
      <c r="I8" s="130">
        <v>125990.45646</v>
      </c>
      <c r="J8" s="130">
        <v>111661.4577</v>
      </c>
      <c r="K8" s="130">
        <v>143666.86329000001</v>
      </c>
      <c r="L8" s="130">
        <v>141557.73032999999</v>
      </c>
      <c r="M8" s="130">
        <v>150615.10858</v>
      </c>
      <c r="N8" s="130"/>
      <c r="O8" s="131">
        <v>1437005.62372</v>
      </c>
    </row>
    <row r="9" spans="1:15" ht="15" x14ac:dyDescent="0.25">
      <c r="A9" s="39">
        <v>2017</v>
      </c>
      <c r="B9" s="40" t="s">
        <v>132</v>
      </c>
      <c r="C9" s="130">
        <v>98588.702839999998</v>
      </c>
      <c r="D9" s="130">
        <v>100801.50216</v>
      </c>
      <c r="E9" s="130">
        <v>123925.27827</v>
      </c>
      <c r="F9" s="130">
        <v>106737.59759999999</v>
      </c>
      <c r="G9" s="130">
        <v>113793.92883999999</v>
      </c>
      <c r="H9" s="130">
        <v>110904.22930000001</v>
      </c>
      <c r="I9" s="130">
        <v>113949.22528</v>
      </c>
      <c r="J9" s="130">
        <v>130550.48045</v>
      </c>
      <c r="K9" s="130">
        <v>121419.57322999999</v>
      </c>
      <c r="L9" s="130">
        <v>142803.85561</v>
      </c>
      <c r="M9" s="130">
        <v>134831.49648</v>
      </c>
      <c r="N9" s="130">
        <v>117563.22825</v>
      </c>
      <c r="O9" s="131">
        <v>1415869.09831</v>
      </c>
    </row>
    <row r="10" spans="1:15" s="67" customFormat="1" ht="15" x14ac:dyDescent="0.25">
      <c r="A10" s="37">
        <v>2018</v>
      </c>
      <c r="B10" s="40" t="s">
        <v>133</v>
      </c>
      <c r="C10" s="130">
        <v>108480.37629</v>
      </c>
      <c r="D10" s="130">
        <v>107631.09927999999</v>
      </c>
      <c r="E10" s="130">
        <v>114743.12595</v>
      </c>
      <c r="F10" s="130">
        <v>103064.18682</v>
      </c>
      <c r="G10" s="130">
        <v>98804.532489999998</v>
      </c>
      <c r="H10" s="130">
        <v>72221.281919999994</v>
      </c>
      <c r="I10" s="130">
        <v>76565.920929999993</v>
      </c>
      <c r="J10" s="130">
        <v>91165.894759999996</v>
      </c>
      <c r="K10" s="130">
        <v>154308.28941</v>
      </c>
      <c r="L10" s="130">
        <v>177211.81096</v>
      </c>
      <c r="M10" s="130">
        <v>158549.05671</v>
      </c>
      <c r="N10" s="130"/>
      <c r="O10" s="131">
        <v>1262745.57552</v>
      </c>
    </row>
    <row r="11" spans="1:15" ht="15" x14ac:dyDescent="0.25">
      <c r="A11" s="39">
        <v>2017</v>
      </c>
      <c r="B11" s="40" t="s">
        <v>133</v>
      </c>
      <c r="C11" s="130">
        <v>96308.269539999994</v>
      </c>
      <c r="D11" s="130">
        <v>90329.652660000007</v>
      </c>
      <c r="E11" s="130">
        <v>114439.77606</v>
      </c>
      <c r="F11" s="130">
        <v>97130.478149999995</v>
      </c>
      <c r="G11" s="130">
        <v>96648.830149999994</v>
      </c>
      <c r="H11" s="130">
        <v>75691.72696</v>
      </c>
      <c r="I11" s="130">
        <v>62661.457069999997</v>
      </c>
      <c r="J11" s="130">
        <v>83044.944489999994</v>
      </c>
      <c r="K11" s="130">
        <v>93820.252040000007</v>
      </c>
      <c r="L11" s="130">
        <v>176140.10607000001</v>
      </c>
      <c r="M11" s="130">
        <v>162383.61006000001</v>
      </c>
      <c r="N11" s="130">
        <v>131136.94415</v>
      </c>
      <c r="O11" s="131">
        <v>1279736.0474</v>
      </c>
    </row>
    <row r="12" spans="1:15" s="67" customFormat="1" ht="15" x14ac:dyDescent="0.25">
      <c r="A12" s="37">
        <v>2018</v>
      </c>
      <c r="B12" s="40" t="s">
        <v>134</v>
      </c>
      <c r="C12" s="130">
        <v>153621.37202000001</v>
      </c>
      <c r="D12" s="130">
        <v>132753.50149</v>
      </c>
      <c r="E12" s="130">
        <v>124563.13004</v>
      </c>
      <c r="F12" s="130">
        <v>147757.61514000001</v>
      </c>
      <c r="G12" s="130">
        <v>140152.84507000001</v>
      </c>
      <c r="H12" s="130">
        <v>100410.05783000001</v>
      </c>
      <c r="I12" s="130">
        <v>118245.89388</v>
      </c>
      <c r="J12" s="130">
        <v>64145.920039999997</v>
      </c>
      <c r="K12" s="130">
        <v>131516.27781</v>
      </c>
      <c r="L12" s="130">
        <v>178667.55089000001</v>
      </c>
      <c r="M12" s="130">
        <v>180646.67572999999</v>
      </c>
      <c r="N12" s="130"/>
      <c r="O12" s="131">
        <v>1472480.8399400001</v>
      </c>
    </row>
    <row r="13" spans="1:15" ht="15" x14ac:dyDescent="0.25">
      <c r="A13" s="39">
        <v>2017</v>
      </c>
      <c r="B13" s="40" t="s">
        <v>134</v>
      </c>
      <c r="C13" s="130">
        <v>153847.91657</v>
      </c>
      <c r="D13" s="130">
        <v>151901.18035000001</v>
      </c>
      <c r="E13" s="130">
        <v>166205.42861</v>
      </c>
      <c r="F13" s="130">
        <v>136966.56799000001</v>
      </c>
      <c r="G13" s="130">
        <v>122369.90646</v>
      </c>
      <c r="H13" s="130">
        <v>112166.45758</v>
      </c>
      <c r="I13" s="130">
        <v>125186.78969999999</v>
      </c>
      <c r="J13" s="130">
        <v>96913.546650000004</v>
      </c>
      <c r="K13" s="130">
        <v>180510.32892999999</v>
      </c>
      <c r="L13" s="130">
        <v>241707.40296000001</v>
      </c>
      <c r="M13" s="130">
        <v>215916.20973999999</v>
      </c>
      <c r="N13" s="130">
        <v>159069.47925999999</v>
      </c>
      <c r="O13" s="131">
        <v>1862761.2148</v>
      </c>
    </row>
    <row r="14" spans="1:15" s="67" customFormat="1" ht="15" x14ac:dyDescent="0.25">
      <c r="A14" s="37">
        <v>2018</v>
      </c>
      <c r="B14" s="40" t="s">
        <v>135</v>
      </c>
      <c r="C14" s="130">
        <v>63471.14228</v>
      </c>
      <c r="D14" s="130">
        <v>57999.799489999998</v>
      </c>
      <c r="E14" s="130">
        <v>47264.551149999999</v>
      </c>
      <c r="F14" s="130">
        <v>28798.931809999998</v>
      </c>
      <c r="G14" s="130">
        <v>27552.43924</v>
      </c>
      <c r="H14" s="130">
        <v>17097.2582</v>
      </c>
      <c r="I14" s="130">
        <v>17987.946319999999</v>
      </c>
      <c r="J14" s="130">
        <v>16805.825659999999</v>
      </c>
      <c r="K14" s="130">
        <v>26288.014019999999</v>
      </c>
      <c r="L14" s="130">
        <v>28407.48532</v>
      </c>
      <c r="M14" s="130">
        <v>34913.681479999999</v>
      </c>
      <c r="N14" s="130"/>
      <c r="O14" s="131">
        <v>366587.07497000002</v>
      </c>
    </row>
    <row r="15" spans="1:15" ht="15" x14ac:dyDescent="0.25">
      <c r="A15" s="39">
        <v>2017</v>
      </c>
      <c r="B15" s="40" t="s">
        <v>135</v>
      </c>
      <c r="C15" s="130">
        <v>25053.806250000001</v>
      </c>
      <c r="D15" s="130">
        <v>28959.574209999999</v>
      </c>
      <c r="E15" s="130">
        <v>31758.512920000001</v>
      </c>
      <c r="F15" s="130">
        <v>27550.555660000002</v>
      </c>
      <c r="G15" s="130">
        <v>25553.172859999999</v>
      </c>
      <c r="H15" s="130">
        <v>25930.344700000001</v>
      </c>
      <c r="I15" s="130">
        <v>17993.175630000002</v>
      </c>
      <c r="J15" s="130">
        <v>24031.04003</v>
      </c>
      <c r="K15" s="130">
        <v>16366.567499999999</v>
      </c>
      <c r="L15" s="130">
        <v>23613.366549999999</v>
      </c>
      <c r="M15" s="130">
        <v>32484.806939999999</v>
      </c>
      <c r="N15" s="130">
        <v>43622.536079999998</v>
      </c>
      <c r="O15" s="131">
        <v>322917.45932999998</v>
      </c>
    </row>
    <row r="16" spans="1:15" ht="15" x14ac:dyDescent="0.25">
      <c r="A16" s="37">
        <v>2018</v>
      </c>
      <c r="B16" s="40" t="s">
        <v>136</v>
      </c>
      <c r="C16" s="130">
        <v>77553.726509999993</v>
      </c>
      <c r="D16" s="130">
        <v>83548.081090000007</v>
      </c>
      <c r="E16" s="130">
        <v>65103.239679999999</v>
      </c>
      <c r="F16" s="130">
        <v>53878.586889999999</v>
      </c>
      <c r="G16" s="130">
        <v>72477.135729999995</v>
      </c>
      <c r="H16" s="130">
        <v>86879.483730000007</v>
      </c>
      <c r="I16" s="130">
        <v>90291.354330000002</v>
      </c>
      <c r="J16" s="130">
        <v>66542.850229999996</v>
      </c>
      <c r="K16" s="130">
        <v>119426.97013</v>
      </c>
      <c r="L16" s="130">
        <v>122858.87014</v>
      </c>
      <c r="M16" s="130">
        <v>101133.17666</v>
      </c>
      <c r="N16" s="130"/>
      <c r="O16" s="131">
        <v>939693.47511999996</v>
      </c>
    </row>
    <row r="17" spans="1:15" ht="15" x14ac:dyDescent="0.25">
      <c r="A17" s="39">
        <v>2017</v>
      </c>
      <c r="B17" s="40" t="s">
        <v>136</v>
      </c>
      <c r="C17" s="130">
        <v>72553.879400000005</v>
      </c>
      <c r="D17" s="130">
        <v>56698.544040000001</v>
      </c>
      <c r="E17" s="130">
        <v>62550.802020000003</v>
      </c>
      <c r="F17" s="130">
        <v>54475.132640000003</v>
      </c>
      <c r="G17" s="130">
        <v>98506.515249999997</v>
      </c>
      <c r="H17" s="130">
        <v>72979.066900000005</v>
      </c>
      <c r="I17" s="130">
        <v>63649.258909999997</v>
      </c>
      <c r="J17" s="130">
        <v>83484.789269999994</v>
      </c>
      <c r="K17" s="130">
        <v>118488.16482000001</v>
      </c>
      <c r="L17" s="130">
        <v>92727.963319999995</v>
      </c>
      <c r="M17" s="130">
        <v>91153.986869999993</v>
      </c>
      <c r="N17" s="130">
        <v>78543.740479999993</v>
      </c>
      <c r="O17" s="131">
        <v>945811.84392000001</v>
      </c>
    </row>
    <row r="18" spans="1:15" ht="15" x14ac:dyDescent="0.25">
      <c r="A18" s="37">
        <v>2018</v>
      </c>
      <c r="B18" s="40" t="s">
        <v>137</v>
      </c>
      <c r="C18" s="130">
        <v>8699.7593300000008</v>
      </c>
      <c r="D18" s="130">
        <v>14888.55919</v>
      </c>
      <c r="E18" s="130">
        <v>18298.714830000001</v>
      </c>
      <c r="F18" s="130">
        <v>11630.61274</v>
      </c>
      <c r="G18" s="130">
        <v>6780.4105499999996</v>
      </c>
      <c r="H18" s="130">
        <v>4806.9034300000003</v>
      </c>
      <c r="I18" s="130">
        <v>4293.7941899999996</v>
      </c>
      <c r="J18" s="130">
        <v>4651.7716099999998</v>
      </c>
      <c r="K18" s="130">
        <v>5349.45957</v>
      </c>
      <c r="L18" s="130">
        <v>5137.6928900000003</v>
      </c>
      <c r="M18" s="130">
        <v>7431.6956700000001</v>
      </c>
      <c r="N18" s="130"/>
      <c r="O18" s="131">
        <v>91969.373999999996</v>
      </c>
    </row>
    <row r="19" spans="1:15" ht="15" x14ac:dyDescent="0.25">
      <c r="A19" s="39">
        <v>2017</v>
      </c>
      <c r="B19" s="40" t="s">
        <v>137</v>
      </c>
      <c r="C19" s="130">
        <v>7065.8872499999998</v>
      </c>
      <c r="D19" s="130">
        <v>8665.6867299999994</v>
      </c>
      <c r="E19" s="130">
        <v>14861.44375</v>
      </c>
      <c r="F19" s="130">
        <v>10094.820299999999</v>
      </c>
      <c r="G19" s="130">
        <v>6492.5089099999996</v>
      </c>
      <c r="H19" s="130">
        <v>3619.6122599999999</v>
      </c>
      <c r="I19" s="130">
        <v>3592.52639</v>
      </c>
      <c r="J19" s="130">
        <v>4815.2303599999996</v>
      </c>
      <c r="K19" s="130">
        <v>3969.2169800000001</v>
      </c>
      <c r="L19" s="130">
        <v>4347.4588299999996</v>
      </c>
      <c r="M19" s="130">
        <v>6933.8124500000004</v>
      </c>
      <c r="N19" s="130">
        <v>10334.590840000001</v>
      </c>
      <c r="O19" s="131">
        <v>84792.795050000001</v>
      </c>
    </row>
    <row r="20" spans="1:15" ht="15" x14ac:dyDescent="0.25">
      <c r="A20" s="37">
        <v>2018</v>
      </c>
      <c r="B20" s="40" t="s">
        <v>138</v>
      </c>
      <c r="C20" s="132">
        <v>218255.13686</v>
      </c>
      <c r="D20" s="132">
        <v>177217.98282</v>
      </c>
      <c r="E20" s="132">
        <v>219741.03091</v>
      </c>
      <c r="F20" s="132">
        <v>213739.28440999999</v>
      </c>
      <c r="G20" s="132">
        <v>211963.13829</v>
      </c>
      <c r="H20" s="130">
        <v>189600.86120000001</v>
      </c>
      <c r="I20" s="130">
        <v>202239.31344</v>
      </c>
      <c r="J20" s="130">
        <v>192379.27569000001</v>
      </c>
      <c r="K20" s="130">
        <v>208986.05824000001</v>
      </c>
      <c r="L20" s="130">
        <v>222160.42084999999</v>
      </c>
      <c r="M20" s="130">
        <v>244079.30682999999</v>
      </c>
      <c r="N20" s="130"/>
      <c r="O20" s="131">
        <v>2300361.8095399998</v>
      </c>
    </row>
    <row r="21" spans="1:15" ht="15" x14ac:dyDescent="0.25">
      <c r="A21" s="39">
        <v>2017</v>
      </c>
      <c r="B21" s="40" t="s">
        <v>138</v>
      </c>
      <c r="C21" s="130">
        <v>170613.20470999999</v>
      </c>
      <c r="D21" s="130">
        <v>170754.34839</v>
      </c>
      <c r="E21" s="130">
        <v>185513.32574999999</v>
      </c>
      <c r="F21" s="130">
        <v>163334.72273000001</v>
      </c>
      <c r="G21" s="130">
        <v>172427.39358999999</v>
      </c>
      <c r="H21" s="130">
        <v>185578.56244000001</v>
      </c>
      <c r="I21" s="130">
        <v>182961.53338000001</v>
      </c>
      <c r="J21" s="130">
        <v>210840.92144000001</v>
      </c>
      <c r="K21" s="130">
        <v>184818.14866000001</v>
      </c>
      <c r="L21" s="130">
        <v>193877.41524</v>
      </c>
      <c r="M21" s="130">
        <v>217663.93703</v>
      </c>
      <c r="N21" s="130">
        <v>221903.21160000001</v>
      </c>
      <c r="O21" s="131">
        <v>2260286.7249599998</v>
      </c>
    </row>
    <row r="22" spans="1:15" ht="15" x14ac:dyDescent="0.25">
      <c r="A22" s="37">
        <v>2018</v>
      </c>
      <c r="B22" s="40" t="s">
        <v>139</v>
      </c>
      <c r="C22" s="132">
        <v>371396.82023000001</v>
      </c>
      <c r="D22" s="132">
        <v>397684.81341</v>
      </c>
      <c r="E22" s="132">
        <v>456328.59917</v>
      </c>
      <c r="F22" s="132">
        <v>412348.27292000002</v>
      </c>
      <c r="G22" s="132">
        <v>428893.33681000001</v>
      </c>
      <c r="H22" s="130">
        <v>384854.31877999997</v>
      </c>
      <c r="I22" s="130">
        <v>405508.20645</v>
      </c>
      <c r="J22" s="130">
        <v>364993.51526999997</v>
      </c>
      <c r="K22" s="130">
        <v>409975.58364000003</v>
      </c>
      <c r="L22" s="130">
        <v>439823.30161999998</v>
      </c>
      <c r="M22" s="130">
        <v>485424.52159000002</v>
      </c>
      <c r="N22" s="130"/>
      <c r="O22" s="131">
        <v>4557231.2898899997</v>
      </c>
    </row>
    <row r="23" spans="1:15" ht="15" x14ac:dyDescent="0.25">
      <c r="A23" s="39">
        <v>2017</v>
      </c>
      <c r="B23" s="40" t="s">
        <v>139</v>
      </c>
      <c r="C23" s="130">
        <v>311572.27987999999</v>
      </c>
      <c r="D23" s="132">
        <v>330041.24852999998</v>
      </c>
      <c r="E23" s="130">
        <v>390176.60791999998</v>
      </c>
      <c r="F23" s="130">
        <v>369971.81608999998</v>
      </c>
      <c r="G23" s="130">
        <v>382423.31335000001</v>
      </c>
      <c r="H23" s="130">
        <v>352619.87118999998</v>
      </c>
      <c r="I23" s="130">
        <v>349275.81735000003</v>
      </c>
      <c r="J23" s="130">
        <v>388922.44870000001</v>
      </c>
      <c r="K23" s="130">
        <v>309451.01160999999</v>
      </c>
      <c r="L23" s="130">
        <v>398179.51996000001</v>
      </c>
      <c r="M23" s="130">
        <v>414375.11687999999</v>
      </c>
      <c r="N23" s="130">
        <v>447824.80317999999</v>
      </c>
      <c r="O23" s="131">
        <v>4444833.8546399996</v>
      </c>
    </row>
    <row r="24" spans="1:15" ht="15" x14ac:dyDescent="0.25">
      <c r="A24" s="37">
        <v>2018</v>
      </c>
      <c r="B24" s="38" t="s">
        <v>14</v>
      </c>
      <c r="C24" s="133">
        <f>C26+C28+C30+C32+C34+C36+C38+C40+C42+C44+C46+C48+C50+C52+C54+C56</f>
        <v>9886862.4284700006</v>
      </c>
      <c r="D24" s="133">
        <f t="shared" ref="D24:O24" si="2">D26+D28+D30+D32+D34+D36+D38+D40+D42+D44+D46+D48+D50+D52+D54+D56</f>
        <v>10688585.909140002</v>
      </c>
      <c r="E24" s="133">
        <f t="shared" si="2"/>
        <v>12707105.703109998</v>
      </c>
      <c r="F24" s="133">
        <f t="shared" si="2"/>
        <v>11356332.643320002</v>
      </c>
      <c r="G24" s="133">
        <f t="shared" si="2"/>
        <v>11591071.582449999</v>
      </c>
      <c r="H24" s="133">
        <f t="shared" si="2"/>
        <v>10593770.315399999</v>
      </c>
      <c r="I24" s="133">
        <f t="shared" si="2"/>
        <v>11559965.805510001</v>
      </c>
      <c r="J24" s="133">
        <f t="shared" si="2"/>
        <v>10110784.573829997</v>
      </c>
      <c r="K24" s="133">
        <f t="shared" si="2"/>
        <v>11727493.45599</v>
      </c>
      <c r="L24" s="133">
        <f t="shared" si="2"/>
        <v>12735650.069870003</v>
      </c>
      <c r="M24" s="133">
        <f t="shared" si="2"/>
        <v>12319387.977030002</v>
      </c>
      <c r="N24" s="133"/>
      <c r="O24" s="133">
        <f t="shared" si="2"/>
        <v>125277010.46412002</v>
      </c>
    </row>
    <row r="25" spans="1:15" ht="15" x14ac:dyDescent="0.25">
      <c r="A25" s="39">
        <v>2017</v>
      </c>
      <c r="B25" s="38" t="s">
        <v>14</v>
      </c>
      <c r="C25" s="133">
        <f>C27+C29+C31+C33+C35+C37+C39+C41+C43+C45+C47+C49+C51+C53+C55+C57</f>
        <v>8505150.0889699999</v>
      </c>
      <c r="D25" s="133">
        <f t="shared" ref="D25:O25" si="3">D27+D29+D31+D33+D35+D37+D39+D41+D43+D45+D47+D49+D51+D53+D55+D57</f>
        <v>9254254.6765799988</v>
      </c>
      <c r="E25" s="133">
        <f t="shared" si="3"/>
        <v>11300816.724669999</v>
      </c>
      <c r="F25" s="133">
        <f t="shared" si="3"/>
        <v>9719383.7847099993</v>
      </c>
      <c r="G25" s="133">
        <f t="shared" si="3"/>
        <v>10317165.36717</v>
      </c>
      <c r="H25" s="133">
        <f t="shared" si="3"/>
        <v>10038815.69875</v>
      </c>
      <c r="I25" s="133">
        <f t="shared" si="3"/>
        <v>9579217.7003999986</v>
      </c>
      <c r="J25" s="133">
        <f t="shared" si="3"/>
        <v>10282033.6635</v>
      </c>
      <c r="K25" s="133">
        <f t="shared" si="3"/>
        <v>9271487.3410700001</v>
      </c>
      <c r="L25" s="133">
        <f t="shared" si="3"/>
        <v>10982556.523710001</v>
      </c>
      <c r="M25" s="133">
        <f t="shared" si="3"/>
        <v>11030040.884670001</v>
      </c>
      <c r="N25" s="133">
        <f t="shared" si="3"/>
        <v>10998080.439559998</v>
      </c>
      <c r="O25" s="133">
        <f t="shared" si="3"/>
        <v>121279002.89376</v>
      </c>
    </row>
    <row r="26" spans="1:15" ht="15" x14ac:dyDescent="0.25">
      <c r="A26" s="37">
        <v>2018</v>
      </c>
      <c r="B26" s="40" t="s">
        <v>140</v>
      </c>
      <c r="C26" s="130">
        <v>695251.14977000002</v>
      </c>
      <c r="D26" s="130">
        <v>698471.58672999998</v>
      </c>
      <c r="E26" s="130">
        <v>791236.79312000005</v>
      </c>
      <c r="F26" s="130">
        <v>706470.03125999996</v>
      </c>
      <c r="G26" s="130">
        <v>747258.26512</v>
      </c>
      <c r="H26" s="130">
        <v>659685.46206000005</v>
      </c>
      <c r="I26" s="130">
        <v>699801.02187000006</v>
      </c>
      <c r="J26" s="130">
        <v>616474.49150999996</v>
      </c>
      <c r="K26" s="130">
        <v>717534.81790999998</v>
      </c>
      <c r="L26" s="130">
        <v>760718.45330000005</v>
      </c>
      <c r="M26" s="130">
        <v>747707.12511999998</v>
      </c>
      <c r="N26" s="130"/>
      <c r="O26" s="131">
        <v>7840609.1977700004</v>
      </c>
    </row>
    <row r="27" spans="1:15" ht="15" x14ac:dyDescent="0.25">
      <c r="A27" s="39">
        <v>2017</v>
      </c>
      <c r="B27" s="40" t="s">
        <v>140</v>
      </c>
      <c r="C27" s="130">
        <v>613304.71678000002</v>
      </c>
      <c r="D27" s="130">
        <v>636040.20463000005</v>
      </c>
      <c r="E27" s="130">
        <v>755210.12973000004</v>
      </c>
      <c r="F27" s="130">
        <v>657577.77752999996</v>
      </c>
      <c r="G27" s="130">
        <v>671398.49175000004</v>
      </c>
      <c r="H27" s="130">
        <v>647072.16252000001</v>
      </c>
      <c r="I27" s="130">
        <v>602878.17588999995</v>
      </c>
      <c r="J27" s="130">
        <v>695782.39795000001</v>
      </c>
      <c r="K27" s="130">
        <v>663202.04679000005</v>
      </c>
      <c r="L27" s="130">
        <v>735965.35864999995</v>
      </c>
      <c r="M27" s="130">
        <v>727390.02636000002</v>
      </c>
      <c r="N27" s="130">
        <v>692208.77677</v>
      </c>
      <c r="O27" s="131">
        <v>8098030.26535</v>
      </c>
    </row>
    <row r="28" spans="1:15" ht="15" x14ac:dyDescent="0.25">
      <c r="A28" s="37">
        <v>2018</v>
      </c>
      <c r="B28" s="40" t="s">
        <v>141</v>
      </c>
      <c r="C28" s="130">
        <v>129006.51098000001</v>
      </c>
      <c r="D28" s="130">
        <v>144501.69852999999</v>
      </c>
      <c r="E28" s="130">
        <v>168931.11551</v>
      </c>
      <c r="F28" s="130">
        <v>149691.78828000001</v>
      </c>
      <c r="G28" s="130">
        <v>142011.98314999999</v>
      </c>
      <c r="H28" s="130">
        <v>117886.58921999999</v>
      </c>
      <c r="I28" s="130">
        <v>149738.80924</v>
      </c>
      <c r="J28" s="130">
        <v>142829.12922</v>
      </c>
      <c r="K28" s="130">
        <v>138501.48308000001</v>
      </c>
      <c r="L28" s="130">
        <v>143265.5356</v>
      </c>
      <c r="M28" s="130">
        <v>124601.87423</v>
      </c>
      <c r="N28" s="130"/>
      <c r="O28" s="131">
        <v>1550966.5170400001</v>
      </c>
    </row>
    <row r="29" spans="1:15" ht="15" x14ac:dyDescent="0.25">
      <c r="A29" s="39">
        <v>2017</v>
      </c>
      <c r="B29" s="40" t="s">
        <v>141</v>
      </c>
      <c r="C29" s="130">
        <v>90876.830560000002</v>
      </c>
      <c r="D29" s="130">
        <v>115885.84125</v>
      </c>
      <c r="E29" s="130">
        <v>158449.07969000001</v>
      </c>
      <c r="F29" s="130">
        <v>120138.99434999999</v>
      </c>
      <c r="G29" s="130">
        <v>130183.29373</v>
      </c>
      <c r="H29" s="130">
        <v>116498.40233</v>
      </c>
      <c r="I29" s="130">
        <v>125318.44102</v>
      </c>
      <c r="J29" s="130">
        <v>177462.74841999999</v>
      </c>
      <c r="K29" s="130">
        <v>110873.10408999999</v>
      </c>
      <c r="L29" s="130">
        <v>134650.65182</v>
      </c>
      <c r="M29" s="130">
        <v>119326.32926</v>
      </c>
      <c r="N29" s="130">
        <v>123400.66881</v>
      </c>
      <c r="O29" s="131">
        <v>1523064.38533</v>
      </c>
    </row>
    <row r="30" spans="1:15" s="67" customFormat="1" ht="15" x14ac:dyDescent="0.25">
      <c r="A30" s="37">
        <v>2018</v>
      </c>
      <c r="B30" s="40" t="s">
        <v>142</v>
      </c>
      <c r="C30" s="130">
        <v>168765.86126999999</v>
      </c>
      <c r="D30" s="130">
        <v>173337.79154999999</v>
      </c>
      <c r="E30" s="130">
        <v>211790.01795000001</v>
      </c>
      <c r="F30" s="130">
        <v>190638.38509</v>
      </c>
      <c r="G30" s="130">
        <v>200048.17971</v>
      </c>
      <c r="H30" s="130">
        <v>152699.56980999999</v>
      </c>
      <c r="I30" s="130">
        <v>184976.44209999999</v>
      </c>
      <c r="J30" s="130">
        <v>158522.32240999999</v>
      </c>
      <c r="K30" s="130">
        <v>193708.82332</v>
      </c>
      <c r="L30" s="130">
        <v>213522.99447000001</v>
      </c>
      <c r="M30" s="130">
        <v>228212.18900000001</v>
      </c>
      <c r="N30" s="130"/>
      <c r="O30" s="131">
        <v>2076222.5766799999</v>
      </c>
    </row>
    <row r="31" spans="1:15" ht="15" x14ac:dyDescent="0.25">
      <c r="A31" s="39">
        <v>2017</v>
      </c>
      <c r="B31" s="40" t="s">
        <v>142</v>
      </c>
      <c r="C31" s="130">
        <v>145475.11775</v>
      </c>
      <c r="D31" s="130">
        <v>155080.07592</v>
      </c>
      <c r="E31" s="130">
        <v>188918.92254999999</v>
      </c>
      <c r="F31" s="130">
        <v>176038.90289</v>
      </c>
      <c r="G31" s="130">
        <v>183391.48592000001</v>
      </c>
      <c r="H31" s="130">
        <v>163098.79897</v>
      </c>
      <c r="I31" s="130">
        <v>158118.46898000001</v>
      </c>
      <c r="J31" s="130">
        <v>201227.19539000001</v>
      </c>
      <c r="K31" s="130">
        <v>169207.31385999999</v>
      </c>
      <c r="L31" s="130">
        <v>210889.30992</v>
      </c>
      <c r="M31" s="130">
        <v>212396.48469000001</v>
      </c>
      <c r="N31" s="130">
        <v>200297.65317000001</v>
      </c>
      <c r="O31" s="131">
        <v>2164139.7300100001</v>
      </c>
    </row>
    <row r="32" spans="1:15" ht="15" x14ac:dyDescent="0.25">
      <c r="A32" s="37">
        <v>2018</v>
      </c>
      <c r="B32" s="40" t="s">
        <v>143</v>
      </c>
      <c r="C32" s="132">
        <v>1349546.5771300001</v>
      </c>
      <c r="D32" s="132">
        <v>1260266.04394</v>
      </c>
      <c r="E32" s="132">
        <v>1560072.2971399999</v>
      </c>
      <c r="F32" s="132">
        <v>1348092.92432</v>
      </c>
      <c r="G32" s="132">
        <v>1461356.6185300001</v>
      </c>
      <c r="H32" s="132">
        <v>1417825.3930299999</v>
      </c>
      <c r="I32" s="132">
        <v>1473177.5875200001</v>
      </c>
      <c r="J32" s="132">
        <v>1375449.2848199999</v>
      </c>
      <c r="K32" s="132">
        <v>1526890.5165800001</v>
      </c>
      <c r="L32" s="132">
        <v>1594667.11093</v>
      </c>
      <c r="M32" s="132">
        <v>1504475.9487600001</v>
      </c>
      <c r="N32" s="132"/>
      <c r="O32" s="131">
        <v>15871820.3027</v>
      </c>
    </row>
    <row r="33" spans="1:15" ht="15" x14ac:dyDescent="0.25">
      <c r="A33" s="39">
        <v>2017</v>
      </c>
      <c r="B33" s="40" t="s">
        <v>143</v>
      </c>
      <c r="C33" s="130">
        <v>1231388.7207200001</v>
      </c>
      <c r="D33" s="130">
        <v>1344226.0219000001</v>
      </c>
      <c r="E33" s="130">
        <v>1519751.7668300001</v>
      </c>
      <c r="F33" s="132">
        <v>1215596.08448</v>
      </c>
      <c r="G33" s="132">
        <v>1319978.4862299999</v>
      </c>
      <c r="H33" s="132">
        <v>1264562.9056800001</v>
      </c>
      <c r="I33" s="132">
        <v>1189186.92334</v>
      </c>
      <c r="J33" s="132">
        <v>1462333.73875</v>
      </c>
      <c r="K33" s="132">
        <v>1277014.87818</v>
      </c>
      <c r="L33" s="132">
        <v>1467694.3577699999</v>
      </c>
      <c r="M33" s="132">
        <v>1386116.4670200001</v>
      </c>
      <c r="N33" s="132">
        <v>1367495.76192</v>
      </c>
      <c r="O33" s="131">
        <v>16045346.112819999</v>
      </c>
    </row>
    <row r="34" spans="1:15" ht="15" x14ac:dyDescent="0.25">
      <c r="A34" s="37">
        <v>2018</v>
      </c>
      <c r="B34" s="40" t="s">
        <v>144</v>
      </c>
      <c r="C34" s="130">
        <v>1427587.84195</v>
      </c>
      <c r="D34" s="130">
        <v>1405065.5529700001</v>
      </c>
      <c r="E34" s="130">
        <v>1678484.7116700001</v>
      </c>
      <c r="F34" s="130">
        <v>1465016.7657900001</v>
      </c>
      <c r="G34" s="130">
        <v>1481149.0508099999</v>
      </c>
      <c r="H34" s="130">
        <v>1354896.3216299999</v>
      </c>
      <c r="I34" s="130">
        <v>1582752.5157600001</v>
      </c>
      <c r="J34" s="130">
        <v>1386054.2559799999</v>
      </c>
      <c r="K34" s="130">
        <v>1462832.4757900001</v>
      </c>
      <c r="L34" s="130">
        <v>1566721.1645200001</v>
      </c>
      <c r="M34" s="130">
        <v>1532840.5530699999</v>
      </c>
      <c r="N34" s="130"/>
      <c r="O34" s="131">
        <v>16343401.20994</v>
      </c>
    </row>
    <row r="35" spans="1:15" ht="15" x14ac:dyDescent="0.25">
      <c r="A35" s="39">
        <v>2017</v>
      </c>
      <c r="B35" s="40" t="s">
        <v>144</v>
      </c>
      <c r="C35" s="130">
        <v>1245597.09164</v>
      </c>
      <c r="D35" s="130">
        <v>1282247.8016900001</v>
      </c>
      <c r="E35" s="130">
        <v>1529906.4652499999</v>
      </c>
      <c r="F35" s="130">
        <v>1345757.02675</v>
      </c>
      <c r="G35" s="130">
        <v>1399031.64497</v>
      </c>
      <c r="H35" s="130">
        <v>1387355.0105999999</v>
      </c>
      <c r="I35" s="130">
        <v>1476034.57712</v>
      </c>
      <c r="J35" s="130">
        <v>1674106.0351799999</v>
      </c>
      <c r="K35" s="130">
        <v>1288891.4571700001</v>
      </c>
      <c r="L35" s="130">
        <v>1531450.2909299999</v>
      </c>
      <c r="M35" s="130">
        <v>1435108.1923499999</v>
      </c>
      <c r="N35" s="130">
        <v>1435766.9268199999</v>
      </c>
      <c r="O35" s="131">
        <v>17031252.520470001</v>
      </c>
    </row>
    <row r="36" spans="1:15" ht="15" x14ac:dyDescent="0.25">
      <c r="A36" s="37">
        <v>2018</v>
      </c>
      <c r="B36" s="40" t="s">
        <v>145</v>
      </c>
      <c r="C36" s="130">
        <v>2285586.5770899998</v>
      </c>
      <c r="D36" s="130">
        <v>2795909.4327799999</v>
      </c>
      <c r="E36" s="130">
        <v>3144328.8087900002</v>
      </c>
      <c r="F36" s="130">
        <v>2902151.9285300002</v>
      </c>
      <c r="G36" s="130">
        <v>2764175.2001200002</v>
      </c>
      <c r="H36" s="130">
        <v>2539981.59613</v>
      </c>
      <c r="I36" s="130">
        <v>2763487.2811099999</v>
      </c>
      <c r="J36" s="130">
        <v>1607805.4542700001</v>
      </c>
      <c r="K36" s="130">
        <v>2605716.8972999998</v>
      </c>
      <c r="L36" s="130">
        <v>2919956.03846</v>
      </c>
      <c r="M36" s="130">
        <v>2768558.2576700002</v>
      </c>
      <c r="N36" s="130"/>
      <c r="O36" s="131">
        <v>29097657.47225</v>
      </c>
    </row>
    <row r="37" spans="1:15" ht="15" x14ac:dyDescent="0.25">
      <c r="A37" s="39">
        <v>2017</v>
      </c>
      <c r="B37" s="40" t="s">
        <v>145</v>
      </c>
      <c r="C37" s="130">
        <v>2064101.66255</v>
      </c>
      <c r="D37" s="130">
        <v>2227157.1272700001</v>
      </c>
      <c r="E37" s="130">
        <v>2708818.3197599999</v>
      </c>
      <c r="F37" s="130">
        <v>2293507.1869800002</v>
      </c>
      <c r="G37" s="130">
        <v>2563698.7144599999</v>
      </c>
      <c r="H37" s="130">
        <v>2495008.5561299999</v>
      </c>
      <c r="I37" s="130">
        <v>2430973.2201999999</v>
      </c>
      <c r="J37" s="130">
        <v>1833654.21964</v>
      </c>
      <c r="K37" s="130">
        <v>2149764.9471800001</v>
      </c>
      <c r="L37" s="130">
        <v>2630083.6725499998</v>
      </c>
      <c r="M37" s="130">
        <v>2643947.9204000002</v>
      </c>
      <c r="N37" s="130">
        <v>2487345.2995699998</v>
      </c>
      <c r="O37" s="131">
        <v>28528060.846689999</v>
      </c>
    </row>
    <row r="38" spans="1:15" ht="15" x14ac:dyDescent="0.25">
      <c r="A38" s="37">
        <v>2018</v>
      </c>
      <c r="B38" s="40" t="s">
        <v>146</v>
      </c>
      <c r="C38" s="130">
        <v>42524.265619999998</v>
      </c>
      <c r="D38" s="130">
        <v>56242.339760000003</v>
      </c>
      <c r="E38" s="130">
        <v>79226.622390000004</v>
      </c>
      <c r="F38" s="130">
        <v>42637.633880000001</v>
      </c>
      <c r="G38" s="130">
        <v>133538.68554000001</v>
      </c>
      <c r="H38" s="130">
        <v>139721.95924</v>
      </c>
      <c r="I38" s="130">
        <v>148742.76595999999</v>
      </c>
      <c r="J38" s="130">
        <v>95641.843789999999</v>
      </c>
      <c r="K38" s="130">
        <v>53268.904289999999</v>
      </c>
      <c r="L38" s="130">
        <v>130754.85827</v>
      </c>
      <c r="M38" s="130">
        <v>29652.930079999998</v>
      </c>
      <c r="N38" s="130"/>
      <c r="O38" s="131">
        <v>951952.80882000003</v>
      </c>
    </row>
    <row r="39" spans="1:15" ht="15" x14ac:dyDescent="0.25">
      <c r="A39" s="39">
        <v>2017</v>
      </c>
      <c r="B39" s="40" t="s">
        <v>146</v>
      </c>
      <c r="C39" s="130">
        <v>65125.639880000002</v>
      </c>
      <c r="D39" s="130">
        <v>84700.491330000004</v>
      </c>
      <c r="E39" s="130">
        <v>148505.58248000001</v>
      </c>
      <c r="F39" s="130">
        <v>72460.498909999995</v>
      </c>
      <c r="G39" s="130">
        <v>114131.60739</v>
      </c>
      <c r="H39" s="130">
        <v>158069.96716999999</v>
      </c>
      <c r="I39" s="130">
        <v>90677.540630000003</v>
      </c>
      <c r="J39" s="130">
        <v>166168.74025</v>
      </c>
      <c r="K39" s="130">
        <v>103600.68257999999</v>
      </c>
      <c r="L39" s="130">
        <v>87976.727379999997</v>
      </c>
      <c r="M39" s="130">
        <v>125763.03137</v>
      </c>
      <c r="N39" s="130">
        <v>120779.26479</v>
      </c>
      <c r="O39" s="131">
        <v>1337959.77416</v>
      </c>
    </row>
    <row r="40" spans="1:15" ht="15" x14ac:dyDescent="0.25">
      <c r="A40" s="37">
        <v>2018</v>
      </c>
      <c r="B40" s="40" t="s">
        <v>147</v>
      </c>
      <c r="C40" s="130">
        <v>767149.65153999999</v>
      </c>
      <c r="D40" s="130">
        <v>879691.20608000003</v>
      </c>
      <c r="E40" s="130">
        <v>1028302.50552</v>
      </c>
      <c r="F40" s="130">
        <v>948811.30611</v>
      </c>
      <c r="G40" s="130">
        <v>985796.77697000001</v>
      </c>
      <c r="H40" s="130">
        <v>861813.13052000001</v>
      </c>
      <c r="I40" s="130">
        <v>871348.81053999998</v>
      </c>
      <c r="J40" s="130">
        <v>800940.44319000002</v>
      </c>
      <c r="K40" s="130">
        <v>999945.28870000003</v>
      </c>
      <c r="L40" s="130">
        <v>1113440.8870000001</v>
      </c>
      <c r="M40" s="130">
        <v>1094946.1641500001</v>
      </c>
      <c r="N40" s="130"/>
      <c r="O40" s="131">
        <v>10352186.17032</v>
      </c>
    </row>
    <row r="41" spans="1:15" ht="15" x14ac:dyDescent="0.25">
      <c r="A41" s="39">
        <v>2017</v>
      </c>
      <c r="B41" s="40" t="s">
        <v>147</v>
      </c>
      <c r="C41" s="130">
        <v>602346.70608000003</v>
      </c>
      <c r="D41" s="130">
        <v>694395.46687</v>
      </c>
      <c r="E41" s="130">
        <v>906554.98791999999</v>
      </c>
      <c r="F41" s="130">
        <v>786596.42903999996</v>
      </c>
      <c r="G41" s="130">
        <v>878328.83817999996</v>
      </c>
      <c r="H41" s="130">
        <v>871689.41307999997</v>
      </c>
      <c r="I41" s="130">
        <v>806283.49323000002</v>
      </c>
      <c r="J41" s="130">
        <v>957747.96215000004</v>
      </c>
      <c r="K41" s="130">
        <v>862433.73719999997</v>
      </c>
      <c r="L41" s="130">
        <v>1012736.8567</v>
      </c>
      <c r="M41" s="130">
        <v>1009109.11751</v>
      </c>
      <c r="N41" s="130">
        <v>1090438.2777199999</v>
      </c>
      <c r="O41" s="131">
        <v>10478661.28568</v>
      </c>
    </row>
    <row r="42" spans="1:15" ht="15" x14ac:dyDescent="0.25">
      <c r="A42" s="37">
        <v>2018</v>
      </c>
      <c r="B42" s="40" t="s">
        <v>148</v>
      </c>
      <c r="C42" s="130">
        <v>511896.46207000001</v>
      </c>
      <c r="D42" s="130">
        <v>547434.08953999996</v>
      </c>
      <c r="E42" s="130">
        <v>635738.99323000002</v>
      </c>
      <c r="F42" s="130">
        <v>602518.08062000002</v>
      </c>
      <c r="G42" s="130">
        <v>622870.83970000001</v>
      </c>
      <c r="H42" s="130">
        <v>551106.60337000003</v>
      </c>
      <c r="I42" s="130">
        <v>611829.02404000005</v>
      </c>
      <c r="J42" s="130">
        <v>551118.66381000006</v>
      </c>
      <c r="K42" s="130">
        <v>613335.34054999996</v>
      </c>
      <c r="L42" s="130">
        <v>702740.85744000005</v>
      </c>
      <c r="M42" s="130">
        <v>704136.18333999999</v>
      </c>
      <c r="N42" s="130"/>
      <c r="O42" s="131">
        <v>6654725.1377100004</v>
      </c>
    </row>
    <row r="43" spans="1:15" ht="15" x14ac:dyDescent="0.25">
      <c r="A43" s="39">
        <v>2017</v>
      </c>
      <c r="B43" s="40" t="s">
        <v>148</v>
      </c>
      <c r="C43" s="130">
        <v>388710.50743</v>
      </c>
      <c r="D43" s="130">
        <v>432230.30108</v>
      </c>
      <c r="E43" s="130">
        <v>516939.84113000002</v>
      </c>
      <c r="F43" s="130">
        <v>484507.63029</v>
      </c>
      <c r="G43" s="130">
        <v>508707.00227</v>
      </c>
      <c r="H43" s="130">
        <v>506013.32293000002</v>
      </c>
      <c r="I43" s="130">
        <v>472926.82644999999</v>
      </c>
      <c r="J43" s="130">
        <v>564435.62714999996</v>
      </c>
      <c r="K43" s="130">
        <v>479730.97213000001</v>
      </c>
      <c r="L43" s="130">
        <v>542054.69666000002</v>
      </c>
      <c r="M43" s="130">
        <v>580685.43371999997</v>
      </c>
      <c r="N43" s="130">
        <v>603670.95004000003</v>
      </c>
      <c r="O43" s="131">
        <v>6080613.1112799998</v>
      </c>
    </row>
    <row r="44" spans="1:15" ht="15" x14ac:dyDescent="0.25">
      <c r="A44" s="37">
        <v>2018</v>
      </c>
      <c r="B44" s="40" t="s">
        <v>149</v>
      </c>
      <c r="C44" s="130">
        <v>597362.91913000005</v>
      </c>
      <c r="D44" s="130">
        <v>635670.26352000004</v>
      </c>
      <c r="E44" s="130">
        <v>752676.18845000002</v>
      </c>
      <c r="F44" s="130">
        <v>698004.58819000004</v>
      </c>
      <c r="G44" s="130">
        <v>716103.78824999998</v>
      </c>
      <c r="H44" s="130">
        <v>656961.71747000003</v>
      </c>
      <c r="I44" s="130">
        <v>687034.04480000003</v>
      </c>
      <c r="J44" s="130">
        <v>600840.76934999996</v>
      </c>
      <c r="K44" s="130">
        <v>664158.36199999996</v>
      </c>
      <c r="L44" s="130">
        <v>715731.46718000004</v>
      </c>
      <c r="M44" s="130">
        <v>730216.51376</v>
      </c>
      <c r="N44" s="130"/>
      <c r="O44" s="131">
        <v>7454760.6221000003</v>
      </c>
    </row>
    <row r="45" spans="1:15" ht="15" x14ac:dyDescent="0.25">
      <c r="A45" s="39">
        <v>2017</v>
      </c>
      <c r="B45" s="40" t="s">
        <v>149</v>
      </c>
      <c r="C45" s="130">
        <v>464679.32507000002</v>
      </c>
      <c r="D45" s="130">
        <v>500561.75339999999</v>
      </c>
      <c r="E45" s="130">
        <v>611686.63208000001</v>
      </c>
      <c r="F45" s="130">
        <v>546671.35161000001</v>
      </c>
      <c r="G45" s="130">
        <v>570053.03044999996</v>
      </c>
      <c r="H45" s="130">
        <v>560114.40871999995</v>
      </c>
      <c r="I45" s="130">
        <v>532006.61095</v>
      </c>
      <c r="J45" s="130">
        <v>607603.94368000003</v>
      </c>
      <c r="K45" s="130">
        <v>521152.86184000003</v>
      </c>
      <c r="L45" s="130">
        <v>624817.50066999998</v>
      </c>
      <c r="M45" s="130">
        <v>644682.23548000003</v>
      </c>
      <c r="N45" s="130">
        <v>625200.64228000003</v>
      </c>
      <c r="O45" s="131">
        <v>6809230.2962300004</v>
      </c>
    </row>
    <row r="46" spans="1:15" ht="15" x14ac:dyDescent="0.25">
      <c r="A46" s="37">
        <v>2018</v>
      </c>
      <c r="B46" s="40" t="s">
        <v>150</v>
      </c>
      <c r="C46" s="130">
        <v>1117504.07648</v>
      </c>
      <c r="D46" s="130">
        <v>1147472.13476</v>
      </c>
      <c r="E46" s="130">
        <v>1287275.1336600001</v>
      </c>
      <c r="F46" s="130">
        <v>1122432.77419</v>
      </c>
      <c r="G46" s="130">
        <v>1204113.9001800001</v>
      </c>
      <c r="H46" s="130">
        <v>1197254.77266</v>
      </c>
      <c r="I46" s="130">
        <v>1263956.58613</v>
      </c>
      <c r="J46" s="130">
        <v>1187410.7341499999</v>
      </c>
      <c r="K46" s="130">
        <v>1410610.1939099999</v>
      </c>
      <c r="L46" s="130">
        <v>1495633.3210400001</v>
      </c>
      <c r="M46" s="130">
        <v>1672226.1248600001</v>
      </c>
      <c r="N46" s="130"/>
      <c r="O46" s="131">
        <v>14105889.75202</v>
      </c>
    </row>
    <row r="47" spans="1:15" ht="15" x14ac:dyDescent="0.25">
      <c r="A47" s="39">
        <v>2017</v>
      </c>
      <c r="B47" s="40" t="s">
        <v>150</v>
      </c>
      <c r="C47" s="130">
        <v>850631.40171999997</v>
      </c>
      <c r="D47" s="130">
        <v>928852.77034000005</v>
      </c>
      <c r="E47" s="130">
        <v>1169206.0498299999</v>
      </c>
      <c r="F47" s="130">
        <v>995610.36797999998</v>
      </c>
      <c r="G47" s="130">
        <v>965129.35251</v>
      </c>
      <c r="H47" s="130">
        <v>897059.50500999996</v>
      </c>
      <c r="I47" s="130">
        <v>789361.78491000005</v>
      </c>
      <c r="J47" s="130">
        <v>846235.76344999997</v>
      </c>
      <c r="K47" s="130">
        <v>739616.71323999995</v>
      </c>
      <c r="L47" s="130">
        <v>1016087.50205</v>
      </c>
      <c r="M47" s="130">
        <v>1073414.37613</v>
      </c>
      <c r="N47" s="130">
        <v>1159659.7968299999</v>
      </c>
      <c r="O47" s="131">
        <v>11430865.384</v>
      </c>
    </row>
    <row r="48" spans="1:15" ht="15" x14ac:dyDescent="0.25">
      <c r="A48" s="37">
        <v>2018</v>
      </c>
      <c r="B48" s="40" t="s">
        <v>151</v>
      </c>
      <c r="C48" s="130">
        <v>208341.55322</v>
      </c>
      <c r="D48" s="130">
        <v>239377.08450999999</v>
      </c>
      <c r="E48" s="130">
        <v>267416.54732999997</v>
      </c>
      <c r="F48" s="130">
        <v>258461.28484000001</v>
      </c>
      <c r="G48" s="130">
        <v>273635.42440999998</v>
      </c>
      <c r="H48" s="130">
        <v>254255.87093999999</v>
      </c>
      <c r="I48" s="130">
        <v>256374.60305000001</v>
      </c>
      <c r="J48" s="130">
        <v>220604.73571000001</v>
      </c>
      <c r="K48" s="130">
        <v>243699.89957000001</v>
      </c>
      <c r="L48" s="130">
        <v>261988.01107000001</v>
      </c>
      <c r="M48" s="130">
        <v>261564.32860000001</v>
      </c>
      <c r="N48" s="130"/>
      <c r="O48" s="131">
        <v>2745719.3432499999</v>
      </c>
    </row>
    <row r="49" spans="1:15" ht="15" x14ac:dyDescent="0.25">
      <c r="A49" s="39">
        <v>2017</v>
      </c>
      <c r="B49" s="40" t="s">
        <v>151</v>
      </c>
      <c r="C49" s="130">
        <v>180942.39872</v>
      </c>
      <c r="D49" s="130">
        <v>202271.86444</v>
      </c>
      <c r="E49" s="130">
        <v>256830.35075000001</v>
      </c>
      <c r="F49" s="130">
        <v>222371.25599000001</v>
      </c>
      <c r="G49" s="130">
        <v>239963.52903000001</v>
      </c>
      <c r="H49" s="130">
        <v>231400.9319</v>
      </c>
      <c r="I49" s="130">
        <v>217437.45954000001</v>
      </c>
      <c r="J49" s="130">
        <v>244812.48556</v>
      </c>
      <c r="K49" s="130">
        <v>205829.61438000001</v>
      </c>
      <c r="L49" s="130">
        <v>230035.07008</v>
      </c>
      <c r="M49" s="130">
        <v>237808.23217999999</v>
      </c>
      <c r="N49" s="130">
        <v>235846.60983999999</v>
      </c>
      <c r="O49" s="131">
        <v>2705549.80241</v>
      </c>
    </row>
    <row r="50" spans="1:15" ht="15" x14ac:dyDescent="0.25">
      <c r="A50" s="37">
        <v>2018</v>
      </c>
      <c r="B50" s="40" t="s">
        <v>152</v>
      </c>
      <c r="C50" s="130">
        <v>141692.58790000001</v>
      </c>
      <c r="D50" s="130">
        <v>195479.57667000001</v>
      </c>
      <c r="E50" s="130">
        <v>522695.18523</v>
      </c>
      <c r="F50" s="130">
        <v>354849.10265999998</v>
      </c>
      <c r="G50" s="130">
        <v>251183.09607999999</v>
      </c>
      <c r="H50" s="130">
        <v>198941.2611</v>
      </c>
      <c r="I50" s="130">
        <v>260011.25665</v>
      </c>
      <c r="J50" s="130">
        <v>896605.72088000004</v>
      </c>
      <c r="K50" s="130">
        <v>590986.01014999999</v>
      </c>
      <c r="L50" s="130">
        <v>474424.44884000003</v>
      </c>
      <c r="M50" s="130">
        <v>272342.92439</v>
      </c>
      <c r="N50" s="130"/>
      <c r="O50" s="131">
        <v>4159211.1705499999</v>
      </c>
    </row>
    <row r="51" spans="1:15" ht="15" x14ac:dyDescent="0.25">
      <c r="A51" s="39">
        <v>2017</v>
      </c>
      <c r="B51" s="40" t="s">
        <v>152</v>
      </c>
      <c r="C51" s="130">
        <v>198486.61814999999</v>
      </c>
      <c r="D51" s="130">
        <v>251788.18276</v>
      </c>
      <c r="E51" s="130">
        <v>338911.83844000002</v>
      </c>
      <c r="F51" s="130">
        <v>345064.09792999999</v>
      </c>
      <c r="G51" s="130">
        <v>302669.66272000002</v>
      </c>
      <c r="H51" s="130">
        <v>252020.96518</v>
      </c>
      <c r="I51" s="130">
        <v>265027.53391</v>
      </c>
      <c r="J51" s="130">
        <v>323546.42946000001</v>
      </c>
      <c r="K51" s="130">
        <v>232554.26246</v>
      </c>
      <c r="L51" s="130">
        <v>220971.15750999999</v>
      </c>
      <c r="M51" s="130">
        <v>266195.85187999997</v>
      </c>
      <c r="N51" s="130">
        <v>281485.85862999997</v>
      </c>
      <c r="O51" s="131">
        <v>3278722.45903</v>
      </c>
    </row>
    <row r="52" spans="1:15" ht="15" x14ac:dyDescent="0.25">
      <c r="A52" s="37">
        <v>2018</v>
      </c>
      <c r="B52" s="40" t="s">
        <v>153</v>
      </c>
      <c r="C52" s="130">
        <v>106506.34802</v>
      </c>
      <c r="D52" s="130">
        <v>149655.0753</v>
      </c>
      <c r="E52" s="130">
        <v>147926.57779000001</v>
      </c>
      <c r="F52" s="130">
        <v>189961.07772999999</v>
      </c>
      <c r="G52" s="130">
        <v>190016.05770999999</v>
      </c>
      <c r="H52" s="130">
        <v>123041.7739</v>
      </c>
      <c r="I52" s="130">
        <v>197344.31156999999</v>
      </c>
      <c r="J52" s="130">
        <v>119775.07057</v>
      </c>
      <c r="K52" s="130">
        <v>122785.72756</v>
      </c>
      <c r="L52" s="130">
        <v>206729.96763999999</v>
      </c>
      <c r="M52" s="130">
        <v>228311.88607000001</v>
      </c>
      <c r="N52" s="130"/>
      <c r="O52" s="131">
        <v>1782053.8738599999</v>
      </c>
    </row>
    <row r="53" spans="1:15" ht="15" x14ac:dyDescent="0.25">
      <c r="A53" s="39">
        <v>2017</v>
      </c>
      <c r="B53" s="40" t="s">
        <v>153</v>
      </c>
      <c r="C53" s="130">
        <v>99964.754350000003</v>
      </c>
      <c r="D53" s="130">
        <v>122114.31127000001</v>
      </c>
      <c r="E53" s="130">
        <v>147396.47138</v>
      </c>
      <c r="F53" s="130">
        <v>137727.17058999999</v>
      </c>
      <c r="G53" s="130">
        <v>131955.44761999999</v>
      </c>
      <c r="H53" s="130">
        <v>156546.92847000001</v>
      </c>
      <c r="I53" s="130">
        <v>111487.75456</v>
      </c>
      <c r="J53" s="130">
        <v>159009.36577</v>
      </c>
      <c r="K53" s="130">
        <v>151239.85154</v>
      </c>
      <c r="L53" s="130">
        <v>145058.47693999999</v>
      </c>
      <c r="M53" s="130">
        <v>173029.13488999999</v>
      </c>
      <c r="N53" s="130">
        <v>202981.92694999999</v>
      </c>
      <c r="O53" s="131">
        <v>1738511.59433</v>
      </c>
    </row>
    <row r="54" spans="1:15" ht="15" x14ac:dyDescent="0.25">
      <c r="A54" s="37">
        <v>2018</v>
      </c>
      <c r="B54" s="40" t="s">
        <v>154</v>
      </c>
      <c r="C54" s="130">
        <v>331308.77552999998</v>
      </c>
      <c r="D54" s="130">
        <v>350922.10019000003</v>
      </c>
      <c r="E54" s="130">
        <v>417498.91473000002</v>
      </c>
      <c r="F54" s="130">
        <v>365936.32127000001</v>
      </c>
      <c r="G54" s="130">
        <v>406284.34727999999</v>
      </c>
      <c r="H54" s="130">
        <v>357654.36202</v>
      </c>
      <c r="I54" s="130">
        <v>401521.59947000002</v>
      </c>
      <c r="J54" s="130">
        <v>342803.80852999998</v>
      </c>
      <c r="K54" s="130">
        <v>374361.98946999997</v>
      </c>
      <c r="L54" s="130">
        <v>422960.68440999999</v>
      </c>
      <c r="M54" s="130">
        <v>410320.78834000003</v>
      </c>
      <c r="N54" s="130"/>
      <c r="O54" s="131">
        <v>4181573.6912400001</v>
      </c>
    </row>
    <row r="55" spans="1:15" ht="15" x14ac:dyDescent="0.25">
      <c r="A55" s="39">
        <v>2017</v>
      </c>
      <c r="B55" s="40" t="s">
        <v>154</v>
      </c>
      <c r="C55" s="130">
        <v>257694.12286999999</v>
      </c>
      <c r="D55" s="130">
        <v>269330.11041999998</v>
      </c>
      <c r="E55" s="130">
        <v>329519.41336000001</v>
      </c>
      <c r="F55" s="130">
        <v>309734.94533000002</v>
      </c>
      <c r="G55" s="130">
        <v>327785.21713</v>
      </c>
      <c r="H55" s="130">
        <v>324148.23567000002</v>
      </c>
      <c r="I55" s="130">
        <v>304112.89749</v>
      </c>
      <c r="J55" s="130">
        <v>360308.32639</v>
      </c>
      <c r="K55" s="130">
        <v>310390.50487</v>
      </c>
      <c r="L55" s="130">
        <v>382331.83331999998</v>
      </c>
      <c r="M55" s="130">
        <v>384804.53149999998</v>
      </c>
      <c r="N55" s="130">
        <v>356649.66707000002</v>
      </c>
      <c r="O55" s="131">
        <v>3916809.8054200001</v>
      </c>
    </row>
    <row r="56" spans="1:15" ht="15" x14ac:dyDescent="0.25">
      <c r="A56" s="37">
        <v>2018</v>
      </c>
      <c r="B56" s="40" t="s">
        <v>155</v>
      </c>
      <c r="C56" s="130">
        <v>6831.2707700000001</v>
      </c>
      <c r="D56" s="130">
        <v>9089.9323100000001</v>
      </c>
      <c r="E56" s="130">
        <v>13505.2906</v>
      </c>
      <c r="F56" s="130">
        <v>10658.65056</v>
      </c>
      <c r="G56" s="130">
        <v>11529.36889</v>
      </c>
      <c r="H56" s="130">
        <v>10043.9323</v>
      </c>
      <c r="I56" s="130">
        <v>7869.1457</v>
      </c>
      <c r="J56" s="130">
        <v>7907.8456399999995</v>
      </c>
      <c r="K56" s="130">
        <v>9156.7258099999999</v>
      </c>
      <c r="L56" s="130">
        <v>12394.269700000001</v>
      </c>
      <c r="M56" s="130">
        <v>9274.1855899999991</v>
      </c>
      <c r="N56" s="130"/>
      <c r="O56" s="131">
        <v>108260.61787</v>
      </c>
    </row>
    <row r="57" spans="1:15" ht="15" x14ac:dyDescent="0.25">
      <c r="A57" s="39">
        <v>2017</v>
      </c>
      <c r="B57" s="40" t="s">
        <v>155</v>
      </c>
      <c r="C57" s="130">
        <v>5824.4746999999998</v>
      </c>
      <c r="D57" s="130">
        <v>7372.3520099999996</v>
      </c>
      <c r="E57" s="130">
        <v>14210.87349</v>
      </c>
      <c r="F57" s="130">
        <v>10024.064060000001</v>
      </c>
      <c r="G57" s="130">
        <v>10759.562809999999</v>
      </c>
      <c r="H57" s="130">
        <v>8156.1843900000003</v>
      </c>
      <c r="I57" s="130">
        <v>7385.9921800000002</v>
      </c>
      <c r="J57" s="130">
        <v>7598.6843099999996</v>
      </c>
      <c r="K57" s="130">
        <v>5984.3935600000004</v>
      </c>
      <c r="L57" s="130">
        <v>9753.0607600000003</v>
      </c>
      <c r="M57" s="130">
        <v>10263.51993</v>
      </c>
      <c r="N57" s="130">
        <v>14852.35835</v>
      </c>
      <c r="O57" s="131">
        <v>112185.52055</v>
      </c>
    </row>
    <row r="58" spans="1:15" ht="15" x14ac:dyDescent="0.25">
      <c r="A58" s="37">
        <v>2018</v>
      </c>
      <c r="B58" s="38" t="s">
        <v>31</v>
      </c>
      <c r="C58" s="133">
        <f>C60</f>
        <v>391324.55086000002</v>
      </c>
      <c r="D58" s="133">
        <f t="shared" ref="D58:O58" si="4">D60</f>
        <v>334207.77928000002</v>
      </c>
      <c r="E58" s="133">
        <f t="shared" si="4"/>
        <v>376898.40801999997</v>
      </c>
      <c r="F58" s="133">
        <f t="shared" si="4"/>
        <v>369344.33247000002</v>
      </c>
      <c r="G58" s="133">
        <f t="shared" si="4"/>
        <v>430283.59836</v>
      </c>
      <c r="H58" s="133">
        <f t="shared" si="4"/>
        <v>379336.43225999997</v>
      </c>
      <c r="I58" s="133">
        <f t="shared" si="4"/>
        <v>403233.11060999997</v>
      </c>
      <c r="J58" s="133">
        <f t="shared" si="4"/>
        <v>325036.69829999999</v>
      </c>
      <c r="K58" s="133">
        <f t="shared" si="4"/>
        <v>364383.16522000002</v>
      </c>
      <c r="L58" s="133">
        <f t="shared" si="4"/>
        <v>415260.38773999998</v>
      </c>
      <c r="M58" s="133">
        <f t="shared" si="4"/>
        <v>399075.99336000002</v>
      </c>
      <c r="N58" s="133"/>
      <c r="O58" s="133">
        <f t="shared" si="4"/>
        <v>4188384.4564800002</v>
      </c>
    </row>
    <row r="59" spans="1:15" ht="15" x14ac:dyDescent="0.25">
      <c r="A59" s="39">
        <v>2017</v>
      </c>
      <c r="B59" s="38" t="s">
        <v>31</v>
      </c>
      <c r="C59" s="133">
        <f>C61</f>
        <v>328015.23112999997</v>
      </c>
      <c r="D59" s="133">
        <f t="shared" ref="D59:O59" si="5">D61</f>
        <v>308981.73379999999</v>
      </c>
      <c r="E59" s="133">
        <f t="shared" si="5"/>
        <v>382542.65993999998</v>
      </c>
      <c r="F59" s="133">
        <f t="shared" si="5"/>
        <v>448004.33481999999</v>
      </c>
      <c r="G59" s="133">
        <f t="shared" si="5"/>
        <v>445702.48784999998</v>
      </c>
      <c r="H59" s="133">
        <f t="shared" si="5"/>
        <v>366947.6202</v>
      </c>
      <c r="I59" s="133">
        <f t="shared" si="5"/>
        <v>385927.32467</v>
      </c>
      <c r="J59" s="133">
        <f t="shared" si="5"/>
        <v>445269.32912000001</v>
      </c>
      <c r="K59" s="133">
        <f t="shared" si="5"/>
        <v>379084.85233999998</v>
      </c>
      <c r="L59" s="133">
        <f t="shared" si="5"/>
        <v>404360.62326000002</v>
      </c>
      <c r="M59" s="133">
        <f t="shared" si="5"/>
        <v>382916.86651000002</v>
      </c>
      <c r="N59" s="133">
        <f t="shared" si="5"/>
        <v>411301.41665000003</v>
      </c>
      <c r="O59" s="133">
        <f t="shared" si="5"/>
        <v>4689054.4802900003</v>
      </c>
    </row>
    <row r="60" spans="1:15" ht="15" x14ac:dyDescent="0.25">
      <c r="A60" s="37">
        <v>2018</v>
      </c>
      <c r="B60" s="40" t="s">
        <v>156</v>
      </c>
      <c r="C60" s="130">
        <v>391324.55086000002</v>
      </c>
      <c r="D60" s="130">
        <v>334207.77928000002</v>
      </c>
      <c r="E60" s="130">
        <v>376898.40801999997</v>
      </c>
      <c r="F60" s="130">
        <v>369344.33247000002</v>
      </c>
      <c r="G60" s="130">
        <v>430283.59836</v>
      </c>
      <c r="H60" s="130">
        <v>379336.43225999997</v>
      </c>
      <c r="I60" s="130">
        <v>403233.11060999997</v>
      </c>
      <c r="J60" s="130">
        <v>325036.69829999999</v>
      </c>
      <c r="K60" s="130">
        <v>364383.16522000002</v>
      </c>
      <c r="L60" s="130">
        <v>415260.38773999998</v>
      </c>
      <c r="M60" s="130">
        <v>399075.99336000002</v>
      </c>
      <c r="N60" s="130"/>
      <c r="O60" s="131">
        <v>4188384.4564800002</v>
      </c>
    </row>
    <row r="61" spans="1:15" ht="15.75" thickBot="1" x14ac:dyDescent="0.3">
      <c r="A61" s="39">
        <v>2017</v>
      </c>
      <c r="B61" s="40" t="s">
        <v>156</v>
      </c>
      <c r="C61" s="130">
        <v>328015.23112999997</v>
      </c>
      <c r="D61" s="130">
        <v>308981.73379999999</v>
      </c>
      <c r="E61" s="130">
        <v>382542.65993999998</v>
      </c>
      <c r="F61" s="130">
        <v>448004.33481999999</v>
      </c>
      <c r="G61" s="130">
        <v>445702.48784999998</v>
      </c>
      <c r="H61" s="130">
        <v>366947.6202</v>
      </c>
      <c r="I61" s="130">
        <v>385927.32467</v>
      </c>
      <c r="J61" s="130">
        <v>445269.32912000001</v>
      </c>
      <c r="K61" s="130">
        <v>379084.85233999998</v>
      </c>
      <c r="L61" s="130">
        <v>404360.62326000002</v>
      </c>
      <c r="M61" s="130">
        <v>382916.86651000002</v>
      </c>
      <c r="N61" s="130">
        <v>411301.41665000003</v>
      </c>
      <c r="O61" s="131">
        <v>4689054.4802900003</v>
      </c>
    </row>
    <row r="62" spans="1:15" s="43" customFormat="1" ht="15" customHeight="1" thickBot="1" x14ac:dyDescent="0.25">
      <c r="A62" s="41">
        <v>2002</v>
      </c>
      <c r="B62" s="42" t="s">
        <v>40</v>
      </c>
      <c r="C62" s="134">
        <v>2607319.6609999998</v>
      </c>
      <c r="D62" s="134">
        <v>2383772.9539999999</v>
      </c>
      <c r="E62" s="134">
        <v>2918943.5210000002</v>
      </c>
      <c r="F62" s="134">
        <v>2742857.9219999998</v>
      </c>
      <c r="G62" s="134">
        <v>3000325.2429999998</v>
      </c>
      <c r="H62" s="134">
        <v>2770693.8810000001</v>
      </c>
      <c r="I62" s="134">
        <v>3103851.8620000002</v>
      </c>
      <c r="J62" s="134">
        <v>2975888.9739999999</v>
      </c>
      <c r="K62" s="134">
        <v>3218206.861</v>
      </c>
      <c r="L62" s="134">
        <v>3501128.02</v>
      </c>
      <c r="M62" s="134">
        <v>3593604.8960000002</v>
      </c>
      <c r="N62" s="134">
        <v>3242495.2340000002</v>
      </c>
      <c r="O62" s="135">
        <f>SUM(C62:N62)</f>
        <v>36059089.028999999</v>
      </c>
    </row>
    <row r="63" spans="1:15" s="43" customFormat="1" ht="15" customHeight="1" thickBot="1" x14ac:dyDescent="0.25">
      <c r="A63" s="41">
        <v>2003</v>
      </c>
      <c r="B63" s="42" t="s">
        <v>40</v>
      </c>
      <c r="C63" s="134">
        <v>3533705.5819999999</v>
      </c>
      <c r="D63" s="134">
        <v>2923460.39</v>
      </c>
      <c r="E63" s="134">
        <v>3908255.9909999999</v>
      </c>
      <c r="F63" s="134">
        <v>3662183.449</v>
      </c>
      <c r="G63" s="134">
        <v>3860471.3</v>
      </c>
      <c r="H63" s="134">
        <v>3796113.5219999999</v>
      </c>
      <c r="I63" s="134">
        <v>4236114.2640000004</v>
      </c>
      <c r="J63" s="134">
        <v>3828726.17</v>
      </c>
      <c r="K63" s="134">
        <v>4114677.523</v>
      </c>
      <c r="L63" s="134">
        <v>4824388.2589999996</v>
      </c>
      <c r="M63" s="134">
        <v>3969697.4580000001</v>
      </c>
      <c r="N63" s="134">
        <v>4595042.3940000003</v>
      </c>
      <c r="O63" s="135">
        <f t="shared" ref="O63:O78" si="6">SUM(C63:N63)</f>
        <v>47252836.302000001</v>
      </c>
    </row>
    <row r="64" spans="1:15" s="43" customFormat="1" ht="15" customHeight="1" thickBot="1" x14ac:dyDescent="0.25">
      <c r="A64" s="41">
        <v>2004</v>
      </c>
      <c r="B64" s="42" t="s">
        <v>40</v>
      </c>
      <c r="C64" s="134">
        <v>4619660.84</v>
      </c>
      <c r="D64" s="134">
        <v>3664503.0430000001</v>
      </c>
      <c r="E64" s="134">
        <v>5218042.1770000001</v>
      </c>
      <c r="F64" s="134">
        <v>5072462.9939999999</v>
      </c>
      <c r="G64" s="134">
        <v>5170061.6050000004</v>
      </c>
      <c r="H64" s="134">
        <v>5284383.2860000003</v>
      </c>
      <c r="I64" s="134">
        <v>5632138.7980000004</v>
      </c>
      <c r="J64" s="134">
        <v>4707491.284</v>
      </c>
      <c r="K64" s="134">
        <v>5656283.5209999997</v>
      </c>
      <c r="L64" s="134">
        <v>5867342.1210000003</v>
      </c>
      <c r="M64" s="134">
        <v>5733908.9759999998</v>
      </c>
      <c r="N64" s="134">
        <v>6540874.1749999998</v>
      </c>
      <c r="O64" s="135">
        <f t="shared" si="6"/>
        <v>63167152.819999993</v>
      </c>
    </row>
    <row r="65" spans="1:15" s="43" customFormat="1" ht="15" customHeight="1" thickBot="1" x14ac:dyDescent="0.25">
      <c r="A65" s="41">
        <v>2005</v>
      </c>
      <c r="B65" s="42" t="s">
        <v>40</v>
      </c>
      <c r="C65" s="134">
        <v>4997279.7240000004</v>
      </c>
      <c r="D65" s="134">
        <v>5651741.2520000003</v>
      </c>
      <c r="E65" s="134">
        <v>6591859.2180000003</v>
      </c>
      <c r="F65" s="134">
        <v>6128131.8779999996</v>
      </c>
      <c r="G65" s="134">
        <v>5977226.2170000002</v>
      </c>
      <c r="H65" s="134">
        <v>6038534.3669999996</v>
      </c>
      <c r="I65" s="134">
        <v>5763466.3530000001</v>
      </c>
      <c r="J65" s="134">
        <v>5552867.2120000003</v>
      </c>
      <c r="K65" s="134">
        <v>6814268.9409999996</v>
      </c>
      <c r="L65" s="134">
        <v>6772178.5690000001</v>
      </c>
      <c r="M65" s="134">
        <v>5942575.7819999997</v>
      </c>
      <c r="N65" s="134">
        <v>7246278.6299999999</v>
      </c>
      <c r="O65" s="135">
        <f t="shared" si="6"/>
        <v>73476408.142999992</v>
      </c>
    </row>
    <row r="66" spans="1:15" s="43" customFormat="1" ht="15" customHeight="1" thickBot="1" x14ac:dyDescent="0.25">
      <c r="A66" s="41">
        <v>2006</v>
      </c>
      <c r="B66" s="42" t="s">
        <v>40</v>
      </c>
      <c r="C66" s="134">
        <v>5133048.8810000001</v>
      </c>
      <c r="D66" s="134">
        <v>6058251.2790000001</v>
      </c>
      <c r="E66" s="134">
        <v>7411101.659</v>
      </c>
      <c r="F66" s="134">
        <v>6456090.2609999999</v>
      </c>
      <c r="G66" s="134">
        <v>7041543.2470000004</v>
      </c>
      <c r="H66" s="134">
        <v>7815434.6220000004</v>
      </c>
      <c r="I66" s="134">
        <v>7067411.4790000003</v>
      </c>
      <c r="J66" s="134">
        <v>6811202.4100000001</v>
      </c>
      <c r="K66" s="134">
        <v>7606551.0949999997</v>
      </c>
      <c r="L66" s="134">
        <v>6888812.5489999996</v>
      </c>
      <c r="M66" s="134">
        <v>8641474.5559999999</v>
      </c>
      <c r="N66" s="134">
        <v>8603753.4800000004</v>
      </c>
      <c r="O66" s="135">
        <f t="shared" si="6"/>
        <v>85534675.517999992</v>
      </c>
    </row>
    <row r="67" spans="1:15" s="43" customFormat="1" ht="15" customHeight="1" thickBot="1" x14ac:dyDescent="0.25">
      <c r="A67" s="41">
        <v>2007</v>
      </c>
      <c r="B67" s="42" t="s">
        <v>40</v>
      </c>
      <c r="C67" s="134">
        <v>6564559.7929999996</v>
      </c>
      <c r="D67" s="134">
        <v>7656951.608</v>
      </c>
      <c r="E67" s="134">
        <v>8957851.6209999993</v>
      </c>
      <c r="F67" s="134">
        <v>8313312.0049999999</v>
      </c>
      <c r="G67" s="134">
        <v>9147620.0419999994</v>
      </c>
      <c r="H67" s="134">
        <v>8980247.4370000008</v>
      </c>
      <c r="I67" s="134">
        <v>8937741.591</v>
      </c>
      <c r="J67" s="134">
        <v>8736689.0920000002</v>
      </c>
      <c r="K67" s="134">
        <v>9038743.8959999997</v>
      </c>
      <c r="L67" s="134">
        <v>9895216.6219999995</v>
      </c>
      <c r="M67" s="134">
        <v>11318798.220000001</v>
      </c>
      <c r="N67" s="134">
        <v>9724017.977</v>
      </c>
      <c r="O67" s="135">
        <f t="shared" si="6"/>
        <v>107271749.90399998</v>
      </c>
    </row>
    <row r="68" spans="1:15" s="43" customFormat="1" ht="15" customHeight="1" thickBot="1" x14ac:dyDescent="0.25">
      <c r="A68" s="41">
        <v>2008</v>
      </c>
      <c r="B68" s="42" t="s">
        <v>40</v>
      </c>
      <c r="C68" s="134">
        <v>10632207.040999999</v>
      </c>
      <c r="D68" s="134">
        <v>11077899.119999999</v>
      </c>
      <c r="E68" s="134">
        <v>11428587.233999999</v>
      </c>
      <c r="F68" s="134">
        <v>11363963.503</v>
      </c>
      <c r="G68" s="134">
        <v>12477968.699999999</v>
      </c>
      <c r="H68" s="134">
        <v>11770634.384</v>
      </c>
      <c r="I68" s="134">
        <v>12595426.863</v>
      </c>
      <c r="J68" s="134">
        <v>11046830.085999999</v>
      </c>
      <c r="K68" s="134">
        <v>12793148.034</v>
      </c>
      <c r="L68" s="134">
        <v>9722708.7899999991</v>
      </c>
      <c r="M68" s="134">
        <v>9395872.8969999999</v>
      </c>
      <c r="N68" s="134">
        <v>7721948.9740000004</v>
      </c>
      <c r="O68" s="135">
        <f t="shared" si="6"/>
        <v>132027195.626</v>
      </c>
    </row>
    <row r="69" spans="1:15" s="43" customFormat="1" ht="15" customHeight="1" thickBot="1" x14ac:dyDescent="0.25">
      <c r="A69" s="41">
        <v>2009</v>
      </c>
      <c r="B69" s="42" t="s">
        <v>40</v>
      </c>
      <c r="C69" s="134">
        <v>7884493.5240000002</v>
      </c>
      <c r="D69" s="134">
        <v>8435115.8340000007</v>
      </c>
      <c r="E69" s="134">
        <v>8155485.0810000002</v>
      </c>
      <c r="F69" s="134">
        <v>7561696.2829999998</v>
      </c>
      <c r="G69" s="134">
        <v>7346407.5279999999</v>
      </c>
      <c r="H69" s="134">
        <v>8329692.7829999998</v>
      </c>
      <c r="I69" s="134">
        <v>9055733.6710000001</v>
      </c>
      <c r="J69" s="134">
        <v>7839908.8420000002</v>
      </c>
      <c r="K69" s="134">
        <v>8480708.3870000001</v>
      </c>
      <c r="L69" s="134">
        <v>10095768.029999999</v>
      </c>
      <c r="M69" s="134">
        <v>8903010.773</v>
      </c>
      <c r="N69" s="134">
        <v>10054591.867000001</v>
      </c>
      <c r="O69" s="135">
        <f t="shared" si="6"/>
        <v>102142612.603</v>
      </c>
    </row>
    <row r="70" spans="1:15" s="43" customFormat="1" ht="15" customHeight="1" thickBot="1" x14ac:dyDescent="0.25">
      <c r="A70" s="41">
        <v>2010</v>
      </c>
      <c r="B70" s="42" t="s">
        <v>40</v>
      </c>
      <c r="C70" s="134">
        <v>7828748.0580000002</v>
      </c>
      <c r="D70" s="134">
        <v>8263237.8140000002</v>
      </c>
      <c r="E70" s="134">
        <v>9886488.1710000001</v>
      </c>
      <c r="F70" s="134">
        <v>9396006.6539999992</v>
      </c>
      <c r="G70" s="134">
        <v>9799958.1170000006</v>
      </c>
      <c r="H70" s="134">
        <v>9542907.6439999994</v>
      </c>
      <c r="I70" s="134">
        <v>9564682.5449999999</v>
      </c>
      <c r="J70" s="134">
        <v>8523451.9729999993</v>
      </c>
      <c r="K70" s="134">
        <v>8909230.5209999997</v>
      </c>
      <c r="L70" s="134">
        <v>10963586.27</v>
      </c>
      <c r="M70" s="134">
        <v>9382369.7180000003</v>
      </c>
      <c r="N70" s="134">
        <v>11822551.698999999</v>
      </c>
      <c r="O70" s="135">
        <f t="shared" si="6"/>
        <v>113883219.18399999</v>
      </c>
    </row>
    <row r="71" spans="1:15" s="43" customFormat="1" ht="15" customHeight="1" thickBot="1" x14ac:dyDescent="0.25">
      <c r="A71" s="41">
        <v>2011</v>
      </c>
      <c r="B71" s="42" t="s">
        <v>40</v>
      </c>
      <c r="C71" s="134">
        <v>9551084.6390000004</v>
      </c>
      <c r="D71" s="134">
        <v>10059126.307</v>
      </c>
      <c r="E71" s="134">
        <v>11811085.16</v>
      </c>
      <c r="F71" s="134">
        <v>11873269.447000001</v>
      </c>
      <c r="G71" s="134">
        <v>10943364.372</v>
      </c>
      <c r="H71" s="134">
        <v>11349953.558</v>
      </c>
      <c r="I71" s="134">
        <v>11860004.271</v>
      </c>
      <c r="J71" s="134">
        <v>11245124.657</v>
      </c>
      <c r="K71" s="134">
        <v>10750626.098999999</v>
      </c>
      <c r="L71" s="134">
        <v>11907219.297</v>
      </c>
      <c r="M71" s="134">
        <v>11078524.743000001</v>
      </c>
      <c r="N71" s="134">
        <v>12477486.279999999</v>
      </c>
      <c r="O71" s="135">
        <f t="shared" si="6"/>
        <v>134906868.83000001</v>
      </c>
    </row>
    <row r="72" spans="1:15" ht="13.5" thickBot="1" x14ac:dyDescent="0.25">
      <c r="A72" s="41">
        <v>2012</v>
      </c>
      <c r="B72" s="42" t="s">
        <v>40</v>
      </c>
      <c r="C72" s="134">
        <v>10348187.165999999</v>
      </c>
      <c r="D72" s="134">
        <v>11748000.124</v>
      </c>
      <c r="E72" s="134">
        <v>13208572.977</v>
      </c>
      <c r="F72" s="134">
        <v>12630226.718</v>
      </c>
      <c r="G72" s="134">
        <v>13131530.960999999</v>
      </c>
      <c r="H72" s="134">
        <v>13231198.687999999</v>
      </c>
      <c r="I72" s="134">
        <v>12830675.307</v>
      </c>
      <c r="J72" s="134">
        <v>12831394.572000001</v>
      </c>
      <c r="K72" s="134">
        <v>12952651.721999999</v>
      </c>
      <c r="L72" s="134">
        <v>13190769.654999999</v>
      </c>
      <c r="M72" s="134">
        <v>13753052.493000001</v>
      </c>
      <c r="N72" s="134">
        <v>12605476.173</v>
      </c>
      <c r="O72" s="135">
        <f t="shared" si="6"/>
        <v>152461736.55599999</v>
      </c>
    </row>
    <row r="73" spans="1:15" ht="13.5" thickBot="1" x14ac:dyDescent="0.25">
      <c r="A73" s="41">
        <v>2013</v>
      </c>
      <c r="B73" s="42" t="s">
        <v>40</v>
      </c>
      <c r="C73" s="134">
        <v>11481521.079</v>
      </c>
      <c r="D73" s="134">
        <v>12385690.909</v>
      </c>
      <c r="E73" s="134">
        <v>13122058.141000001</v>
      </c>
      <c r="F73" s="134">
        <v>12468202.903000001</v>
      </c>
      <c r="G73" s="134">
        <v>13277209.017000001</v>
      </c>
      <c r="H73" s="134">
        <v>12399973.961999999</v>
      </c>
      <c r="I73" s="134">
        <v>13059519.685000001</v>
      </c>
      <c r="J73" s="134">
        <v>11118300.903000001</v>
      </c>
      <c r="K73" s="134">
        <v>13060371.039000001</v>
      </c>
      <c r="L73" s="134">
        <v>12053704.638</v>
      </c>
      <c r="M73" s="134">
        <v>14201227.351</v>
      </c>
      <c r="N73" s="134">
        <v>13174857.460000001</v>
      </c>
      <c r="O73" s="135">
        <f t="shared" si="6"/>
        <v>151802637.08700001</v>
      </c>
    </row>
    <row r="74" spans="1:15" ht="13.5" thickBot="1" x14ac:dyDescent="0.25">
      <c r="A74" s="41">
        <v>2014</v>
      </c>
      <c r="B74" s="42" t="s">
        <v>40</v>
      </c>
      <c r="C74" s="134">
        <v>12399761.948000001</v>
      </c>
      <c r="D74" s="134">
        <v>13053292.493000001</v>
      </c>
      <c r="E74" s="134">
        <v>14680110.779999999</v>
      </c>
      <c r="F74" s="134">
        <v>13371185.664000001</v>
      </c>
      <c r="G74" s="134">
        <v>13681906.159</v>
      </c>
      <c r="H74" s="134">
        <v>12880924.245999999</v>
      </c>
      <c r="I74" s="134">
        <v>13344776.958000001</v>
      </c>
      <c r="J74" s="134">
        <v>11386828.925000001</v>
      </c>
      <c r="K74" s="134">
        <v>13583120.905999999</v>
      </c>
      <c r="L74" s="134">
        <v>12891630.102</v>
      </c>
      <c r="M74" s="134">
        <v>13067348.107000001</v>
      </c>
      <c r="N74" s="134">
        <v>13269271.402000001</v>
      </c>
      <c r="O74" s="135">
        <f t="shared" si="6"/>
        <v>157610157.69</v>
      </c>
    </row>
    <row r="75" spans="1:15" ht="13.5" thickBot="1" x14ac:dyDescent="0.25">
      <c r="A75" s="41">
        <v>2015</v>
      </c>
      <c r="B75" s="42" t="s">
        <v>40</v>
      </c>
      <c r="C75" s="134">
        <v>12301766.75</v>
      </c>
      <c r="D75" s="134">
        <v>12231860.140000001</v>
      </c>
      <c r="E75" s="134">
        <v>12519910.437999999</v>
      </c>
      <c r="F75" s="134">
        <v>13349346.866</v>
      </c>
      <c r="G75" s="134">
        <v>11080385.127</v>
      </c>
      <c r="H75" s="134">
        <v>11949647.085999999</v>
      </c>
      <c r="I75" s="134">
        <v>11129358.973999999</v>
      </c>
      <c r="J75" s="134">
        <v>11022045.344000001</v>
      </c>
      <c r="K75" s="134">
        <v>11581703.842</v>
      </c>
      <c r="L75" s="134">
        <v>13240039.088</v>
      </c>
      <c r="M75" s="134">
        <v>11681989.013</v>
      </c>
      <c r="N75" s="134">
        <v>11750818.76</v>
      </c>
      <c r="O75" s="135">
        <f t="shared" si="6"/>
        <v>143838871.428</v>
      </c>
    </row>
    <row r="76" spans="1:15" ht="13.5" thickBot="1" x14ac:dyDescent="0.25">
      <c r="A76" s="41">
        <v>2016</v>
      </c>
      <c r="B76" s="42" t="s">
        <v>40</v>
      </c>
      <c r="C76" s="134">
        <v>9546115.4000000004</v>
      </c>
      <c r="D76" s="134">
        <v>12366388.057</v>
      </c>
      <c r="E76" s="134">
        <v>12757672.093</v>
      </c>
      <c r="F76" s="134">
        <v>11950497.685000001</v>
      </c>
      <c r="G76" s="134">
        <v>12098611.067</v>
      </c>
      <c r="H76" s="134">
        <v>12864154.060000001</v>
      </c>
      <c r="I76" s="134">
        <v>9850124.8719999995</v>
      </c>
      <c r="J76" s="134">
        <v>11830762.82</v>
      </c>
      <c r="K76" s="134">
        <v>10901638.452</v>
      </c>
      <c r="L76" s="134">
        <v>12796159.91</v>
      </c>
      <c r="M76" s="134">
        <v>12786936.247</v>
      </c>
      <c r="N76" s="134">
        <v>12780523.145</v>
      </c>
      <c r="O76" s="135">
        <f t="shared" si="6"/>
        <v>142529583.80799997</v>
      </c>
    </row>
    <row r="77" spans="1:15" ht="13.5" thickBot="1" x14ac:dyDescent="0.25">
      <c r="A77" s="41">
        <v>2017</v>
      </c>
      <c r="B77" s="42" t="s">
        <v>40</v>
      </c>
      <c r="C77" s="134">
        <v>11247585.677000133</v>
      </c>
      <c r="D77" s="134">
        <v>12089908.933999483</v>
      </c>
      <c r="E77" s="134">
        <v>14470814.05899963</v>
      </c>
      <c r="F77" s="134">
        <v>12859938.790999187</v>
      </c>
      <c r="G77" s="134">
        <v>13582079.73099998</v>
      </c>
      <c r="H77" s="134">
        <v>13125306.943999315</v>
      </c>
      <c r="I77" s="134">
        <v>12612074.05599888</v>
      </c>
      <c r="J77" s="134">
        <v>13248462.990000026</v>
      </c>
      <c r="K77" s="134">
        <v>11810080.804999635</v>
      </c>
      <c r="L77" s="134">
        <v>13912699.49399944</v>
      </c>
      <c r="M77" s="134">
        <v>14188323.115998682</v>
      </c>
      <c r="N77" s="134">
        <v>13845665.816998869</v>
      </c>
      <c r="O77" s="135">
        <f t="shared" si="6"/>
        <v>156992940.41399324</v>
      </c>
    </row>
    <row r="78" spans="1:15" ht="13.5" thickBot="1" x14ac:dyDescent="0.25">
      <c r="A78" s="41">
        <v>2018</v>
      </c>
      <c r="B78" s="42" t="s">
        <v>40</v>
      </c>
      <c r="C78" s="134">
        <v>12434621.652998511</v>
      </c>
      <c r="D78" s="134">
        <v>13148684.493999232</v>
      </c>
      <c r="E78" s="134">
        <v>15554395.019999458</v>
      </c>
      <c r="F78" s="134">
        <v>13847907.968999349</v>
      </c>
      <c r="G78" s="134">
        <v>14258942.260999329</v>
      </c>
      <c r="H78" s="134">
        <v>12926631.656999558</v>
      </c>
      <c r="I78" s="134">
        <v>14052687.288999325</v>
      </c>
      <c r="J78" s="134">
        <v>12343159.339000063</v>
      </c>
      <c r="K78" s="134">
        <v>14413264.284999266</v>
      </c>
      <c r="L78" s="134">
        <v>15719442.194999749</v>
      </c>
      <c r="M78" s="134">
        <v>15031303.473860001</v>
      </c>
      <c r="N78" s="134"/>
      <c r="O78" s="135">
        <f t="shared" si="6"/>
        <v>153731039.63585383</v>
      </c>
    </row>
    <row r="79" spans="1:15" x14ac:dyDescent="0.2">
      <c r="B79" s="44" t="s">
        <v>62</v>
      </c>
    </row>
    <row r="81" spans="3:3" x14ac:dyDescent="0.2">
      <c r="C81" s="47"/>
    </row>
  </sheetData>
  <pageMargins left="0.59055118110236227" right="0.35433070866141736" top="0.23622047244094491" bottom="0.19685039370078741" header="0" footer="0"/>
  <pageSetup paperSize="9" scale="60" orientation="landscape" horizontalDpi="4294967293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D92"/>
  <sheetViews>
    <sheetView showGridLines="0" workbookViewId="0">
      <selection activeCell="A93" sqref="A93"/>
    </sheetView>
  </sheetViews>
  <sheetFormatPr defaultColWidth="9.140625" defaultRowHeight="12.75" x14ac:dyDescent="0.2"/>
  <cols>
    <col min="1" max="1" width="29.140625" customWidth="1"/>
    <col min="2" max="2" width="20" style="65" customWidth="1"/>
    <col min="3" max="3" width="17.5703125" style="65" customWidth="1"/>
    <col min="4" max="4" width="9.28515625" bestFit="1" customWidth="1"/>
  </cols>
  <sheetData>
    <row r="2" spans="1:4" ht="24.6" customHeight="1" x14ac:dyDescent="0.3">
      <c r="A2" s="156" t="s">
        <v>63</v>
      </c>
      <c r="B2" s="156"/>
      <c r="C2" s="156"/>
      <c r="D2" s="156"/>
    </row>
    <row r="3" spans="1:4" ht="15.75" x14ac:dyDescent="0.25">
      <c r="A3" s="155" t="s">
        <v>64</v>
      </c>
      <c r="B3" s="155"/>
      <c r="C3" s="155"/>
      <c r="D3" s="155"/>
    </row>
    <row r="5" spans="1:4" x14ac:dyDescent="0.2">
      <c r="A5" s="59" t="s">
        <v>65</v>
      </c>
      <c r="B5" s="60" t="s">
        <v>157</v>
      </c>
      <c r="C5" s="60" t="s">
        <v>158</v>
      </c>
      <c r="D5" s="61" t="s">
        <v>66</v>
      </c>
    </row>
    <row r="6" spans="1:4" x14ac:dyDescent="0.2">
      <c r="A6" s="62" t="s">
        <v>159</v>
      </c>
      <c r="B6" s="136">
        <v>1761.2583</v>
      </c>
      <c r="C6" s="136">
        <v>21604.59503</v>
      </c>
      <c r="D6" s="148">
        <v>1126.6568185938429</v>
      </c>
    </row>
    <row r="7" spans="1:4" x14ac:dyDescent="0.2">
      <c r="A7" s="62" t="s">
        <v>160</v>
      </c>
      <c r="B7" s="136">
        <v>11912.182409999999</v>
      </c>
      <c r="C7" s="136">
        <v>61043.576300000001</v>
      </c>
      <c r="D7" s="148">
        <v>412.44662144155325</v>
      </c>
    </row>
    <row r="8" spans="1:4" x14ac:dyDescent="0.2">
      <c r="A8" s="62" t="s">
        <v>161</v>
      </c>
      <c r="B8" s="136">
        <v>7581.5196500000002</v>
      </c>
      <c r="C8" s="136">
        <v>29947.660029999999</v>
      </c>
      <c r="D8" s="148">
        <v>295.00867124970119</v>
      </c>
    </row>
    <row r="9" spans="1:4" x14ac:dyDescent="0.2">
      <c r="A9" s="62" t="s">
        <v>162</v>
      </c>
      <c r="B9" s="136">
        <v>6485.6723300000003</v>
      </c>
      <c r="C9" s="136">
        <v>24125.8357</v>
      </c>
      <c r="D9" s="148">
        <v>271.98665724143973</v>
      </c>
    </row>
    <row r="10" spans="1:4" x14ac:dyDescent="0.2">
      <c r="A10" s="62" t="s">
        <v>163</v>
      </c>
      <c r="B10" s="136">
        <v>16000.56869</v>
      </c>
      <c r="C10" s="136">
        <v>55057.926570000003</v>
      </c>
      <c r="D10" s="148">
        <v>244.09981067991652</v>
      </c>
    </row>
    <row r="11" spans="1:4" x14ac:dyDescent="0.2">
      <c r="A11" s="62" t="s">
        <v>164</v>
      </c>
      <c r="B11" s="136">
        <v>5772.7457599999998</v>
      </c>
      <c r="C11" s="136">
        <v>16533.941040000002</v>
      </c>
      <c r="D11" s="148">
        <v>186.41380943130258</v>
      </c>
    </row>
    <row r="12" spans="1:4" x14ac:dyDescent="0.2">
      <c r="A12" s="62" t="s">
        <v>165</v>
      </c>
      <c r="B12" s="136">
        <v>19871.35799</v>
      </c>
      <c r="C12" s="136">
        <v>36736.11204</v>
      </c>
      <c r="D12" s="148">
        <v>84.869660435320853</v>
      </c>
    </row>
    <row r="13" spans="1:4" x14ac:dyDescent="0.2">
      <c r="A13" s="62" t="s">
        <v>166</v>
      </c>
      <c r="B13" s="136">
        <v>16515.852180000002</v>
      </c>
      <c r="C13" s="136">
        <v>29493.38608</v>
      </c>
      <c r="D13" s="148">
        <v>78.576229422271325</v>
      </c>
    </row>
    <row r="14" spans="1:4" x14ac:dyDescent="0.2">
      <c r="A14" s="62" t="s">
        <v>167</v>
      </c>
      <c r="B14" s="136">
        <v>10825.06071</v>
      </c>
      <c r="C14" s="136">
        <v>18794.604930000001</v>
      </c>
      <c r="D14" s="148">
        <v>73.621242720956516</v>
      </c>
    </row>
    <row r="15" spans="1:4" x14ac:dyDescent="0.2">
      <c r="A15" s="62" t="s">
        <v>168</v>
      </c>
      <c r="B15" s="136">
        <v>17151.478859999999</v>
      </c>
      <c r="C15" s="136">
        <v>29577.26944</v>
      </c>
      <c r="D15" s="148">
        <v>72.447342187961041</v>
      </c>
    </row>
    <row r="16" spans="1:4" x14ac:dyDescent="0.2">
      <c r="A16" s="64" t="s">
        <v>67</v>
      </c>
      <c r="D16" s="112"/>
    </row>
    <row r="17" spans="1:4" x14ac:dyDescent="0.2">
      <c r="A17" s="66"/>
    </row>
    <row r="18" spans="1:4" ht="19.5" x14ac:dyDescent="0.3">
      <c r="A18" s="156" t="s">
        <v>68</v>
      </c>
      <c r="B18" s="156"/>
      <c r="C18" s="156"/>
      <c r="D18" s="156"/>
    </row>
    <row r="19" spans="1:4" ht="15.75" x14ac:dyDescent="0.25">
      <c r="A19" s="155" t="s">
        <v>69</v>
      </c>
      <c r="B19" s="155"/>
      <c r="C19" s="155"/>
      <c r="D19" s="155"/>
    </row>
    <row r="20" spans="1:4" x14ac:dyDescent="0.2">
      <c r="A20" s="31"/>
    </row>
    <row r="21" spans="1:4" x14ac:dyDescent="0.2">
      <c r="A21" s="59" t="s">
        <v>65</v>
      </c>
      <c r="B21" s="60" t="s">
        <v>157</v>
      </c>
      <c r="C21" s="60" t="s">
        <v>158</v>
      </c>
      <c r="D21" s="61" t="s">
        <v>66</v>
      </c>
    </row>
    <row r="22" spans="1:4" x14ac:dyDescent="0.2">
      <c r="A22" s="62" t="s">
        <v>169</v>
      </c>
      <c r="B22" s="136">
        <v>1349908.5941300001</v>
      </c>
      <c r="C22" s="136">
        <v>1397984.0707400001</v>
      </c>
      <c r="D22" s="148">
        <f>(C22-B22)/B22*100</f>
        <v>3.5613875501684675</v>
      </c>
    </row>
    <row r="23" spans="1:4" x14ac:dyDescent="0.2">
      <c r="A23" s="62" t="s">
        <v>170</v>
      </c>
      <c r="B23" s="136">
        <v>862124.96201000002</v>
      </c>
      <c r="C23" s="136">
        <v>968703.08088999998</v>
      </c>
      <c r="D23" s="148">
        <f t="shared" ref="D23:D31" si="0">(C23-B23)/B23*100</f>
        <v>12.362258788043738</v>
      </c>
    </row>
    <row r="24" spans="1:4" x14ac:dyDescent="0.2">
      <c r="A24" s="62" t="s">
        <v>171</v>
      </c>
      <c r="B24" s="136">
        <v>816886.85499000002</v>
      </c>
      <c r="C24" s="136">
        <v>869157.41127000004</v>
      </c>
      <c r="D24" s="148">
        <f t="shared" si="0"/>
        <v>6.3987510584485889</v>
      </c>
    </row>
    <row r="25" spans="1:4" x14ac:dyDescent="0.2">
      <c r="A25" s="62" t="s">
        <v>172</v>
      </c>
      <c r="B25" s="136">
        <v>717369.59095999994</v>
      </c>
      <c r="C25" s="136">
        <v>811243.82675999997</v>
      </c>
      <c r="D25" s="148">
        <f t="shared" si="0"/>
        <v>13.085895608479225</v>
      </c>
    </row>
    <row r="26" spans="1:4" x14ac:dyDescent="0.2">
      <c r="A26" s="62" t="s">
        <v>173</v>
      </c>
      <c r="B26" s="136">
        <v>628962.80908000004</v>
      </c>
      <c r="C26" s="136">
        <v>744107.28399999999</v>
      </c>
      <c r="D26" s="148">
        <f t="shared" si="0"/>
        <v>18.307040298364335</v>
      </c>
    </row>
    <row r="27" spans="1:4" x14ac:dyDescent="0.2">
      <c r="A27" s="62" t="s">
        <v>174</v>
      </c>
      <c r="B27" s="136">
        <v>535291.04900999996</v>
      </c>
      <c r="C27" s="136">
        <v>667809.59045000002</v>
      </c>
      <c r="D27" s="148">
        <f t="shared" si="0"/>
        <v>24.756352956973213</v>
      </c>
    </row>
    <row r="28" spans="1:4" x14ac:dyDescent="0.2">
      <c r="A28" s="62" t="s">
        <v>175</v>
      </c>
      <c r="B28" s="136">
        <v>592070.86537999997</v>
      </c>
      <c r="C28" s="136">
        <v>602198.58680000005</v>
      </c>
      <c r="D28" s="148">
        <f t="shared" si="0"/>
        <v>1.7105589908566015</v>
      </c>
    </row>
    <row r="29" spans="1:4" x14ac:dyDescent="0.2">
      <c r="A29" s="62" t="s">
        <v>176</v>
      </c>
      <c r="B29" s="136">
        <v>416173.9951</v>
      </c>
      <c r="C29" s="136">
        <v>427796.68472999998</v>
      </c>
      <c r="D29" s="148">
        <f t="shared" si="0"/>
        <v>2.7927476889100751</v>
      </c>
    </row>
    <row r="30" spans="1:4" x14ac:dyDescent="0.2">
      <c r="A30" s="62" t="s">
        <v>177</v>
      </c>
      <c r="B30" s="136">
        <v>276951.84237000003</v>
      </c>
      <c r="C30" s="136">
        <v>406677.94821</v>
      </c>
      <c r="D30" s="148">
        <f t="shared" si="0"/>
        <v>46.840672634590916</v>
      </c>
    </row>
    <row r="31" spans="1:4" x14ac:dyDescent="0.2">
      <c r="A31" s="62" t="s">
        <v>178</v>
      </c>
      <c r="B31" s="136">
        <v>330258.83230000001</v>
      </c>
      <c r="C31" s="136">
        <v>398582.01786000002</v>
      </c>
      <c r="D31" s="148">
        <f t="shared" si="0"/>
        <v>20.687769372943432</v>
      </c>
    </row>
    <row r="33" spans="1:4" ht="19.5" x14ac:dyDescent="0.3">
      <c r="A33" s="156" t="s">
        <v>70</v>
      </c>
      <c r="B33" s="156"/>
      <c r="C33" s="156"/>
      <c r="D33" s="156"/>
    </row>
    <row r="34" spans="1:4" ht="15.75" x14ac:dyDescent="0.25">
      <c r="A34" s="155" t="s">
        <v>74</v>
      </c>
      <c r="B34" s="155"/>
      <c r="C34" s="155"/>
      <c r="D34" s="155"/>
    </row>
    <row r="36" spans="1:4" x14ac:dyDescent="0.2">
      <c r="A36" s="59" t="s">
        <v>72</v>
      </c>
      <c r="B36" s="60" t="s">
        <v>157</v>
      </c>
      <c r="C36" s="60" t="s">
        <v>158</v>
      </c>
      <c r="D36" s="61" t="s">
        <v>66</v>
      </c>
    </row>
    <row r="37" spans="1:4" x14ac:dyDescent="0.2">
      <c r="A37" s="62" t="s">
        <v>150</v>
      </c>
      <c r="B37" s="136">
        <v>1073414.37613</v>
      </c>
      <c r="C37" s="136">
        <v>1672226.1248600001</v>
      </c>
      <c r="D37" s="148">
        <v>55.785702338821537</v>
      </c>
    </row>
    <row r="38" spans="1:4" x14ac:dyDescent="0.2">
      <c r="A38" s="62" t="s">
        <v>153</v>
      </c>
      <c r="B38" s="136">
        <v>173029.13488999999</v>
      </c>
      <c r="C38" s="136">
        <v>228311.88607000001</v>
      </c>
      <c r="D38" s="148">
        <v>31.949966816365901</v>
      </c>
    </row>
    <row r="39" spans="1:4" x14ac:dyDescent="0.2">
      <c r="A39" s="62" t="s">
        <v>148</v>
      </c>
      <c r="B39" s="136">
        <v>580685.43371999997</v>
      </c>
      <c r="C39" s="136">
        <v>704136.18333999999</v>
      </c>
      <c r="D39" s="148">
        <v>21.25948791743355</v>
      </c>
    </row>
    <row r="40" spans="1:4" x14ac:dyDescent="0.2">
      <c r="A40" s="62" t="s">
        <v>139</v>
      </c>
      <c r="B40" s="136">
        <v>414375.11687999999</v>
      </c>
      <c r="C40" s="136">
        <v>485424.52159000002</v>
      </c>
      <c r="D40" s="148">
        <v>17.146156179685708</v>
      </c>
    </row>
    <row r="41" spans="1:4" x14ac:dyDescent="0.2">
      <c r="A41" s="62" t="s">
        <v>130</v>
      </c>
      <c r="B41" s="136">
        <v>566190.40423999995</v>
      </c>
      <c r="C41" s="136">
        <v>649371.48759000003</v>
      </c>
      <c r="D41" s="148">
        <v>14.691362256775502</v>
      </c>
    </row>
    <row r="42" spans="1:4" x14ac:dyDescent="0.2">
      <c r="A42" s="62" t="s">
        <v>149</v>
      </c>
      <c r="B42" s="136">
        <v>644682.23548000003</v>
      </c>
      <c r="C42" s="136">
        <v>730216.51376</v>
      </c>
      <c r="D42" s="148">
        <v>13.267664838990825</v>
      </c>
    </row>
    <row r="43" spans="1:4" x14ac:dyDescent="0.2">
      <c r="A43" s="64" t="s">
        <v>138</v>
      </c>
      <c r="B43" s="136">
        <v>217663.93703</v>
      </c>
      <c r="C43" s="136">
        <v>244079.30682999999</v>
      </c>
      <c r="D43" s="148">
        <v>12.135850412537215</v>
      </c>
    </row>
    <row r="44" spans="1:4" x14ac:dyDescent="0.2">
      <c r="A44" s="62" t="s">
        <v>132</v>
      </c>
      <c r="B44" s="136">
        <v>134831.49648</v>
      </c>
      <c r="C44" s="136">
        <v>150615.10858</v>
      </c>
      <c r="D44" s="148">
        <v>11.706175865474604</v>
      </c>
    </row>
    <row r="45" spans="1:4" x14ac:dyDescent="0.2">
      <c r="A45" s="62" t="s">
        <v>136</v>
      </c>
      <c r="B45" s="136">
        <v>91153.986869999993</v>
      </c>
      <c r="C45" s="136">
        <v>101133.17666</v>
      </c>
      <c r="D45" s="148">
        <v>10.947617468703703</v>
      </c>
    </row>
    <row r="46" spans="1:4" x14ac:dyDescent="0.2">
      <c r="A46" s="62" t="s">
        <v>151</v>
      </c>
      <c r="B46" s="136">
        <v>237808.23217999999</v>
      </c>
      <c r="C46" s="136">
        <v>261564.32860000001</v>
      </c>
      <c r="D46" s="148">
        <v>9.9896022110869218</v>
      </c>
    </row>
    <row r="48" spans="1:4" ht="19.5" x14ac:dyDescent="0.3">
      <c r="A48" s="156" t="s">
        <v>73</v>
      </c>
      <c r="B48" s="156"/>
      <c r="C48" s="156"/>
      <c r="D48" s="156"/>
    </row>
    <row r="49" spans="1:4" ht="15.75" x14ac:dyDescent="0.25">
      <c r="A49" s="155" t="s">
        <v>71</v>
      </c>
      <c r="B49" s="155"/>
      <c r="C49" s="155"/>
      <c r="D49" s="155"/>
    </row>
    <row r="51" spans="1:4" x14ac:dyDescent="0.2">
      <c r="A51" s="59" t="s">
        <v>72</v>
      </c>
      <c r="B51" s="60" t="s">
        <v>157</v>
      </c>
      <c r="C51" s="60" t="s">
        <v>158</v>
      </c>
      <c r="D51" s="61" t="s">
        <v>66</v>
      </c>
    </row>
    <row r="52" spans="1:4" x14ac:dyDescent="0.2">
      <c r="A52" s="62" t="s">
        <v>145</v>
      </c>
      <c r="B52" s="136">
        <v>2643947.9204000002</v>
      </c>
      <c r="C52" s="136">
        <v>2768558.2576700002</v>
      </c>
      <c r="D52" s="148">
        <v>4.7130405371656421</v>
      </c>
    </row>
    <row r="53" spans="1:4" x14ac:dyDescent="0.2">
      <c r="A53" s="62" t="s">
        <v>150</v>
      </c>
      <c r="B53" s="136">
        <v>1073414.37613</v>
      </c>
      <c r="C53" s="136">
        <v>1672226.1248600001</v>
      </c>
      <c r="D53" s="148">
        <v>55.785702338821537</v>
      </c>
    </row>
    <row r="54" spans="1:4" x14ac:dyDescent="0.2">
      <c r="A54" s="62" t="s">
        <v>144</v>
      </c>
      <c r="B54" s="136">
        <v>1435108.1923499999</v>
      </c>
      <c r="C54" s="136">
        <v>1532840.5530699999</v>
      </c>
      <c r="D54" s="148">
        <v>6.8101040214928013</v>
      </c>
    </row>
    <row r="55" spans="1:4" x14ac:dyDescent="0.2">
      <c r="A55" s="62" t="s">
        <v>143</v>
      </c>
      <c r="B55" s="136">
        <v>1386116.4670200001</v>
      </c>
      <c r="C55" s="136">
        <v>1504475.9487600001</v>
      </c>
      <c r="D55" s="148">
        <v>8.5389276122272779</v>
      </c>
    </row>
    <row r="56" spans="1:4" x14ac:dyDescent="0.2">
      <c r="A56" s="62" t="s">
        <v>147</v>
      </c>
      <c r="B56" s="136">
        <v>1009109.11751</v>
      </c>
      <c r="C56" s="136">
        <v>1094946.1641500001</v>
      </c>
      <c r="D56" s="148">
        <v>8.5062205018823818</v>
      </c>
    </row>
    <row r="57" spans="1:4" x14ac:dyDescent="0.2">
      <c r="A57" s="62" t="s">
        <v>140</v>
      </c>
      <c r="B57" s="136">
        <v>727390.02636000002</v>
      </c>
      <c r="C57" s="136">
        <v>747707.12511999998</v>
      </c>
      <c r="D57" s="148">
        <v>2.7931505827307914</v>
      </c>
    </row>
    <row r="58" spans="1:4" x14ac:dyDescent="0.2">
      <c r="A58" s="62" t="s">
        <v>149</v>
      </c>
      <c r="B58" s="136">
        <v>644682.23548000003</v>
      </c>
      <c r="C58" s="136">
        <v>730216.51376</v>
      </c>
      <c r="D58" s="148">
        <v>13.267664838990825</v>
      </c>
    </row>
    <row r="59" spans="1:4" x14ac:dyDescent="0.2">
      <c r="A59" s="62" t="s">
        <v>148</v>
      </c>
      <c r="B59" s="136">
        <v>580685.43371999997</v>
      </c>
      <c r="C59" s="136">
        <v>704136.18333999999</v>
      </c>
      <c r="D59" s="148">
        <v>21.25948791743355</v>
      </c>
    </row>
    <row r="60" spans="1:4" x14ac:dyDescent="0.2">
      <c r="A60" s="62" t="s">
        <v>130</v>
      </c>
      <c r="B60" s="136">
        <v>566190.40423999995</v>
      </c>
      <c r="C60" s="136">
        <v>649371.48759000003</v>
      </c>
      <c r="D60" s="148">
        <v>14.691362256775502</v>
      </c>
    </row>
    <row r="61" spans="1:4" x14ac:dyDescent="0.2">
      <c r="A61" s="62" t="s">
        <v>139</v>
      </c>
      <c r="B61" s="136">
        <v>414375.11687999999</v>
      </c>
      <c r="C61" s="136">
        <v>485424.52159000002</v>
      </c>
      <c r="D61" s="148">
        <v>17.146156179685708</v>
      </c>
    </row>
    <row r="63" spans="1:4" ht="19.5" x14ac:dyDescent="0.3">
      <c r="A63" s="156" t="s">
        <v>75</v>
      </c>
      <c r="B63" s="156"/>
      <c r="C63" s="156"/>
      <c r="D63" s="156"/>
    </row>
    <row r="64" spans="1:4" ht="15.75" x14ac:dyDescent="0.25">
      <c r="A64" s="155" t="s">
        <v>76</v>
      </c>
      <c r="B64" s="155"/>
      <c r="C64" s="155"/>
      <c r="D64" s="155"/>
    </row>
    <row r="66" spans="1:4" x14ac:dyDescent="0.2">
      <c r="A66" s="59" t="s">
        <v>77</v>
      </c>
      <c r="B66" s="60" t="s">
        <v>157</v>
      </c>
      <c r="C66" s="60" t="s">
        <v>158</v>
      </c>
      <c r="D66" s="61" t="s">
        <v>66</v>
      </c>
    </row>
    <row r="67" spans="1:4" x14ac:dyDescent="0.2">
      <c r="A67" s="62" t="s">
        <v>179</v>
      </c>
      <c r="B67" s="63">
        <v>5669199.2212300003</v>
      </c>
      <c r="C67" s="63">
        <v>6570783.2525500003</v>
      </c>
      <c r="D67" s="137">
        <f>(C67-B67)/B67</f>
        <v>0.15903198955220182</v>
      </c>
    </row>
    <row r="68" spans="1:4" x14ac:dyDescent="0.2">
      <c r="A68" s="62" t="s">
        <v>180</v>
      </c>
      <c r="B68" s="63">
        <v>1105561.4749799999</v>
      </c>
      <c r="C68" s="63">
        <v>1240137.26926</v>
      </c>
      <c r="D68" s="137">
        <f t="shared" ref="D68:D76" si="1">(C68-B68)/B68</f>
        <v>0.12172619734459775</v>
      </c>
    </row>
    <row r="69" spans="1:4" x14ac:dyDescent="0.2">
      <c r="A69" s="62" t="s">
        <v>181</v>
      </c>
      <c r="B69" s="63">
        <v>1319338.9501700001</v>
      </c>
      <c r="C69" s="63">
        <v>1081661.5746299999</v>
      </c>
      <c r="D69" s="137">
        <f t="shared" si="1"/>
        <v>-0.18014883552810659</v>
      </c>
    </row>
    <row r="70" spans="1:4" x14ac:dyDescent="0.2">
      <c r="A70" s="62" t="s">
        <v>182</v>
      </c>
      <c r="B70" s="63">
        <v>865128.01090999995</v>
      </c>
      <c r="C70" s="63">
        <v>864990.98635000002</v>
      </c>
      <c r="D70" s="137">
        <f t="shared" si="1"/>
        <v>-1.5838645642255979E-4</v>
      </c>
    </row>
    <row r="71" spans="1:4" x14ac:dyDescent="0.2">
      <c r="A71" s="62" t="s">
        <v>183</v>
      </c>
      <c r="B71" s="63">
        <v>601899.12106999999</v>
      </c>
      <c r="C71" s="63">
        <v>749803.60984000005</v>
      </c>
      <c r="D71" s="137">
        <f t="shared" si="1"/>
        <v>0.24572969720751425</v>
      </c>
    </row>
    <row r="72" spans="1:4" x14ac:dyDescent="0.2">
      <c r="A72" s="62" t="s">
        <v>184</v>
      </c>
      <c r="B72" s="63">
        <v>586758.76809999999</v>
      </c>
      <c r="C72" s="63">
        <v>665637.21524000005</v>
      </c>
      <c r="D72" s="137">
        <f t="shared" si="1"/>
        <v>0.13443079409860131</v>
      </c>
    </row>
    <row r="73" spans="1:4" x14ac:dyDescent="0.2">
      <c r="A73" s="62" t="s">
        <v>185</v>
      </c>
      <c r="B73" s="63">
        <v>451520.26053000003</v>
      </c>
      <c r="C73" s="63">
        <v>469272.47502000001</v>
      </c>
      <c r="D73" s="137">
        <f t="shared" si="1"/>
        <v>3.9316540234899354E-2</v>
      </c>
    </row>
    <row r="74" spans="1:4" x14ac:dyDescent="0.2">
      <c r="A74" s="62" t="s">
        <v>186</v>
      </c>
      <c r="B74" s="63">
        <v>426248.98635999998</v>
      </c>
      <c r="C74" s="63">
        <v>460493.62696000002</v>
      </c>
      <c r="D74" s="137">
        <f t="shared" si="1"/>
        <v>8.0339523836609944E-2</v>
      </c>
    </row>
    <row r="75" spans="1:4" x14ac:dyDescent="0.2">
      <c r="A75" s="62" t="s">
        <v>187</v>
      </c>
      <c r="B75" s="63">
        <v>215356.48540999999</v>
      </c>
      <c r="C75" s="63">
        <v>336357.22388000001</v>
      </c>
      <c r="D75" s="137">
        <f t="shared" si="1"/>
        <v>0.56186252408250614</v>
      </c>
    </row>
    <row r="76" spans="1:4" x14ac:dyDescent="0.2">
      <c r="A76" s="62" t="s">
        <v>188</v>
      </c>
      <c r="B76" s="63">
        <v>297594.92668999999</v>
      </c>
      <c r="C76" s="63">
        <v>301101.80102999997</v>
      </c>
      <c r="D76" s="137">
        <f t="shared" si="1"/>
        <v>1.1784052836535875E-2</v>
      </c>
    </row>
    <row r="78" spans="1:4" ht="19.5" x14ac:dyDescent="0.3">
      <c r="A78" s="156" t="s">
        <v>78</v>
      </c>
      <c r="B78" s="156"/>
      <c r="C78" s="156"/>
      <c r="D78" s="156"/>
    </row>
    <row r="79" spans="1:4" ht="15.75" x14ac:dyDescent="0.25">
      <c r="A79" s="155" t="s">
        <v>79</v>
      </c>
      <c r="B79" s="155"/>
      <c r="C79" s="155"/>
      <c r="D79" s="155"/>
    </row>
    <row r="81" spans="1:4" x14ac:dyDescent="0.2">
      <c r="A81" s="59" t="s">
        <v>77</v>
      </c>
      <c r="B81" s="60" t="s">
        <v>157</v>
      </c>
      <c r="C81" s="60" t="s">
        <v>158</v>
      </c>
      <c r="D81" s="61" t="s">
        <v>66</v>
      </c>
    </row>
    <row r="82" spans="1:4" x14ac:dyDescent="0.2">
      <c r="A82" s="62" t="s">
        <v>189</v>
      </c>
      <c r="B82" s="63">
        <v>5796.1051699999998</v>
      </c>
      <c r="C82" s="63">
        <v>19386.564590000002</v>
      </c>
      <c r="D82" s="148">
        <v>234.47572156458989</v>
      </c>
    </row>
    <row r="83" spans="1:4" x14ac:dyDescent="0.2">
      <c r="A83" s="62" t="s">
        <v>190</v>
      </c>
      <c r="B83" s="63">
        <v>1308.9467299999999</v>
      </c>
      <c r="C83" s="63">
        <v>3858.74944</v>
      </c>
      <c r="D83" s="148">
        <v>194.79805033777041</v>
      </c>
    </row>
    <row r="84" spans="1:4" x14ac:dyDescent="0.2">
      <c r="A84" s="62" t="s">
        <v>191</v>
      </c>
      <c r="B84" s="63">
        <v>10435.155909999999</v>
      </c>
      <c r="C84" s="63">
        <v>24294.656660000001</v>
      </c>
      <c r="D84" s="148">
        <v>132.81546408634347</v>
      </c>
    </row>
    <row r="85" spans="1:4" x14ac:dyDescent="0.2">
      <c r="A85" s="62" t="s">
        <v>192</v>
      </c>
      <c r="B85" s="63">
        <v>45957.449930000002</v>
      </c>
      <c r="C85" s="63">
        <v>98460.668789999996</v>
      </c>
      <c r="D85" s="148">
        <v>114.24310735249708</v>
      </c>
    </row>
    <row r="86" spans="1:4" x14ac:dyDescent="0.2">
      <c r="A86" s="62" t="s">
        <v>193</v>
      </c>
      <c r="B86" s="63">
        <v>19167.02089</v>
      </c>
      <c r="C86" s="63">
        <v>39920.645709999997</v>
      </c>
      <c r="D86" s="148">
        <v>108.27778056436395</v>
      </c>
    </row>
    <row r="87" spans="1:4" x14ac:dyDescent="0.2">
      <c r="A87" s="62" t="s">
        <v>194</v>
      </c>
      <c r="B87" s="63">
        <v>22194.93823</v>
      </c>
      <c r="C87" s="63">
        <v>44962.103040000002</v>
      </c>
      <c r="D87" s="148">
        <v>102.57818505314218</v>
      </c>
    </row>
    <row r="88" spans="1:4" x14ac:dyDescent="0.2">
      <c r="A88" s="62" t="s">
        <v>195</v>
      </c>
      <c r="B88" s="63">
        <v>4147.5187900000001</v>
      </c>
      <c r="C88" s="63">
        <v>7574.9395199999999</v>
      </c>
      <c r="D88" s="148">
        <v>82.637859007746641</v>
      </c>
    </row>
    <row r="89" spans="1:4" x14ac:dyDescent="0.2">
      <c r="A89" s="62" t="s">
        <v>196</v>
      </c>
      <c r="B89" s="63">
        <v>1330.2403400000001</v>
      </c>
      <c r="C89" s="63">
        <v>2334.5899300000001</v>
      </c>
      <c r="D89" s="148">
        <v>75.501363159682853</v>
      </c>
    </row>
    <row r="90" spans="1:4" x14ac:dyDescent="0.2">
      <c r="A90" s="62" t="s">
        <v>187</v>
      </c>
      <c r="B90" s="63">
        <v>215356.48540999999</v>
      </c>
      <c r="C90" s="63">
        <v>336357.22388000001</v>
      </c>
      <c r="D90" s="148">
        <v>56.18625240825061</v>
      </c>
    </row>
    <row r="91" spans="1:4" x14ac:dyDescent="0.2">
      <c r="A91" s="62" t="s">
        <v>197</v>
      </c>
      <c r="B91" s="63">
        <v>1695.35447</v>
      </c>
      <c r="C91" s="63">
        <v>2506.3904200000002</v>
      </c>
      <c r="D91" s="148">
        <v>47.838724252161846</v>
      </c>
    </row>
    <row r="92" spans="1:4" x14ac:dyDescent="0.2">
      <c r="A92" s="67" t="s">
        <v>118</v>
      </c>
    </row>
  </sheetData>
  <mergeCells count="12">
    <mergeCell ref="A79:D79"/>
    <mergeCell ref="A2:D2"/>
    <mergeCell ref="A3:D3"/>
    <mergeCell ref="A18:D18"/>
    <mergeCell ref="A19:D19"/>
    <mergeCell ref="A33:D33"/>
    <mergeCell ref="A34:D34"/>
    <mergeCell ref="A48:D48"/>
    <mergeCell ref="A49:D49"/>
    <mergeCell ref="A63:D63"/>
    <mergeCell ref="A64:D64"/>
    <mergeCell ref="A78:D78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5"/>
  <sheetViews>
    <sheetView showGridLines="0" zoomScale="80" zoomScaleNormal="80" workbookViewId="0">
      <selection activeCell="F55" sqref="F55"/>
    </sheetView>
  </sheetViews>
  <sheetFormatPr defaultColWidth="9.140625" defaultRowHeight="12.75" x14ac:dyDescent="0.2"/>
  <cols>
    <col min="1" max="1" width="44.7109375" style="19" customWidth="1"/>
    <col min="2" max="2" width="16" style="21" customWidth="1"/>
    <col min="3" max="3" width="16" style="19" customWidth="1"/>
    <col min="4" max="4" width="10.28515625" style="19" customWidth="1"/>
    <col min="5" max="5" width="13.85546875" style="19" bestFit="1" customWidth="1"/>
    <col min="6" max="7" width="14.85546875" style="19" bestFit="1" customWidth="1"/>
    <col min="8" max="8" width="9.5703125" style="19" bestFit="1" customWidth="1"/>
    <col min="9" max="9" width="13.85546875" style="19" bestFit="1" customWidth="1"/>
    <col min="10" max="11" width="14.140625" style="19" bestFit="1" customWidth="1"/>
    <col min="12" max="12" width="9.5703125" style="19" bestFit="1" customWidth="1"/>
    <col min="13" max="13" width="10.5703125" style="19" bestFit="1" customWidth="1"/>
    <col min="14" max="16384" width="9.140625" style="19"/>
  </cols>
  <sheetData>
    <row r="1" spans="1:13" ht="26.25" x14ac:dyDescent="0.4">
      <c r="B1" s="154" t="s">
        <v>119</v>
      </c>
      <c r="C1" s="154"/>
      <c r="D1" s="154"/>
      <c r="E1" s="154"/>
      <c r="F1" s="154"/>
      <c r="G1" s="154"/>
      <c r="H1" s="154"/>
      <c r="I1" s="154"/>
      <c r="J1" s="154"/>
    </row>
    <row r="2" spans="1:13" x14ac:dyDescent="0.2">
      <c r="D2" s="20"/>
    </row>
    <row r="3" spans="1:13" x14ac:dyDescent="0.2">
      <c r="D3" s="20"/>
    </row>
    <row r="4" spans="1:13" x14ac:dyDescent="0.2">
      <c r="B4" s="22"/>
      <c r="C4" s="20"/>
      <c r="D4" s="20"/>
      <c r="E4" s="20"/>
      <c r="F4" s="20"/>
      <c r="G4" s="20"/>
      <c r="H4" s="20"/>
      <c r="I4" s="20"/>
    </row>
    <row r="5" spans="1:13" ht="26.25" x14ac:dyDescent="0.2">
      <c r="A5" s="157" t="s">
        <v>114</v>
      </c>
      <c r="B5" s="158"/>
      <c r="C5" s="158"/>
      <c r="D5" s="158"/>
      <c r="E5" s="158"/>
      <c r="F5" s="158"/>
      <c r="G5" s="158"/>
      <c r="H5" s="158"/>
      <c r="I5" s="158"/>
      <c r="J5" s="158"/>
      <c r="K5" s="158"/>
      <c r="L5" s="158"/>
      <c r="M5" s="159"/>
    </row>
    <row r="6" spans="1:13" ht="18" x14ac:dyDescent="0.2">
      <c r="A6" s="70"/>
      <c r="B6" s="150" t="str">
        <f>SEKTOR_USD!B6</f>
        <v>1 - 30 KASIM</v>
      </c>
      <c r="C6" s="150"/>
      <c r="D6" s="150"/>
      <c r="E6" s="150"/>
      <c r="F6" s="150" t="str">
        <f>SEKTOR_USD!F6</f>
        <v>1 OCAK  -  30 KASIM</v>
      </c>
      <c r="G6" s="150"/>
      <c r="H6" s="150"/>
      <c r="I6" s="150"/>
      <c r="J6" s="150" t="s">
        <v>106</v>
      </c>
      <c r="K6" s="150"/>
      <c r="L6" s="150"/>
      <c r="M6" s="150"/>
    </row>
    <row r="7" spans="1:13" ht="30" x14ac:dyDescent="0.25">
      <c r="A7" s="71" t="s">
        <v>1</v>
      </c>
      <c r="B7" s="5">
        <f>SEKTOR_USD!B7</f>
        <v>2017</v>
      </c>
      <c r="C7" s="6">
        <f>SEKTOR_USD!C7</f>
        <v>2018</v>
      </c>
      <c r="D7" s="7" t="s">
        <v>121</v>
      </c>
      <c r="E7" s="7" t="s">
        <v>122</v>
      </c>
      <c r="F7" s="5"/>
      <c r="G7" s="6"/>
      <c r="H7" s="7" t="s">
        <v>121</v>
      </c>
      <c r="I7" s="7" t="s">
        <v>122</v>
      </c>
      <c r="J7" s="5"/>
      <c r="K7" s="5"/>
      <c r="L7" s="7" t="s">
        <v>121</v>
      </c>
      <c r="M7" s="7" t="s">
        <v>122</v>
      </c>
    </row>
    <row r="8" spans="1:13" ht="16.5" x14ac:dyDescent="0.25">
      <c r="A8" s="72" t="s">
        <v>2</v>
      </c>
      <c r="B8" s="73">
        <f>SEKTOR_USD!B8*$B$53</f>
        <v>8410568.9249896109</v>
      </c>
      <c r="C8" s="73">
        <f>SEKTOR_USD!C8*$C$53</f>
        <v>12430311.96744895</v>
      </c>
      <c r="D8" s="74">
        <f t="shared" ref="D8:D43" si="0">(C8-B8)/B8*100</f>
        <v>47.793949235893152</v>
      </c>
      <c r="E8" s="74">
        <f>C8/C$44*100</f>
        <v>15.386819296757025</v>
      </c>
      <c r="F8" s="73">
        <f>SEKTOR_USD!F8*$B$54</f>
        <v>69247156.13412717</v>
      </c>
      <c r="G8" s="73">
        <f>SEKTOR_USD!G8*$C$54</f>
        <v>98651658.75714542</v>
      </c>
      <c r="H8" s="74">
        <f t="shared" ref="H8:H43" si="1">(G8-F8)/F8*100</f>
        <v>42.463119447192419</v>
      </c>
      <c r="I8" s="74">
        <f>G8/G$44*100</f>
        <v>13.712690557338142</v>
      </c>
      <c r="J8" s="73">
        <f>SEKTOR_USD!J8*$B$55</f>
        <v>76271249.723213583</v>
      </c>
      <c r="K8" s="73">
        <f>SEKTOR_USD!K8*$C$55</f>
        <v>107071653.66229181</v>
      </c>
      <c r="L8" s="74">
        <f t="shared" ref="L8:L43" si="2">(K8-J8)/J8*100</f>
        <v>40.382718325518603</v>
      </c>
      <c r="M8" s="74">
        <f>K8/K$44*100</f>
        <v>13.880634172079418</v>
      </c>
    </row>
    <row r="9" spans="1:13" s="23" customFormat="1" ht="15.75" x14ac:dyDescent="0.25">
      <c r="A9" s="75" t="s">
        <v>3</v>
      </c>
      <c r="B9" s="76">
        <f>SEKTOR_USD!B9*$B$53</f>
        <v>5952452.1171086486</v>
      </c>
      <c r="C9" s="76">
        <f>SEKTOR_USD!C9*$C$53</f>
        <v>8509607.5021783989</v>
      </c>
      <c r="D9" s="77">
        <f t="shared" si="0"/>
        <v>42.959696857030174</v>
      </c>
      <c r="E9" s="77">
        <f t="shared" ref="E9:E44" si="3">C9/C$44*100</f>
        <v>10.533588639225332</v>
      </c>
      <c r="F9" s="76">
        <f>SEKTOR_USD!F9*$B$54</f>
        <v>47349091.078660779</v>
      </c>
      <c r="G9" s="76">
        <f>SEKTOR_USD!G9*$C$54</f>
        <v>65770534.718519025</v>
      </c>
      <c r="H9" s="77">
        <f t="shared" si="1"/>
        <v>38.905590836484706</v>
      </c>
      <c r="I9" s="77">
        <f t="shared" ref="I9:I44" si="4">G9/G$44*100</f>
        <v>9.142177655683783</v>
      </c>
      <c r="J9" s="76">
        <f>SEKTOR_USD!J9*$B$55</f>
        <v>52390025.702385612</v>
      </c>
      <c r="K9" s="76">
        <f>SEKTOR_USD!K9*$C$55</f>
        <v>71576159.454680309</v>
      </c>
      <c r="L9" s="77">
        <f t="shared" si="2"/>
        <v>36.621729985944718</v>
      </c>
      <c r="M9" s="77">
        <f t="shared" ref="M9:M44" si="5">K9/K$44*100</f>
        <v>9.2790430599535672</v>
      </c>
    </row>
    <row r="10" spans="1:13" ht="14.25" x14ac:dyDescent="0.2">
      <c r="A10" s="14" t="str">
        <f>SEKTOR_USD!A10</f>
        <v xml:space="preserve"> Hububat, Bakliyat, Yağlı Tohumlar ve Mamulleri </v>
      </c>
      <c r="B10" s="78">
        <f>SEKTOR_USD!B10*$B$53</f>
        <v>2202019.2273141439</v>
      </c>
      <c r="C10" s="78">
        <f>SEKTOR_USD!C10*$C$53</f>
        <v>3490034.7219941909</v>
      </c>
      <c r="D10" s="79">
        <f t="shared" si="0"/>
        <v>58.492472667964421</v>
      </c>
      <c r="E10" s="79">
        <f t="shared" si="3"/>
        <v>4.3201275838737558</v>
      </c>
      <c r="F10" s="78">
        <f>SEKTOR_USD!F10*$B$54</f>
        <v>21069365.062412784</v>
      </c>
      <c r="G10" s="78">
        <f>SEKTOR_USD!G10*$C$54</f>
        <v>29255826.352013685</v>
      </c>
      <c r="H10" s="79">
        <f t="shared" si="1"/>
        <v>38.854807752158329</v>
      </c>
      <c r="I10" s="79">
        <f t="shared" si="4"/>
        <v>4.0665924812473051</v>
      </c>
      <c r="J10" s="78">
        <f>SEKTOR_USD!J10*$B$55</f>
        <v>23230831.132280298</v>
      </c>
      <c r="K10" s="78">
        <f>SEKTOR_USD!K10*$C$55</f>
        <v>31423035.589236207</v>
      </c>
      <c r="L10" s="79">
        <f t="shared" si="2"/>
        <v>35.264362305025188</v>
      </c>
      <c r="M10" s="79">
        <f t="shared" si="5"/>
        <v>4.0736427118807956</v>
      </c>
    </row>
    <row r="11" spans="1:13" ht="14.25" x14ac:dyDescent="0.2">
      <c r="A11" s="14" t="str">
        <f>SEKTOR_USD!A11</f>
        <v xml:space="preserve"> Yaş Meyve ve Sebze  </v>
      </c>
      <c r="B11" s="78">
        <f>SEKTOR_USD!B11*$B$53</f>
        <v>1246949.2498107734</v>
      </c>
      <c r="C11" s="78">
        <f>SEKTOR_USD!C11*$C$53</f>
        <v>1615970.9601688751</v>
      </c>
      <c r="D11" s="79">
        <f t="shared" si="0"/>
        <v>29.59396386132806</v>
      </c>
      <c r="E11" s="79">
        <f t="shared" si="3"/>
        <v>2.0003241445619451</v>
      </c>
      <c r="F11" s="78">
        <f>SEKTOR_USD!F11*$B$54</f>
        <v>6790017.9592437586</v>
      </c>
      <c r="G11" s="78">
        <f>SEKTOR_USD!G11*$C$54</f>
        <v>9805087.988994699</v>
      </c>
      <c r="H11" s="79">
        <f t="shared" si="1"/>
        <v>44.404448527949775</v>
      </c>
      <c r="I11" s="79">
        <f t="shared" si="4"/>
        <v>1.3629181624968736</v>
      </c>
      <c r="J11" s="78">
        <f>SEKTOR_USD!J11*$B$55</f>
        <v>7779352.4597478928</v>
      </c>
      <c r="K11" s="78">
        <f>SEKTOR_USD!K11*$C$55</f>
        <v>11337536.480547942</v>
      </c>
      <c r="L11" s="79">
        <f t="shared" si="2"/>
        <v>45.738820026613894</v>
      </c>
      <c r="M11" s="79">
        <f t="shared" si="5"/>
        <v>1.4697839336212069</v>
      </c>
    </row>
    <row r="12" spans="1:13" ht="14.25" x14ac:dyDescent="0.2">
      <c r="A12" s="14" t="str">
        <f>SEKTOR_USD!A12</f>
        <v xml:space="preserve"> Meyve Sebze Mamulleri </v>
      </c>
      <c r="B12" s="78">
        <f>SEKTOR_USD!B12*$B$53</f>
        <v>524384.6336375688</v>
      </c>
      <c r="C12" s="78">
        <f>SEKTOR_USD!C12*$C$53</f>
        <v>809478.03937614697</v>
      </c>
      <c r="D12" s="79">
        <f t="shared" si="0"/>
        <v>54.367231122112173</v>
      </c>
      <c r="E12" s="79">
        <f t="shared" si="3"/>
        <v>1.0020096317124145</v>
      </c>
      <c r="F12" s="78">
        <f>SEKTOR_USD!F12*$B$54</f>
        <v>4710610.9667475596</v>
      </c>
      <c r="G12" s="78">
        <f>SEKTOR_USD!G12*$C$54</f>
        <v>6890225.1085250936</v>
      </c>
      <c r="H12" s="79">
        <f t="shared" si="1"/>
        <v>46.27030670041615</v>
      </c>
      <c r="I12" s="79">
        <f t="shared" si="4"/>
        <v>0.95774897223167788</v>
      </c>
      <c r="J12" s="78">
        <f>SEKTOR_USD!J12*$B$55</f>
        <v>5100438.9504365018</v>
      </c>
      <c r="K12" s="78">
        <f>SEKTOR_USD!K12*$C$55</f>
        <v>7330654.4045617757</v>
      </c>
      <c r="L12" s="79">
        <f t="shared" si="2"/>
        <v>43.725951350410917</v>
      </c>
      <c r="M12" s="79">
        <f t="shared" si="5"/>
        <v>0.95033679364476042</v>
      </c>
    </row>
    <row r="13" spans="1:13" ht="14.25" x14ac:dyDescent="0.2">
      <c r="A13" s="14" t="str">
        <f>SEKTOR_USD!A13</f>
        <v xml:space="preserve"> Kuru Meyve ve Mamulleri  </v>
      </c>
      <c r="B13" s="78">
        <f>SEKTOR_USD!B13*$B$53</f>
        <v>631539.90049120109</v>
      </c>
      <c r="C13" s="78">
        <f>SEKTOR_USD!C13*$C$53</f>
        <v>852118.89285581757</v>
      </c>
      <c r="D13" s="79">
        <f t="shared" si="0"/>
        <v>34.927166469300488</v>
      </c>
      <c r="E13" s="79">
        <f t="shared" si="3"/>
        <v>1.0547924668391051</v>
      </c>
      <c r="F13" s="78">
        <f>SEKTOR_USD!F13*$B$54</f>
        <v>4167433.6201805938</v>
      </c>
      <c r="G13" s="78">
        <f>SEKTOR_USD!G13*$C$54</f>
        <v>6054674.4748315485</v>
      </c>
      <c r="H13" s="79">
        <f t="shared" si="1"/>
        <v>45.285444872165044</v>
      </c>
      <c r="I13" s="79">
        <f t="shared" si="4"/>
        <v>0.84160650256441039</v>
      </c>
      <c r="J13" s="78">
        <f>SEKTOR_USD!J13*$B$55</f>
        <v>4572394.1202899711</v>
      </c>
      <c r="K13" s="78">
        <f>SEKTOR_USD!K13*$C$55</f>
        <v>6572929.2204149608</v>
      </c>
      <c r="L13" s="79">
        <f t="shared" si="2"/>
        <v>43.752464190425478</v>
      </c>
      <c r="M13" s="79">
        <f t="shared" si="5"/>
        <v>0.85210625620217362</v>
      </c>
    </row>
    <row r="14" spans="1:13" ht="14.25" x14ac:dyDescent="0.2">
      <c r="A14" s="14" t="str">
        <f>SEKTOR_USD!A14</f>
        <v xml:space="preserve"> Fındık ve Mamulleri </v>
      </c>
      <c r="B14" s="78">
        <f>SEKTOR_USD!B14*$B$53</f>
        <v>839738.0841776618</v>
      </c>
      <c r="C14" s="78">
        <f>SEKTOR_USD!C14*$C$53</f>
        <v>970882.12642404612</v>
      </c>
      <c r="D14" s="79">
        <f t="shared" si="0"/>
        <v>15.617255513046185</v>
      </c>
      <c r="E14" s="79">
        <f t="shared" si="3"/>
        <v>1.2018031306742711</v>
      </c>
      <c r="F14" s="78">
        <f>SEKTOR_USD!F14*$B$54</f>
        <v>6181462.4415285271</v>
      </c>
      <c r="G14" s="78">
        <f>SEKTOR_USD!G14*$C$54</f>
        <v>7060323.4167673644</v>
      </c>
      <c r="H14" s="79">
        <f t="shared" si="1"/>
        <v>14.21768689128387</v>
      </c>
      <c r="I14" s="79">
        <f t="shared" si="4"/>
        <v>0.98139282672575179</v>
      </c>
      <c r="J14" s="78">
        <f>SEKTOR_USD!J14*$B$55</f>
        <v>6900877.9918027455</v>
      </c>
      <c r="K14" s="78">
        <f>SEKTOR_USD!K14*$C$55</f>
        <v>7693664.7216050504</v>
      </c>
      <c r="L14" s="79">
        <f t="shared" si="2"/>
        <v>11.488200932461377</v>
      </c>
      <c r="M14" s="79">
        <f t="shared" si="5"/>
        <v>0.99739699341958488</v>
      </c>
    </row>
    <row r="15" spans="1:13" ht="14.25" x14ac:dyDescent="0.2">
      <c r="A15" s="14" t="str">
        <f>SEKTOR_USD!A15</f>
        <v xml:space="preserve"> Zeytin ve Zeytinyağı </v>
      </c>
      <c r="B15" s="78">
        <f>SEKTOR_USD!B15*$B$53</f>
        <v>126339.4238789439</v>
      </c>
      <c r="C15" s="78">
        <f>SEKTOR_USD!C15*$C$53</f>
        <v>187642.9177543119</v>
      </c>
      <c r="D15" s="79">
        <f t="shared" si="0"/>
        <v>48.522853748413382</v>
      </c>
      <c r="E15" s="79">
        <f t="shared" si="3"/>
        <v>0.23227314610949207</v>
      </c>
      <c r="F15" s="78">
        <f>SEKTOR_USD!F15*$B$54</f>
        <v>1013358.8384357889</v>
      </c>
      <c r="G15" s="78">
        <f>SEKTOR_USD!G15*$C$54</f>
        <v>1757729.7031589274</v>
      </c>
      <c r="H15" s="79">
        <f t="shared" si="1"/>
        <v>73.45580227751725</v>
      </c>
      <c r="I15" s="79">
        <f t="shared" si="4"/>
        <v>0.24432638849181423</v>
      </c>
      <c r="J15" s="78">
        <f>SEKTOR_USD!J15*$B$55</f>
        <v>1103202.0008051372</v>
      </c>
      <c r="K15" s="78">
        <f>SEKTOR_USD!K15*$C$55</f>
        <v>1934365.8456983459</v>
      </c>
      <c r="L15" s="79">
        <f t="shared" si="2"/>
        <v>75.341038566519089</v>
      </c>
      <c r="M15" s="79">
        <f t="shared" si="5"/>
        <v>0.25076874915736724</v>
      </c>
    </row>
    <row r="16" spans="1:13" ht="14.25" x14ac:dyDescent="0.2">
      <c r="A16" s="14" t="str">
        <f>SEKTOR_USD!A16</f>
        <v xml:space="preserve"> Tütün </v>
      </c>
      <c r="B16" s="78">
        <f>SEKTOR_USD!B16*$B$53</f>
        <v>354514.7184250009</v>
      </c>
      <c r="C16" s="78">
        <f>SEKTOR_USD!C16*$C$53</f>
        <v>543538.33642881352</v>
      </c>
      <c r="D16" s="79">
        <f t="shared" si="0"/>
        <v>53.318976104457946</v>
      </c>
      <c r="E16" s="79">
        <f t="shared" si="3"/>
        <v>0.67281707694794646</v>
      </c>
      <c r="F16" s="78">
        <f>SEKTOR_USD!F16*$B$54</f>
        <v>3146687.3356938758</v>
      </c>
      <c r="G16" s="78">
        <f>SEKTOR_USD!G16*$C$54</f>
        <v>4505688.4049123367</v>
      </c>
      <c r="H16" s="79">
        <f t="shared" si="1"/>
        <v>43.188309617001963</v>
      </c>
      <c r="I16" s="79">
        <f t="shared" si="4"/>
        <v>0.62629571182830424</v>
      </c>
      <c r="J16" s="78">
        <f>SEKTOR_USD!J16*$B$55</f>
        <v>3409977.1690800893</v>
      </c>
      <c r="K16" s="78">
        <f>SEKTOR_USD!K16*$C$55</f>
        <v>4801553.2537962534</v>
      </c>
      <c r="L16" s="79">
        <f t="shared" si="2"/>
        <v>40.808956063819338</v>
      </c>
      <c r="M16" s="79">
        <f t="shared" si="5"/>
        <v>0.62246730945162843</v>
      </c>
    </row>
    <row r="17" spans="1:13" ht="14.25" x14ac:dyDescent="0.2">
      <c r="A17" s="14" t="str">
        <f>SEKTOR_USD!A17</f>
        <v xml:space="preserve"> Süs Bitkileri ve Mam.</v>
      </c>
      <c r="B17" s="78">
        <f>SEKTOR_USD!B17*$B$53</f>
        <v>26966.879373353251</v>
      </c>
      <c r="C17" s="78">
        <f>SEKTOR_USD!C17*$C$53</f>
        <v>39941.507176197272</v>
      </c>
      <c r="D17" s="79">
        <f t="shared" si="0"/>
        <v>48.113197019246599</v>
      </c>
      <c r="E17" s="79">
        <f t="shared" si="3"/>
        <v>4.9441458506402969E-2</v>
      </c>
      <c r="F17" s="78">
        <f>SEKTOR_USD!F17*$B$54</f>
        <v>270154.85441789305</v>
      </c>
      <c r="G17" s="78">
        <f>SEKTOR_USD!G17*$C$54</f>
        <v>440979.26931537816</v>
      </c>
      <c r="H17" s="79">
        <f t="shared" si="1"/>
        <v>63.232036035614904</v>
      </c>
      <c r="I17" s="79">
        <f t="shared" si="4"/>
        <v>6.1296610097646934E-2</v>
      </c>
      <c r="J17" s="78">
        <f>SEKTOR_USD!J17*$B$55</f>
        <v>292951.87794297683</v>
      </c>
      <c r="K17" s="78">
        <f>SEKTOR_USD!K17*$C$55</f>
        <v>482419.93881976459</v>
      </c>
      <c r="L17" s="79">
        <f t="shared" si="2"/>
        <v>64.675489437779859</v>
      </c>
      <c r="M17" s="79">
        <f t="shared" si="5"/>
        <v>6.2540312576048016E-2</v>
      </c>
    </row>
    <row r="18" spans="1:13" s="23" customFormat="1" ht="15.75" x14ac:dyDescent="0.25">
      <c r="A18" s="75" t="s">
        <v>12</v>
      </c>
      <c r="B18" s="76">
        <f>SEKTOR_USD!B18*$B$53</f>
        <v>846535.3189380205</v>
      </c>
      <c r="C18" s="76">
        <f>SEKTOR_USD!C18*$C$53</f>
        <v>1311799.5970510053</v>
      </c>
      <c r="D18" s="77">
        <f t="shared" si="0"/>
        <v>54.961000173821382</v>
      </c>
      <c r="E18" s="77">
        <f t="shared" si="3"/>
        <v>1.6238066595785459</v>
      </c>
      <c r="F18" s="76">
        <f>SEKTOR_USD!F18*$B$54</f>
        <v>7395816.3125514379</v>
      </c>
      <c r="G18" s="76">
        <f>SEKTOR_USD!G18*$C$54</f>
        <v>11029887.73123486</v>
      </c>
      <c r="H18" s="77">
        <f t="shared" si="1"/>
        <v>49.136853392586836</v>
      </c>
      <c r="I18" s="77">
        <f t="shared" si="4"/>
        <v>1.5331666922392115</v>
      </c>
      <c r="J18" s="76">
        <f>SEKTOR_USD!J18*$B$55</f>
        <v>8140783.6763934307</v>
      </c>
      <c r="K18" s="76">
        <f>SEKTOR_USD!K18*$C$55</f>
        <v>11893878.591006825</v>
      </c>
      <c r="L18" s="77">
        <f t="shared" si="2"/>
        <v>46.102378638270217</v>
      </c>
      <c r="M18" s="77">
        <f t="shared" si="5"/>
        <v>1.5419074233186674</v>
      </c>
    </row>
    <row r="19" spans="1:13" ht="14.25" x14ac:dyDescent="0.2">
      <c r="A19" s="14" t="str">
        <f>SEKTOR_USD!A19</f>
        <v xml:space="preserve"> Su Ürünleri ve Hayvansal Mamuller</v>
      </c>
      <c r="B19" s="78">
        <f>SEKTOR_USD!B19*$B$53</f>
        <v>846535.3189380205</v>
      </c>
      <c r="C19" s="78">
        <f>SEKTOR_USD!C19*$C$53</f>
        <v>1311799.5970510053</v>
      </c>
      <c r="D19" s="79">
        <f t="shared" si="0"/>
        <v>54.961000173821382</v>
      </c>
      <c r="E19" s="79">
        <f t="shared" si="3"/>
        <v>1.6238066595785459</v>
      </c>
      <c r="F19" s="78">
        <f>SEKTOR_USD!F19*$B$54</f>
        <v>7395816.3125514379</v>
      </c>
      <c r="G19" s="78">
        <f>SEKTOR_USD!G19*$C$54</f>
        <v>11029887.73123486</v>
      </c>
      <c r="H19" s="79">
        <f t="shared" si="1"/>
        <v>49.136853392586836</v>
      </c>
      <c r="I19" s="79">
        <f t="shared" si="4"/>
        <v>1.5331666922392115</v>
      </c>
      <c r="J19" s="78">
        <f>SEKTOR_USD!J19*$B$55</f>
        <v>8140783.6763934307</v>
      </c>
      <c r="K19" s="78">
        <f>SEKTOR_USD!K19*$C$55</f>
        <v>11893878.591006825</v>
      </c>
      <c r="L19" s="79">
        <f t="shared" si="2"/>
        <v>46.102378638270217</v>
      </c>
      <c r="M19" s="79">
        <f t="shared" si="5"/>
        <v>1.5419074233186674</v>
      </c>
    </row>
    <row r="20" spans="1:13" s="23" customFormat="1" ht="15.75" x14ac:dyDescent="0.25">
      <c r="A20" s="75" t="s">
        <v>112</v>
      </c>
      <c r="B20" s="76">
        <f>SEKTOR_USD!B20*$B$53</f>
        <v>1611581.4889429428</v>
      </c>
      <c r="C20" s="76">
        <f>SEKTOR_USD!C20*$C$53</f>
        <v>2608904.8682195451</v>
      </c>
      <c r="D20" s="77">
        <f t="shared" si="0"/>
        <v>61.884762645838009</v>
      </c>
      <c r="E20" s="77">
        <f t="shared" si="3"/>
        <v>3.2294239979531478</v>
      </c>
      <c r="F20" s="76">
        <f>SEKTOR_USD!F20*$B$54</f>
        <v>14502248.74291495</v>
      </c>
      <c r="G20" s="76">
        <f>SEKTOR_USD!G20*$C$54</f>
        <v>21851236.307391528</v>
      </c>
      <c r="H20" s="77">
        <f t="shared" si="1"/>
        <v>50.674813918544274</v>
      </c>
      <c r="I20" s="77">
        <f t="shared" si="4"/>
        <v>3.0373462094151464</v>
      </c>
      <c r="J20" s="76">
        <f>SEKTOR_USD!J20*$B$55</f>
        <v>15740440.344434554</v>
      </c>
      <c r="K20" s="76">
        <f>SEKTOR_USD!K20*$C$55</f>
        <v>23601615.616604675</v>
      </c>
      <c r="L20" s="77">
        <f t="shared" si="2"/>
        <v>49.942537185432975</v>
      </c>
      <c r="M20" s="77">
        <f t="shared" si="5"/>
        <v>3.0596836888071821</v>
      </c>
    </row>
    <row r="21" spans="1:13" ht="14.25" x14ac:dyDescent="0.2">
      <c r="A21" s="14" t="str">
        <f>SEKTOR_USD!A21</f>
        <v xml:space="preserve"> Mobilya,Kağıt ve Orman Ürünleri</v>
      </c>
      <c r="B21" s="78">
        <f>SEKTOR_USD!B21*$B$53</f>
        <v>1611581.4889429428</v>
      </c>
      <c r="C21" s="78">
        <f>SEKTOR_USD!C21*$C$53</f>
        <v>2608904.8682195451</v>
      </c>
      <c r="D21" s="79">
        <f t="shared" si="0"/>
        <v>61.884762645838009</v>
      </c>
      <c r="E21" s="79">
        <f t="shared" si="3"/>
        <v>3.2294239979531478</v>
      </c>
      <c r="F21" s="78">
        <f>SEKTOR_USD!F21*$B$54</f>
        <v>14502248.74291495</v>
      </c>
      <c r="G21" s="78">
        <f>SEKTOR_USD!G21*$C$54</f>
        <v>21851236.307391528</v>
      </c>
      <c r="H21" s="79">
        <f t="shared" si="1"/>
        <v>50.674813918544274</v>
      </c>
      <c r="I21" s="79">
        <f t="shared" si="4"/>
        <v>3.0373462094151464</v>
      </c>
      <c r="J21" s="78">
        <f>SEKTOR_USD!J21*$B$55</f>
        <v>15740440.344434554</v>
      </c>
      <c r="K21" s="78">
        <f>SEKTOR_USD!K21*$C$55</f>
        <v>23601615.616604675</v>
      </c>
      <c r="L21" s="79">
        <f t="shared" si="2"/>
        <v>49.942537185432975</v>
      </c>
      <c r="M21" s="79">
        <f t="shared" si="5"/>
        <v>3.0596836888071821</v>
      </c>
    </row>
    <row r="22" spans="1:13" ht="16.5" x14ac:dyDescent="0.25">
      <c r="A22" s="72" t="s">
        <v>14</v>
      </c>
      <c r="B22" s="73">
        <f>SEKTOR_USD!B22*$B$53</f>
        <v>42897869.558045298</v>
      </c>
      <c r="C22" s="73">
        <f>SEKTOR_USD!C22*$C$53</f>
        <v>66210316.614176184</v>
      </c>
      <c r="D22" s="80">
        <f t="shared" si="0"/>
        <v>54.344067190998167</v>
      </c>
      <c r="E22" s="80">
        <f t="shared" si="3"/>
        <v>81.958214724716839</v>
      </c>
      <c r="F22" s="73">
        <f>SEKTOR_USD!F22*$B$54</f>
        <v>400129533.96858931</v>
      </c>
      <c r="G22" s="73">
        <f>SEKTOR_USD!G22*$C$54</f>
        <v>600684359.73569453</v>
      </c>
      <c r="H22" s="80">
        <f t="shared" si="1"/>
        <v>50.122475034009618</v>
      </c>
      <c r="I22" s="80">
        <f t="shared" si="4"/>
        <v>83.495795726716594</v>
      </c>
      <c r="J22" s="73">
        <f>SEKTOR_USD!J22*$B$55</f>
        <v>435036337.9445191</v>
      </c>
      <c r="K22" s="73">
        <f>SEKTOR_USD!K22*$C$55</f>
        <v>642612640.86127245</v>
      </c>
      <c r="L22" s="80">
        <f t="shared" si="2"/>
        <v>47.714704453775056</v>
      </c>
      <c r="M22" s="80">
        <f t="shared" si="5"/>
        <v>83.307492478661047</v>
      </c>
    </row>
    <row r="23" spans="1:13" s="23" customFormat="1" ht="15.75" x14ac:dyDescent="0.25">
      <c r="A23" s="75" t="s">
        <v>15</v>
      </c>
      <c r="B23" s="76">
        <f>SEKTOR_USD!B23*$B$53</f>
        <v>4119085.7718410478</v>
      </c>
      <c r="C23" s="76">
        <f>SEKTOR_USD!C23*$C$53</f>
        <v>5914730.2168844966</v>
      </c>
      <c r="D23" s="77">
        <f t="shared" si="0"/>
        <v>43.593276384746801</v>
      </c>
      <c r="E23" s="77">
        <f t="shared" si="3"/>
        <v>7.3215286369798029</v>
      </c>
      <c r="F23" s="76">
        <f>SEKTOR_USD!F23*$B$54</f>
        <v>39074082.901940361</v>
      </c>
      <c r="G23" s="76">
        <f>SEKTOR_USD!G23*$C$54</f>
        <v>54986362.212679654</v>
      </c>
      <c r="H23" s="77">
        <f t="shared" si="1"/>
        <v>40.723359651645502</v>
      </c>
      <c r="I23" s="77">
        <f t="shared" si="4"/>
        <v>7.6431656537308195</v>
      </c>
      <c r="J23" s="76">
        <f>SEKTOR_USD!J23*$B$55</f>
        <v>42324433.9085164</v>
      </c>
      <c r="K23" s="76">
        <f>SEKTOR_USD!K23*$C$55</f>
        <v>58867595.210238054</v>
      </c>
      <c r="L23" s="77">
        <f t="shared" si="2"/>
        <v>39.086550661207752</v>
      </c>
      <c r="M23" s="77">
        <f t="shared" si="5"/>
        <v>7.6315208157762839</v>
      </c>
    </row>
    <row r="24" spans="1:13" ht="14.25" x14ac:dyDescent="0.2">
      <c r="A24" s="14" t="str">
        <f>SEKTOR_USD!A24</f>
        <v xml:space="preserve"> Tekstil ve Hammaddeleri</v>
      </c>
      <c r="B24" s="78">
        <f>SEKTOR_USD!B24*$B$53</f>
        <v>2828954.3796689166</v>
      </c>
      <c r="C24" s="78">
        <f>SEKTOR_USD!C24*$C$53</f>
        <v>4018537.7375220628</v>
      </c>
      <c r="D24" s="79">
        <f t="shared" si="0"/>
        <v>42.05028424644896</v>
      </c>
      <c r="E24" s="79">
        <f t="shared" si="3"/>
        <v>4.974333240096513</v>
      </c>
      <c r="F24" s="78">
        <f>SEKTOR_USD!F24*$B$54</f>
        <v>26870358.307990596</v>
      </c>
      <c r="G24" s="78">
        <f>SEKTOR_USD!G24*$C$54</f>
        <v>37594537.884100944</v>
      </c>
      <c r="H24" s="79">
        <f t="shared" si="1"/>
        <v>39.910817165847902</v>
      </c>
      <c r="I24" s="79">
        <f t="shared" si="4"/>
        <v>5.22568268132098</v>
      </c>
      <c r="J24" s="78">
        <f>SEKTOR_USD!J24*$B$55</f>
        <v>29127429.293732774</v>
      </c>
      <c r="K24" s="78">
        <f>SEKTOR_USD!K24*$C$55</f>
        <v>40236969.61965932</v>
      </c>
      <c r="L24" s="79">
        <f t="shared" si="2"/>
        <v>38.141163141770768</v>
      </c>
      <c r="M24" s="79">
        <f t="shared" si="5"/>
        <v>5.2162700059265132</v>
      </c>
    </row>
    <row r="25" spans="1:13" ht="14.25" x14ac:dyDescent="0.2">
      <c r="A25" s="14" t="str">
        <f>SEKTOR_USD!A25</f>
        <v xml:space="preserve"> Deri ve Deri Mamulleri </v>
      </c>
      <c r="B25" s="78">
        <f>SEKTOR_USD!B25*$B$53</f>
        <v>464082.16986305307</v>
      </c>
      <c r="C25" s="78">
        <f>SEKTOR_USD!C25*$C$53</f>
        <v>669670.40561352472</v>
      </c>
      <c r="D25" s="79">
        <f t="shared" si="0"/>
        <v>44.299964338457364</v>
      </c>
      <c r="E25" s="79">
        <f t="shared" si="3"/>
        <v>0.82894922883226552</v>
      </c>
      <c r="F25" s="78">
        <f>SEKTOR_USD!F25*$B$54</f>
        <v>5078365.1255409149</v>
      </c>
      <c r="G25" s="78">
        <f>SEKTOR_USD!G25*$C$54</f>
        <v>7436650.3942596838</v>
      </c>
      <c r="H25" s="79">
        <f t="shared" si="1"/>
        <v>46.437883264007709</v>
      </c>
      <c r="I25" s="79">
        <f t="shared" si="4"/>
        <v>1.0337026961769511</v>
      </c>
      <c r="J25" s="78">
        <f>SEKTOR_USD!J25*$B$55</f>
        <v>5483086.9163932549</v>
      </c>
      <c r="K25" s="78">
        <f>SEKTOR_USD!K25*$C$55</f>
        <v>7895569.996948502</v>
      </c>
      <c r="L25" s="79">
        <f t="shared" si="2"/>
        <v>43.998629190838464</v>
      </c>
      <c r="M25" s="79">
        <f t="shared" si="5"/>
        <v>1.0235717387288787</v>
      </c>
    </row>
    <row r="26" spans="1:13" ht="14.25" x14ac:dyDescent="0.2">
      <c r="A26" s="14" t="str">
        <f>SEKTOR_USD!A26</f>
        <v xml:space="preserve"> Halı </v>
      </c>
      <c r="B26" s="78">
        <f>SEKTOR_USD!B26*$B$53</f>
        <v>826049.22230907762</v>
      </c>
      <c r="C26" s="78">
        <f>SEKTOR_USD!C26*$C$53</f>
        <v>1226522.0737489092</v>
      </c>
      <c r="D26" s="79">
        <f t="shared" si="0"/>
        <v>48.480507047797836</v>
      </c>
      <c r="E26" s="79">
        <f t="shared" si="3"/>
        <v>1.5182461680510244</v>
      </c>
      <c r="F26" s="78">
        <f>SEKTOR_USD!F26*$B$54</f>
        <v>7125359.4684088463</v>
      </c>
      <c r="G26" s="78">
        <f>SEKTOR_USD!G26*$C$54</f>
        <v>9955173.9343190286</v>
      </c>
      <c r="H26" s="79">
        <f t="shared" si="1"/>
        <v>39.714690584475235</v>
      </c>
      <c r="I26" s="79">
        <f t="shared" si="4"/>
        <v>1.3837802762328886</v>
      </c>
      <c r="J26" s="78">
        <f>SEKTOR_USD!J26*$B$55</f>
        <v>7713917.6983903693</v>
      </c>
      <c r="K26" s="78">
        <f>SEKTOR_USD!K26*$C$55</f>
        <v>10735055.593630239</v>
      </c>
      <c r="L26" s="79">
        <f t="shared" si="2"/>
        <v>39.164767027139504</v>
      </c>
      <c r="M26" s="79">
        <f t="shared" si="5"/>
        <v>1.3916790711208926</v>
      </c>
    </row>
    <row r="27" spans="1:13" s="23" customFormat="1" ht="15.75" x14ac:dyDescent="0.25">
      <c r="A27" s="75" t="s">
        <v>19</v>
      </c>
      <c r="B27" s="76">
        <f>SEKTOR_USD!B27*$B$53</f>
        <v>5390863.3717871793</v>
      </c>
      <c r="C27" s="76">
        <f>SEKTOR_USD!C27*$C$53</f>
        <v>8085777.4015675941</v>
      </c>
      <c r="D27" s="77">
        <f t="shared" si="0"/>
        <v>49.990397528605826</v>
      </c>
      <c r="E27" s="77">
        <f t="shared" si="3"/>
        <v>10.008951993926143</v>
      </c>
      <c r="F27" s="76">
        <f>SEKTOR_USD!F27*$B$54</f>
        <v>53255280.150611758</v>
      </c>
      <c r="G27" s="76">
        <f>SEKTOR_USD!G27*$C$54</f>
        <v>76102983.149473548</v>
      </c>
      <c r="H27" s="77">
        <f t="shared" si="1"/>
        <v>42.902230415924933</v>
      </c>
      <c r="I27" s="77">
        <f t="shared" si="4"/>
        <v>10.578399507585194</v>
      </c>
      <c r="J27" s="76">
        <f>SEKTOR_USD!J27*$B$55</f>
        <v>57769591.80348704</v>
      </c>
      <c r="K27" s="76">
        <f>SEKTOR_USD!K27*$C$55</f>
        <v>81292937.318660468</v>
      </c>
      <c r="L27" s="77">
        <f t="shared" si="2"/>
        <v>40.719251739205696</v>
      </c>
      <c r="M27" s="77">
        <f t="shared" si="5"/>
        <v>10.538713890168527</v>
      </c>
    </row>
    <row r="28" spans="1:13" ht="14.25" x14ac:dyDescent="0.2">
      <c r="A28" s="14" t="str">
        <f>SEKTOR_USD!A28</f>
        <v xml:space="preserve"> Kimyevi Maddeler ve Mamulleri  </v>
      </c>
      <c r="B28" s="78">
        <f>SEKTOR_USD!B28*$B$53</f>
        <v>5390863.3717871793</v>
      </c>
      <c r="C28" s="78">
        <f>SEKTOR_USD!C28*$C$53</f>
        <v>8085777.4015675941</v>
      </c>
      <c r="D28" s="79">
        <f t="shared" si="0"/>
        <v>49.990397528605826</v>
      </c>
      <c r="E28" s="79">
        <f t="shared" si="3"/>
        <v>10.008951993926143</v>
      </c>
      <c r="F28" s="78">
        <f>SEKTOR_USD!F28*$B$54</f>
        <v>53255280.150611758</v>
      </c>
      <c r="G28" s="78">
        <f>SEKTOR_USD!G28*$C$54</f>
        <v>76102983.149473548</v>
      </c>
      <c r="H28" s="79">
        <f t="shared" si="1"/>
        <v>42.902230415924933</v>
      </c>
      <c r="I28" s="79">
        <f t="shared" si="4"/>
        <v>10.578399507585194</v>
      </c>
      <c r="J28" s="78">
        <f>SEKTOR_USD!J28*$B$55</f>
        <v>57769591.80348704</v>
      </c>
      <c r="K28" s="78">
        <f>SEKTOR_USD!K28*$C$55</f>
        <v>81292937.318660468</v>
      </c>
      <c r="L28" s="79">
        <f t="shared" si="2"/>
        <v>40.719251739205696</v>
      </c>
      <c r="M28" s="79">
        <f t="shared" si="5"/>
        <v>10.538713890168527</v>
      </c>
    </row>
    <row r="29" spans="1:13" s="23" customFormat="1" ht="15.75" x14ac:dyDescent="0.25">
      <c r="A29" s="75" t="s">
        <v>21</v>
      </c>
      <c r="B29" s="76">
        <f>SEKTOR_USD!B29*$B$53</f>
        <v>33387920.414417073</v>
      </c>
      <c r="C29" s="76">
        <f>SEKTOR_USD!C29*$C$53</f>
        <v>52209808.995724089</v>
      </c>
      <c r="D29" s="77">
        <f t="shared" si="0"/>
        <v>56.373348048294822</v>
      </c>
      <c r="E29" s="77">
        <f t="shared" si="3"/>
        <v>64.627734093810886</v>
      </c>
      <c r="F29" s="76">
        <f>SEKTOR_USD!F29*$B$54</f>
        <v>307800170.9160372</v>
      </c>
      <c r="G29" s="76">
        <f>SEKTOR_USD!G29*$C$54</f>
        <v>469595014.37354136</v>
      </c>
      <c r="H29" s="77">
        <f t="shared" si="1"/>
        <v>52.564897211067205</v>
      </c>
      <c r="I29" s="77">
        <f t="shared" si="4"/>
        <v>65.274230565400586</v>
      </c>
      <c r="J29" s="76">
        <f>SEKTOR_USD!J29*$B$55</f>
        <v>334942312.23251563</v>
      </c>
      <c r="K29" s="76">
        <f>SEKTOR_USD!K29*$C$55</f>
        <v>502452108.33237392</v>
      </c>
      <c r="L29" s="77">
        <f t="shared" si="2"/>
        <v>50.011536310041848</v>
      </c>
      <c r="M29" s="77">
        <f t="shared" si="5"/>
        <v>65.137257772716239</v>
      </c>
    </row>
    <row r="30" spans="1:13" ht="14.25" x14ac:dyDescent="0.2">
      <c r="A30" s="14" t="str">
        <f>SEKTOR_USD!A30</f>
        <v xml:space="preserve"> Hazırgiyim ve Konfeksiyon </v>
      </c>
      <c r="B30" s="78">
        <f>SEKTOR_USD!B30*$B$53</f>
        <v>5581401.2550647343</v>
      </c>
      <c r="C30" s="78">
        <f>SEKTOR_USD!C30*$C$53</f>
        <v>8238222.4285042062</v>
      </c>
      <c r="D30" s="79">
        <f t="shared" si="0"/>
        <v>47.601328985773797</v>
      </c>
      <c r="E30" s="79">
        <f t="shared" si="3"/>
        <v>10.197655550868671</v>
      </c>
      <c r="F30" s="78">
        <f>SEKTOR_USD!F30*$B$54</f>
        <v>56584713.327843286</v>
      </c>
      <c r="G30" s="78">
        <f>SEKTOR_USD!G30*$C$54</f>
        <v>78364142.433843344</v>
      </c>
      <c r="H30" s="79">
        <f t="shared" si="1"/>
        <v>38.489952188700386</v>
      </c>
      <c r="I30" s="79">
        <f t="shared" si="4"/>
        <v>10.892703169156109</v>
      </c>
      <c r="J30" s="78">
        <f>SEKTOR_USD!J30*$B$55</f>
        <v>61258037.458659843</v>
      </c>
      <c r="K30" s="78">
        <f>SEKTOR_USD!K30*$C$55</f>
        <v>83838639.276749924</v>
      </c>
      <c r="L30" s="79">
        <f t="shared" si="2"/>
        <v>36.861451582298344</v>
      </c>
      <c r="M30" s="79">
        <f t="shared" si="5"/>
        <v>10.868735482090857</v>
      </c>
    </row>
    <row r="31" spans="1:13" ht="14.25" x14ac:dyDescent="0.2">
      <c r="A31" s="14" t="str">
        <f>SEKTOR_USD!A31</f>
        <v xml:space="preserve"> Otomotiv Endüstrisi</v>
      </c>
      <c r="B31" s="78">
        <f>SEKTOR_USD!B31*$B$53</f>
        <v>10282802.592800874</v>
      </c>
      <c r="C31" s="78">
        <f>SEKTOR_USD!C31*$C$53</f>
        <v>14879563.753240522</v>
      </c>
      <c r="D31" s="79">
        <f t="shared" si="0"/>
        <v>44.703388195528532</v>
      </c>
      <c r="E31" s="79">
        <f t="shared" si="3"/>
        <v>18.418617270848312</v>
      </c>
      <c r="F31" s="78">
        <f>SEKTOR_USD!F31*$B$54</f>
        <v>94482881.93640238</v>
      </c>
      <c r="G31" s="78">
        <f>SEKTOR_USD!G31*$C$54</f>
        <v>139518876.47840202</v>
      </c>
      <c r="H31" s="79">
        <f t="shared" si="1"/>
        <v>47.665771427584033</v>
      </c>
      <c r="I31" s="79">
        <f t="shared" si="4"/>
        <v>19.393279384845993</v>
      </c>
      <c r="J31" s="78">
        <f>SEKTOR_USD!J31*$B$55</f>
        <v>102698797.05002199</v>
      </c>
      <c r="K31" s="78">
        <f>SEKTOR_USD!K31*$C$55</f>
        <v>148940807.2173354</v>
      </c>
      <c r="L31" s="79">
        <f t="shared" si="2"/>
        <v>45.026827475681237</v>
      </c>
      <c r="M31" s="79">
        <f t="shared" si="5"/>
        <v>19.30849844533714</v>
      </c>
    </row>
    <row r="32" spans="1:13" ht="14.25" x14ac:dyDescent="0.2">
      <c r="A32" s="14" t="str">
        <f>SEKTOR_USD!A32</f>
        <v xml:space="preserve"> Gemi ve Yat</v>
      </c>
      <c r="B32" s="78">
        <f>SEKTOR_USD!B32*$B$53</f>
        <v>489115.6951587334</v>
      </c>
      <c r="C32" s="78">
        <f>SEKTOR_USD!C32*$C$53</f>
        <v>159369.10930928847</v>
      </c>
      <c r="D32" s="79">
        <f t="shared" si="0"/>
        <v>-67.416889115045038</v>
      </c>
      <c r="E32" s="79">
        <f t="shared" si="3"/>
        <v>0.19727450870490074</v>
      </c>
      <c r="F32" s="78">
        <f>SEKTOR_USD!F32*$B$54</f>
        <v>4416265.8339399844</v>
      </c>
      <c r="G32" s="78">
        <f>SEKTOR_USD!G32*$C$54</f>
        <v>4564470.0599589329</v>
      </c>
      <c r="H32" s="79">
        <f t="shared" si="1"/>
        <v>3.3558719423085011</v>
      </c>
      <c r="I32" s="79">
        <f t="shared" si="4"/>
        <v>0.63446642741745074</v>
      </c>
      <c r="J32" s="78">
        <f>SEKTOR_USD!J32*$B$55</f>
        <v>4969341.1414297251</v>
      </c>
      <c r="K32" s="78">
        <f>SEKTOR_USD!K32*$C$55</f>
        <v>5058526.7357946457</v>
      </c>
      <c r="L32" s="79">
        <f t="shared" si="2"/>
        <v>1.7947166802732548</v>
      </c>
      <c r="M32" s="79">
        <f t="shared" si="5"/>
        <v>0.65578102763511181</v>
      </c>
    </row>
    <row r="33" spans="1:13" ht="14.25" x14ac:dyDescent="0.2">
      <c r="A33" s="14" t="str">
        <f>SEKTOR_USD!A33</f>
        <v xml:space="preserve"> Elektrik Elektronik ve Hizmet</v>
      </c>
      <c r="B33" s="78">
        <f>SEKTOR_USD!B33*$B$53</f>
        <v>3924612.0431831293</v>
      </c>
      <c r="C33" s="78">
        <f>SEKTOR_USD!C33*$C$53</f>
        <v>5884767.355247057</v>
      </c>
      <c r="D33" s="79">
        <f t="shared" si="0"/>
        <v>49.945199436174271</v>
      </c>
      <c r="E33" s="79">
        <f t="shared" si="3"/>
        <v>7.2844392108385838</v>
      </c>
      <c r="F33" s="78">
        <f>SEKTOR_USD!F33*$B$54</f>
        <v>34063056.541155703</v>
      </c>
      <c r="G33" s="78">
        <f>SEKTOR_USD!G33*$C$54</f>
        <v>49637170.447680518</v>
      </c>
      <c r="H33" s="79">
        <f t="shared" si="1"/>
        <v>45.721422232640343</v>
      </c>
      <c r="I33" s="79">
        <f t="shared" si="4"/>
        <v>6.8996220343998198</v>
      </c>
      <c r="J33" s="78">
        <f>SEKTOR_USD!J33*$B$55</f>
        <v>37388128.152248979</v>
      </c>
      <c r="K33" s="78">
        <f>SEKTOR_USD!K33*$C$55</f>
        <v>53958321.11486911</v>
      </c>
      <c r="L33" s="79">
        <f t="shared" si="2"/>
        <v>44.319397042677025</v>
      </c>
      <c r="M33" s="79">
        <f t="shared" si="5"/>
        <v>6.9950887122504453</v>
      </c>
    </row>
    <row r="34" spans="1:13" ht="14.25" x14ac:dyDescent="0.2">
      <c r="A34" s="14" t="str">
        <f>SEKTOR_USD!A34</f>
        <v xml:space="preserve"> Makine ve Aksamları</v>
      </c>
      <c r="B34" s="78">
        <f>SEKTOR_USD!B34*$B$53</f>
        <v>2258393.0785423182</v>
      </c>
      <c r="C34" s="78">
        <f>SEKTOR_USD!C34*$C$53</f>
        <v>3784366.5387733467</v>
      </c>
      <c r="D34" s="79">
        <f t="shared" si="0"/>
        <v>67.568992959187142</v>
      </c>
      <c r="E34" s="79">
        <f t="shared" si="3"/>
        <v>4.6844652199625871</v>
      </c>
      <c r="F34" s="78">
        <f>SEKTOR_USD!F34*$B$54</f>
        <v>19871853.315880727</v>
      </c>
      <c r="G34" s="78">
        <f>SEKTOR_USD!G34*$C$54</f>
        <v>31908402.776798673</v>
      </c>
      <c r="H34" s="79">
        <f t="shared" si="1"/>
        <v>60.570844951330514</v>
      </c>
      <c r="I34" s="79">
        <f t="shared" si="4"/>
        <v>4.435303561740235</v>
      </c>
      <c r="J34" s="78">
        <f>SEKTOR_USD!J34*$B$55</f>
        <v>21589908.15047697</v>
      </c>
      <c r="K34" s="78">
        <f>SEKTOR_USD!K34*$C$55</f>
        <v>34227363.544104591</v>
      </c>
      <c r="L34" s="79">
        <f t="shared" si="2"/>
        <v>58.534085951395909</v>
      </c>
      <c r="M34" s="79">
        <f t="shared" si="5"/>
        <v>4.437192251919071</v>
      </c>
    </row>
    <row r="35" spans="1:13" ht="14.25" x14ac:dyDescent="0.2">
      <c r="A35" s="14" t="str">
        <f>SEKTOR_USD!A35</f>
        <v xml:space="preserve"> Demir ve Demir Dışı Metaller </v>
      </c>
      <c r="B35" s="78">
        <f>SEKTOR_USD!B35*$B$53</f>
        <v>2507288.4799952838</v>
      </c>
      <c r="C35" s="78">
        <f>SEKTOR_USD!C35*$C$53</f>
        <v>3924534.7790893586</v>
      </c>
      <c r="D35" s="79">
        <f t="shared" si="0"/>
        <v>56.525059258308431</v>
      </c>
      <c r="E35" s="79">
        <f t="shared" si="3"/>
        <v>4.8579719984356231</v>
      </c>
      <c r="F35" s="78">
        <f>SEKTOR_USD!F35*$B$54</f>
        <v>22437361.317054465</v>
      </c>
      <c r="G35" s="78">
        <f>SEKTOR_USD!G35*$C$54</f>
        <v>35744452.191821076</v>
      </c>
      <c r="H35" s="79">
        <f t="shared" si="1"/>
        <v>59.307735373731283</v>
      </c>
      <c r="I35" s="79">
        <f t="shared" si="4"/>
        <v>4.9685187073705173</v>
      </c>
      <c r="J35" s="78">
        <f>SEKTOR_USD!J35*$B$55</f>
        <v>24147044.453507237</v>
      </c>
      <c r="K35" s="78">
        <f>SEKTOR_USD!K35*$C$55</f>
        <v>38101499.046733007</v>
      </c>
      <c r="L35" s="79">
        <f t="shared" si="2"/>
        <v>57.78949312034316</v>
      </c>
      <c r="M35" s="79">
        <f t="shared" si="5"/>
        <v>4.9394302935081162</v>
      </c>
    </row>
    <row r="36" spans="1:13" ht="14.25" x14ac:dyDescent="0.2">
      <c r="A36" s="14" t="str">
        <f>SEKTOR_USD!A36</f>
        <v xml:space="preserve"> Çelik</v>
      </c>
      <c r="B36" s="78">
        <f>SEKTOR_USD!B36*$B$53</f>
        <v>4174707.0904291538</v>
      </c>
      <c r="C36" s="78">
        <f>SEKTOR_USD!C36*$C$53</f>
        <v>8987347.5357636996</v>
      </c>
      <c r="D36" s="79">
        <f t="shared" si="0"/>
        <v>115.28091291405582</v>
      </c>
      <c r="E36" s="79">
        <f t="shared" si="3"/>
        <v>11.124957511290114</v>
      </c>
      <c r="F36" s="78">
        <f>SEKTOR_USD!F36*$B$54</f>
        <v>37266760.319281153</v>
      </c>
      <c r="G36" s="78">
        <f>SEKTOR_USD!G36*$C$54</f>
        <v>67635612.653936952</v>
      </c>
      <c r="H36" s="79">
        <f t="shared" si="1"/>
        <v>81.490454427678003</v>
      </c>
      <c r="I36" s="79">
        <f t="shared" si="4"/>
        <v>9.4014255681457986</v>
      </c>
      <c r="J36" s="78">
        <f>SEKTOR_USD!J36*$B$55</f>
        <v>40503109.573829561</v>
      </c>
      <c r="K36" s="78">
        <f>SEKTOR_USD!K36*$C$55</f>
        <v>71985533.414310843</v>
      </c>
      <c r="L36" s="79">
        <f t="shared" si="2"/>
        <v>77.728411896609401</v>
      </c>
      <c r="M36" s="79">
        <f t="shared" si="5"/>
        <v>9.3321137838925985</v>
      </c>
    </row>
    <row r="37" spans="1:13" ht="14.25" x14ac:dyDescent="0.2">
      <c r="A37" s="14" t="str">
        <f>SEKTOR_USD!A37</f>
        <v xml:space="preserve"> Çimento Cam Seramik ve Toprak Ürünleri</v>
      </c>
      <c r="B37" s="78">
        <f>SEKTOR_USD!B37*$B$53</f>
        <v>924880.20947097323</v>
      </c>
      <c r="C37" s="78">
        <f>SEKTOR_USD!C37*$C$53</f>
        <v>1405772.5143384568</v>
      </c>
      <c r="D37" s="79">
        <f t="shared" si="0"/>
        <v>51.995090817496411</v>
      </c>
      <c r="E37" s="79">
        <f t="shared" si="3"/>
        <v>1.7401307149101881</v>
      </c>
      <c r="F37" s="78">
        <f>SEKTOR_USD!F37*$B$54</f>
        <v>8960762.8000588603</v>
      </c>
      <c r="G37" s="78">
        <f>SEKTOR_USD!G37*$C$54</f>
        <v>13165309.896873768</v>
      </c>
      <c r="H37" s="79">
        <f t="shared" si="1"/>
        <v>46.921754214800657</v>
      </c>
      <c r="I37" s="79">
        <f t="shared" si="4"/>
        <v>1.8299927541179355</v>
      </c>
      <c r="J37" s="78">
        <f>SEKTOR_USD!J37*$B$55</f>
        <v>9666643.8290570751</v>
      </c>
      <c r="K37" s="78">
        <f>SEKTOR_USD!K37*$C$55</f>
        <v>14059737.244067997</v>
      </c>
      <c r="L37" s="79">
        <f t="shared" si="2"/>
        <v>45.445901314845919</v>
      </c>
      <c r="M37" s="79">
        <f t="shared" si="5"/>
        <v>1.8226866081288342</v>
      </c>
    </row>
    <row r="38" spans="1:13" ht="14.25" x14ac:dyDescent="0.2">
      <c r="A38" s="14" t="str">
        <f>SEKTOR_USD!A38</f>
        <v xml:space="preserve"> Mücevher</v>
      </c>
      <c r="B38" s="78">
        <f>SEKTOR_USD!B38*$B$53</f>
        <v>1035284.9141939176</v>
      </c>
      <c r="C38" s="78">
        <f>SEKTOR_USD!C38*$C$53</f>
        <v>1463701.8726184918</v>
      </c>
      <c r="D38" s="79">
        <f t="shared" si="0"/>
        <v>41.381551353729854</v>
      </c>
      <c r="E38" s="79">
        <f t="shared" si="3"/>
        <v>1.811838373588921</v>
      </c>
      <c r="F38" s="78">
        <f>SEKTOR_USD!F38*$B$54</f>
        <v>10874799.171268418</v>
      </c>
      <c r="G38" s="78">
        <f>SEKTOR_USD!G38*$C$54</f>
        <v>19942789.900010604</v>
      </c>
      <c r="H38" s="79">
        <f t="shared" si="1"/>
        <v>83.385362671341284</v>
      </c>
      <c r="I38" s="79">
        <f t="shared" si="4"/>
        <v>2.7720700309972872</v>
      </c>
      <c r="J38" s="78">
        <f>SEKTOR_USD!J38*$B$55</f>
        <v>12087566.310023788</v>
      </c>
      <c r="K38" s="78">
        <f>SEKTOR_USD!K38*$C$55</f>
        <v>20940349.599202551</v>
      </c>
      <c r="L38" s="79">
        <f t="shared" si="2"/>
        <v>73.238756769735076</v>
      </c>
      <c r="M38" s="79">
        <f t="shared" si="5"/>
        <v>2.7146805179524947</v>
      </c>
    </row>
    <row r="39" spans="1:13" ht="14.25" x14ac:dyDescent="0.2">
      <c r="A39" s="14" t="str">
        <f>SEKTOR_USD!A39</f>
        <v xml:space="preserve"> Savunma ve Havacılık Sanayii</v>
      </c>
      <c r="B39" s="78">
        <f>SEKTOR_USD!B39*$B$53</f>
        <v>672942.31597716454</v>
      </c>
      <c r="C39" s="78">
        <f>SEKTOR_USD!C39*$C$53</f>
        <v>1227057.8937573798</v>
      </c>
      <c r="D39" s="79">
        <f t="shared" si="0"/>
        <v>82.342210413027217</v>
      </c>
      <c r="E39" s="79">
        <f t="shared" si="3"/>
        <v>1.5189094310220195</v>
      </c>
      <c r="F39" s="78">
        <f>SEKTOR_USD!F39*$B$54</f>
        <v>5571324.1831003819</v>
      </c>
      <c r="G39" s="78">
        <f>SEKTOR_USD!G39*$C$54</f>
        <v>8544679.3970286455</v>
      </c>
      <c r="H39" s="79">
        <f t="shared" si="1"/>
        <v>53.368914035686643</v>
      </c>
      <c r="I39" s="79">
        <f t="shared" si="4"/>
        <v>1.187719962941117</v>
      </c>
      <c r="J39" s="78">
        <f>SEKTOR_USD!J39*$B$55</f>
        <v>6324009.470014859</v>
      </c>
      <c r="K39" s="78">
        <f>SEKTOR_USD!K39*$C$55</f>
        <v>9360544.8340099994</v>
      </c>
      <c r="L39" s="79">
        <f t="shared" si="2"/>
        <v>48.015983821542349</v>
      </c>
      <c r="M39" s="79">
        <f t="shared" si="5"/>
        <v>1.2134892293906836</v>
      </c>
    </row>
    <row r="40" spans="1:13" ht="14.25" x14ac:dyDescent="0.2">
      <c r="A40" s="14" t="str">
        <f>SEKTOR_USD!A40</f>
        <v xml:space="preserve"> İklimlendirme Sanayii</v>
      </c>
      <c r="B40" s="78">
        <f>SEKTOR_USD!B40*$B$53</f>
        <v>1496576.0118418273</v>
      </c>
      <c r="C40" s="78">
        <f>SEKTOR_USD!C40*$C$53</f>
        <v>2205261.2808383517</v>
      </c>
      <c r="D40" s="79">
        <f t="shared" si="0"/>
        <v>47.353777114491471</v>
      </c>
      <c r="E40" s="79">
        <f t="shared" si="3"/>
        <v>2.7297751592439283</v>
      </c>
      <c r="F40" s="78">
        <f>SEKTOR_USD!F40*$B$54</f>
        <v>12917240.67327369</v>
      </c>
      <c r="G40" s="78">
        <f>SEKTOR_USD!G40*$C$54</f>
        <v>20050014.812011488</v>
      </c>
      <c r="H40" s="79">
        <f t="shared" si="1"/>
        <v>55.219023312740511</v>
      </c>
      <c r="I40" s="79">
        <f t="shared" si="4"/>
        <v>2.7869744133141165</v>
      </c>
      <c r="J40" s="78">
        <f>SEKTOR_USD!J40*$B$55</f>
        <v>13927295.934419662</v>
      </c>
      <c r="K40" s="78">
        <f>SEKTOR_USD!K40*$C$55</f>
        <v>21400240.335654393</v>
      </c>
      <c r="L40" s="79">
        <f t="shared" si="2"/>
        <v>53.656822088243516</v>
      </c>
      <c r="M40" s="79">
        <f t="shared" si="5"/>
        <v>2.7743001731410684</v>
      </c>
    </row>
    <row r="41" spans="1:13" ht="14.25" x14ac:dyDescent="0.2">
      <c r="A41" s="14" t="str">
        <f>SEKTOR_USD!A41</f>
        <v xml:space="preserve"> Diğer Sanayi Ürünleri</v>
      </c>
      <c r="B41" s="78">
        <f>SEKTOR_USD!B41*$B$53</f>
        <v>39916.727758957051</v>
      </c>
      <c r="C41" s="78">
        <f>SEKTOR_USD!C41*$C$53</f>
        <v>49843.934243928787</v>
      </c>
      <c r="D41" s="79">
        <f t="shared" si="0"/>
        <v>24.869790291725842</v>
      </c>
      <c r="E41" s="79">
        <f t="shared" si="3"/>
        <v>6.169914409703825E-2</v>
      </c>
      <c r="F41" s="78">
        <f>SEKTOR_USD!F41*$B$54</f>
        <v>353151.49677814357</v>
      </c>
      <c r="G41" s="78">
        <f>SEKTOR_USD!G41*$C$54</f>
        <v>519093.32517522603</v>
      </c>
      <c r="H41" s="79">
        <f t="shared" si="1"/>
        <v>46.988850369033052</v>
      </c>
      <c r="I41" s="79">
        <f t="shared" si="4"/>
        <v>7.215455095418763E-2</v>
      </c>
      <c r="J41" s="78">
        <f>SEKTOR_USD!J41*$B$55</f>
        <v>382430.70882598037</v>
      </c>
      <c r="K41" s="78">
        <f>SEKTOR_USD!K41*$C$55</f>
        <v>580545.9695414434</v>
      </c>
      <c r="L41" s="79">
        <f t="shared" si="2"/>
        <v>51.804223913831279</v>
      </c>
      <c r="M41" s="79">
        <f t="shared" si="5"/>
        <v>7.5261247469813761E-2</v>
      </c>
    </row>
    <row r="42" spans="1:13" ht="16.5" x14ac:dyDescent="0.25">
      <c r="A42" s="72" t="s">
        <v>31</v>
      </c>
      <c r="B42" s="73">
        <f>SEKTOR_USD!B42*$B$53</f>
        <v>1489234.5334776945</v>
      </c>
      <c r="C42" s="73">
        <f>SEKTOR_USD!C42*$C$53</f>
        <v>2144826.3438694463</v>
      </c>
      <c r="D42" s="80">
        <f t="shared" si="0"/>
        <v>44.022066078524169</v>
      </c>
      <c r="E42" s="80">
        <f t="shared" si="3"/>
        <v>2.6549659785261341</v>
      </c>
      <c r="F42" s="73">
        <f>SEKTOR_USD!F42*$B$54</f>
        <v>15520865.274751706</v>
      </c>
      <c r="G42" s="73">
        <f>SEKTOR_USD!G42*$C$54</f>
        <v>20082671.403530896</v>
      </c>
      <c r="H42" s="80">
        <f t="shared" si="1"/>
        <v>29.3914420879616</v>
      </c>
      <c r="I42" s="80">
        <f t="shared" si="4"/>
        <v>2.7915137159452605</v>
      </c>
      <c r="J42" s="73">
        <f>SEKTOR_USD!J42*$B$55</f>
        <v>16757087.244644737</v>
      </c>
      <c r="K42" s="73">
        <f>SEKTOR_USD!K42*$C$55</f>
        <v>21690070.184238914</v>
      </c>
      <c r="L42" s="80">
        <f t="shared" si="2"/>
        <v>29.438188556132687</v>
      </c>
      <c r="M42" s="80">
        <f t="shared" si="5"/>
        <v>2.8118733492595549</v>
      </c>
    </row>
    <row r="43" spans="1:13" ht="14.25" x14ac:dyDescent="0.2">
      <c r="A43" s="14" t="str">
        <f>SEKTOR_USD!A43</f>
        <v xml:space="preserve"> Madencilik Ürünleri</v>
      </c>
      <c r="B43" s="78">
        <f>SEKTOR_USD!B43*$B$53</f>
        <v>1489234.5334776945</v>
      </c>
      <c r="C43" s="78">
        <f>SEKTOR_USD!C43*$C$53</f>
        <v>2144826.3438694463</v>
      </c>
      <c r="D43" s="79">
        <f t="shared" si="0"/>
        <v>44.022066078524169</v>
      </c>
      <c r="E43" s="79">
        <f t="shared" si="3"/>
        <v>2.6549659785261341</v>
      </c>
      <c r="F43" s="78">
        <f>SEKTOR_USD!F43*$B$54</f>
        <v>15520865.274751706</v>
      </c>
      <c r="G43" s="78">
        <f>SEKTOR_USD!G43*$C$54</f>
        <v>20082671.403530896</v>
      </c>
      <c r="H43" s="79">
        <f t="shared" si="1"/>
        <v>29.3914420879616</v>
      </c>
      <c r="I43" s="79">
        <f t="shared" si="4"/>
        <v>2.7915137159452605</v>
      </c>
      <c r="J43" s="78">
        <f>SEKTOR_USD!J43*$B$55</f>
        <v>16757087.244644737</v>
      </c>
      <c r="K43" s="78">
        <f>SEKTOR_USD!K43*$C$55</f>
        <v>21690070.184238914</v>
      </c>
      <c r="L43" s="79">
        <f t="shared" si="2"/>
        <v>29.438188556132687</v>
      </c>
      <c r="M43" s="79">
        <f t="shared" si="5"/>
        <v>2.8118733492595549</v>
      </c>
    </row>
    <row r="44" spans="1:13" ht="18" x14ac:dyDescent="0.25">
      <c r="A44" s="81" t="s">
        <v>33</v>
      </c>
      <c r="B44" s="141">
        <f>SEKTOR_USD!B44*$B$53</f>
        <v>52797673.016512595</v>
      </c>
      <c r="C44" s="141">
        <f>SEKTOR_USD!C44*$C$53</f>
        <v>80785454.925494581</v>
      </c>
      <c r="D44" s="142">
        <f>(C44-B44)/B44*100</f>
        <v>53.009498922857347</v>
      </c>
      <c r="E44" s="143">
        <f t="shared" si="3"/>
        <v>100</v>
      </c>
      <c r="F44" s="141">
        <f>SEKTOR_USD!F44*$B$54</f>
        <v>484897555.37746817</v>
      </c>
      <c r="G44" s="141">
        <f>SEKTOR_USD!G44*$C$54</f>
        <v>719418689.89637089</v>
      </c>
      <c r="H44" s="142">
        <f>(G44-F44)/F44*100</f>
        <v>48.365089062232933</v>
      </c>
      <c r="I44" s="142">
        <f t="shared" si="4"/>
        <v>100</v>
      </c>
      <c r="J44" s="141">
        <f>SEKTOR_USD!J44*$B$55</f>
        <v>528064674.91237742</v>
      </c>
      <c r="K44" s="141">
        <f>SEKTOR_USD!K44*$C$55</f>
        <v>771374364.70780301</v>
      </c>
      <c r="L44" s="142">
        <f>(K44-J44)/J44*100</f>
        <v>46.075736809283512</v>
      </c>
      <c r="M44" s="142">
        <f t="shared" si="5"/>
        <v>100</v>
      </c>
    </row>
    <row r="45" spans="1:13" ht="14.25" hidden="1" x14ac:dyDescent="0.2">
      <c r="A45" s="82" t="s">
        <v>34</v>
      </c>
      <c r="B45" s="78">
        <f>SEKTOR_USD!B45*2.1157</f>
        <v>1290309.1740024518</v>
      </c>
      <c r="C45" s="78">
        <f>SEKTOR_USD!C45*2.7012</f>
        <v>1352453.2693873635</v>
      </c>
      <c r="D45" s="79"/>
      <c r="E45" s="79"/>
      <c r="F45" s="78">
        <f>SEKTOR_USD!F45*2.1642</f>
        <v>20560419.562047791</v>
      </c>
      <c r="G45" s="78">
        <f>SEKTOR_USD!G45*2.5613</f>
        <v>10736516.941271646</v>
      </c>
      <c r="H45" s="79">
        <f>(G45-F45)/F45*100</f>
        <v>-47.780652486829396</v>
      </c>
      <c r="I45" s="79">
        <f t="shared" ref="I45:I46" si="6">G45/G$46*100</f>
        <v>2.7178735439618755</v>
      </c>
      <c r="J45" s="78">
        <f>SEKTOR_USD!J45*2.0809</f>
        <v>20729015.76201253</v>
      </c>
      <c r="K45" s="78">
        <f>SEKTOR_USD!K45*2.3856</f>
        <v>10726987.898595128</v>
      </c>
      <c r="L45" s="79">
        <f>(K45-J45)/J45*100</f>
        <v>-48.251339949033493</v>
      </c>
      <c r="M45" s="79">
        <f t="shared" ref="M45:M46" si="7">K45/K$46*100</f>
        <v>2.6752899932563428</v>
      </c>
    </row>
    <row r="46" spans="1:13" s="24" customFormat="1" ht="18" hidden="1" x14ac:dyDescent="0.25">
      <c r="A46" s="83" t="s">
        <v>35</v>
      </c>
      <c r="B46" s="84">
        <f>SEKTOR_USD!B46*2.1157</f>
        <v>30012017.398485396</v>
      </c>
      <c r="C46" s="84">
        <f>SEKTOR_USD!C46*2.7012</f>
        <v>41955010.212977998</v>
      </c>
      <c r="D46" s="85">
        <f>(C46-B46)/B46*100</f>
        <v>39.794035355634989</v>
      </c>
      <c r="E46" s="86">
        <f>C46/C$46*100</f>
        <v>100</v>
      </c>
      <c r="F46" s="84">
        <f>SEKTOR_USD!F46*2.1642</f>
        <v>309792971.32843262</v>
      </c>
      <c r="G46" s="84">
        <f>SEKTOR_USD!G46*2.5613</f>
        <v>395033719.10456514</v>
      </c>
      <c r="H46" s="85">
        <f>(G46-F46)/F46*100</f>
        <v>27.51539113705811</v>
      </c>
      <c r="I46" s="86">
        <f t="shared" si="6"/>
        <v>100</v>
      </c>
      <c r="J46" s="84">
        <f>SEKTOR_USD!J46*2.0809</f>
        <v>324464038.77679425</v>
      </c>
      <c r="K46" s="84">
        <f>SEKTOR_USD!K46*2.3856</f>
        <v>400965425.267349</v>
      </c>
      <c r="L46" s="85">
        <f>(K46-J46)/J46*100</f>
        <v>23.577770522415793</v>
      </c>
      <c r="M46" s="86">
        <f t="shared" si="7"/>
        <v>100</v>
      </c>
    </row>
    <row r="47" spans="1:13" s="24" customFormat="1" ht="18" hidden="1" x14ac:dyDescent="0.25">
      <c r="A47" s="25"/>
      <c r="B47" s="26"/>
      <c r="C47" s="26"/>
      <c r="D47" s="27"/>
      <c r="E47" s="28"/>
      <c r="F47" s="28"/>
      <c r="G47" s="28"/>
      <c r="H47" s="28"/>
      <c r="I47" s="28"/>
    </row>
    <row r="48" spans="1:13" hidden="1" x14ac:dyDescent="0.2">
      <c r="A48" s="1" t="s">
        <v>116</v>
      </c>
    </row>
    <row r="49" spans="1:3" hidden="1" x14ac:dyDescent="0.2">
      <c r="A49" s="1" t="s">
        <v>113</v>
      </c>
    </row>
    <row r="51" spans="1:3" x14ac:dyDescent="0.2">
      <c r="A51" s="29" t="s">
        <v>117</v>
      </c>
    </row>
    <row r="52" spans="1:3" x14ac:dyDescent="0.2">
      <c r="A52" s="138"/>
      <c r="B52" s="139">
        <v>2017</v>
      </c>
      <c r="C52" s="139">
        <v>2018</v>
      </c>
    </row>
    <row r="53" spans="1:3" x14ac:dyDescent="0.2">
      <c r="A53" s="149" t="s">
        <v>225</v>
      </c>
      <c r="B53" s="140">
        <v>3.8891849999999999</v>
      </c>
      <c r="C53" s="140">
        <v>5.3744810000000003</v>
      </c>
    </row>
    <row r="54" spans="1:3" x14ac:dyDescent="0.2">
      <c r="A54" s="139" t="s">
        <v>226</v>
      </c>
      <c r="B54" s="140">
        <v>3.6282751818181818</v>
      </c>
      <c r="C54" s="140">
        <v>4.7948490909090911</v>
      </c>
    </row>
    <row r="55" spans="1:3" x14ac:dyDescent="0.2">
      <c r="A55" s="139" t="s">
        <v>227</v>
      </c>
      <c r="B55" s="140">
        <v>3.6177908333333328</v>
      </c>
      <c r="C55" s="140">
        <v>4.7155546666666668</v>
      </c>
    </row>
  </sheetData>
  <mergeCells count="5">
    <mergeCell ref="B6:E6"/>
    <mergeCell ref="F6:I6"/>
    <mergeCell ref="J6:M6"/>
    <mergeCell ref="A5:M5"/>
    <mergeCell ref="B1:J1"/>
  </mergeCells>
  <printOptions horizontalCentered="1" verticalCentered="1"/>
  <pageMargins left="0.11811023622047245" right="0" top="0.19685039370078741" bottom="0.19685039370078741" header="0.51181102362204722" footer="0.51181102362204722"/>
  <pageSetup paperSize="9" scale="70" orientation="landscape" horizontalDpi="4294967294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9"/>
  <sheetViews>
    <sheetView showGridLines="0" zoomScale="80" zoomScaleNormal="80" workbookViewId="0">
      <selection activeCell="D7" sqref="D7"/>
    </sheetView>
  </sheetViews>
  <sheetFormatPr defaultColWidth="9.140625" defaultRowHeight="12.75" x14ac:dyDescent="0.2"/>
  <cols>
    <col min="1" max="1" width="51" style="19" customWidth="1"/>
    <col min="2" max="2" width="14.42578125" style="19" customWidth="1"/>
    <col min="3" max="3" width="17.85546875" style="19" bestFit="1" customWidth="1"/>
    <col min="4" max="4" width="14.42578125" style="19" customWidth="1"/>
    <col min="5" max="5" width="17.85546875" style="19" bestFit="1" customWidth="1"/>
    <col min="6" max="6" width="19.85546875" style="19" bestFit="1" customWidth="1"/>
    <col min="7" max="7" width="19.85546875" style="19" customWidth="1"/>
    <col min="8" max="16384" width="9.140625" style="19"/>
  </cols>
  <sheetData>
    <row r="1" spans="1:7" x14ac:dyDescent="0.2">
      <c r="B1" s="20"/>
    </row>
    <row r="2" spans="1:7" x14ac:dyDescent="0.2">
      <c r="B2" s="20"/>
    </row>
    <row r="3" spans="1:7" x14ac:dyDescent="0.2">
      <c r="B3" s="20"/>
    </row>
    <row r="4" spans="1:7" x14ac:dyDescent="0.2">
      <c r="B4" s="20"/>
      <c r="C4" s="20"/>
    </row>
    <row r="5" spans="1:7" ht="26.25" x14ac:dyDescent="0.2">
      <c r="A5" s="157" t="s">
        <v>37</v>
      </c>
      <c r="B5" s="158"/>
      <c r="C5" s="158"/>
      <c r="D5" s="158"/>
      <c r="E5" s="158"/>
      <c r="F5" s="158"/>
      <c r="G5" s="159"/>
    </row>
    <row r="6" spans="1:7" ht="50.25" customHeight="1" x14ac:dyDescent="0.2">
      <c r="A6" s="70"/>
      <c r="B6" s="160" t="s">
        <v>221</v>
      </c>
      <c r="C6" s="160"/>
      <c r="D6" s="160" t="s">
        <v>222</v>
      </c>
      <c r="E6" s="160"/>
      <c r="F6" s="160" t="s">
        <v>123</v>
      </c>
      <c r="G6" s="160"/>
    </row>
    <row r="7" spans="1:7" ht="30" x14ac:dyDescent="0.25">
      <c r="A7" s="71" t="s">
        <v>1</v>
      </c>
      <c r="B7" s="87" t="s">
        <v>38</v>
      </c>
      <c r="C7" s="87" t="s">
        <v>39</v>
      </c>
      <c r="D7" s="87" t="s">
        <v>38</v>
      </c>
      <c r="E7" s="87" t="s">
        <v>39</v>
      </c>
      <c r="F7" s="87" t="s">
        <v>38</v>
      </c>
      <c r="G7" s="87" t="s">
        <v>39</v>
      </c>
    </row>
    <row r="8" spans="1:7" ht="16.5" x14ac:dyDescent="0.25">
      <c r="A8" s="72" t="s">
        <v>2</v>
      </c>
      <c r="B8" s="144">
        <f>SEKTOR_USD!D8</f>
        <v>6.949491580488802</v>
      </c>
      <c r="C8" s="144">
        <f>SEKTOR_TL!D8</f>
        <v>47.793949235893152</v>
      </c>
      <c r="D8" s="144">
        <f>SEKTOR_USD!H8</f>
        <v>7.8022250157294142</v>
      </c>
      <c r="E8" s="144">
        <f>SEKTOR_TL!H8</f>
        <v>42.463119447192419</v>
      </c>
      <c r="F8" s="144">
        <f>SEKTOR_USD!L8</f>
        <v>7.7021363163378513</v>
      </c>
      <c r="G8" s="144">
        <f>SEKTOR_TL!L8</f>
        <v>40.382718325518603</v>
      </c>
    </row>
    <row r="9" spans="1:7" s="23" customFormat="1" ht="15.75" x14ac:dyDescent="0.25">
      <c r="A9" s="75" t="s">
        <v>3</v>
      </c>
      <c r="B9" s="145">
        <f>SEKTOR_USD!D9</f>
        <v>3.4512371745120922</v>
      </c>
      <c r="C9" s="145">
        <f>SEKTOR_TL!D9</f>
        <v>42.959696857030174</v>
      </c>
      <c r="D9" s="145">
        <f>SEKTOR_USD!H9</f>
        <v>5.1102335636289542</v>
      </c>
      <c r="E9" s="145">
        <f>SEKTOR_TL!H9</f>
        <v>38.905590836484706</v>
      </c>
      <c r="F9" s="145">
        <f>SEKTOR_USD!L9</f>
        <v>4.8166922697731005</v>
      </c>
      <c r="G9" s="145">
        <f>SEKTOR_TL!L9</f>
        <v>36.621729985944718</v>
      </c>
    </row>
    <row r="10" spans="1:7" ht="14.25" x14ac:dyDescent="0.2">
      <c r="A10" s="14" t="s">
        <v>4</v>
      </c>
      <c r="B10" s="146">
        <f>SEKTOR_USD!D10</f>
        <v>14.69136225677552</v>
      </c>
      <c r="C10" s="146">
        <f>SEKTOR_TL!D10</f>
        <v>58.492472667964421</v>
      </c>
      <c r="D10" s="146">
        <f>SEKTOR_USD!H10</f>
        <v>5.0718058673606947</v>
      </c>
      <c r="E10" s="146">
        <f>SEKTOR_TL!H10</f>
        <v>38.854807752158329</v>
      </c>
      <c r="F10" s="146">
        <f>SEKTOR_USD!L10</f>
        <v>3.7753148071797575</v>
      </c>
      <c r="G10" s="146">
        <f>SEKTOR_TL!L10</f>
        <v>35.264362305025188</v>
      </c>
    </row>
    <row r="11" spans="1:7" ht="14.25" x14ac:dyDescent="0.2">
      <c r="A11" s="14" t="s">
        <v>5</v>
      </c>
      <c r="B11" s="146">
        <f>SEKTOR_USD!D11</f>
        <v>-6.2207308314943992</v>
      </c>
      <c r="C11" s="146">
        <f>SEKTOR_TL!D11</f>
        <v>29.59396386132806</v>
      </c>
      <c r="D11" s="146">
        <f>SEKTOR_USD!H11</f>
        <v>9.2712339438327724</v>
      </c>
      <c r="E11" s="146">
        <f>SEKTOR_TL!H11</f>
        <v>44.404448527949775</v>
      </c>
      <c r="F11" s="146">
        <f>SEKTOR_USD!L11</f>
        <v>11.81135718352399</v>
      </c>
      <c r="G11" s="146">
        <f>SEKTOR_TL!L11</f>
        <v>45.738820026613894</v>
      </c>
    </row>
    <row r="12" spans="1:7" ht="14.25" x14ac:dyDescent="0.2">
      <c r="A12" s="14" t="s">
        <v>6</v>
      </c>
      <c r="B12" s="146">
        <f>SEKTOR_USD!D12</f>
        <v>11.706175865474602</v>
      </c>
      <c r="C12" s="146">
        <f>SEKTOR_TL!D12</f>
        <v>54.367231122112173</v>
      </c>
      <c r="D12" s="146">
        <f>SEKTOR_USD!H12</f>
        <v>10.683133832984213</v>
      </c>
      <c r="E12" s="146">
        <f>SEKTOR_TL!H12</f>
        <v>46.27030670041615</v>
      </c>
      <c r="F12" s="146">
        <f>SEKTOR_USD!L12</f>
        <v>10.267076953470278</v>
      </c>
      <c r="G12" s="146">
        <f>SEKTOR_TL!L12</f>
        <v>43.725951350410917</v>
      </c>
    </row>
    <row r="13" spans="1:7" ht="14.25" x14ac:dyDescent="0.2">
      <c r="A13" s="14" t="s">
        <v>7</v>
      </c>
      <c r="B13" s="146">
        <f>SEKTOR_USD!D13</f>
        <v>-2.3614164930704225</v>
      </c>
      <c r="C13" s="146">
        <f>SEKTOR_TL!D13</f>
        <v>34.927166469300488</v>
      </c>
      <c r="D13" s="146">
        <f>SEKTOR_USD!H13</f>
        <v>9.9378862430780881</v>
      </c>
      <c r="E13" s="146">
        <f>SEKTOR_TL!H13</f>
        <v>45.285444872165044</v>
      </c>
      <c r="F13" s="146">
        <f>SEKTOR_USD!L13</f>
        <v>10.287417701558365</v>
      </c>
      <c r="G13" s="146">
        <f>SEKTOR_TL!L13</f>
        <v>43.752464190425478</v>
      </c>
    </row>
    <row r="14" spans="1:7" ht="14.25" x14ac:dyDescent="0.2">
      <c r="A14" s="14" t="s">
        <v>8</v>
      </c>
      <c r="B14" s="146">
        <f>SEKTOR_USD!D14</f>
        <v>-16.334824537940225</v>
      </c>
      <c r="C14" s="146">
        <f>SEKTOR_TL!D14</f>
        <v>15.617255513046185</v>
      </c>
      <c r="D14" s="146">
        <f>SEKTOR_USD!H14</f>
        <v>-13.571169641596907</v>
      </c>
      <c r="E14" s="146">
        <f>SEKTOR_TL!H14</f>
        <v>14.21768689128387</v>
      </c>
      <c r="F14" s="146">
        <f>SEKTOR_USD!L14</f>
        <v>-14.46584339072092</v>
      </c>
      <c r="G14" s="146">
        <f>SEKTOR_TL!L14</f>
        <v>11.488200932461377</v>
      </c>
    </row>
    <row r="15" spans="1:7" ht="14.25" x14ac:dyDescent="0.2">
      <c r="A15" s="14" t="s">
        <v>9</v>
      </c>
      <c r="B15" s="146">
        <f>SEKTOR_USD!D15</f>
        <v>7.4769554410040797</v>
      </c>
      <c r="C15" s="146">
        <f>SEKTOR_TL!D15</f>
        <v>48.522853748413382</v>
      </c>
      <c r="D15" s="146">
        <f>SEKTOR_USD!H15</f>
        <v>31.254471332392907</v>
      </c>
      <c r="E15" s="146">
        <f>SEKTOR_TL!H15</f>
        <v>73.45580227751725</v>
      </c>
      <c r="F15" s="146">
        <f>SEKTOR_USD!L15</f>
        <v>34.522287805753862</v>
      </c>
      <c r="G15" s="146">
        <f>SEKTOR_TL!L15</f>
        <v>75.341038566519089</v>
      </c>
    </row>
    <row r="16" spans="1:7" ht="14.25" x14ac:dyDescent="0.2">
      <c r="A16" s="14" t="s">
        <v>10</v>
      </c>
      <c r="B16" s="146">
        <f>SEKTOR_USD!D16</f>
        <v>10.94761746870371</v>
      </c>
      <c r="C16" s="146">
        <f>SEKTOR_TL!D16</f>
        <v>53.318976104457946</v>
      </c>
      <c r="D16" s="146">
        <f>SEKTOR_USD!H16</f>
        <v>8.3509783644442042</v>
      </c>
      <c r="E16" s="146">
        <f>SEKTOR_TL!H16</f>
        <v>43.188309617001963</v>
      </c>
      <c r="F16" s="146">
        <f>SEKTOR_USD!L16</f>
        <v>8.0291474722778986</v>
      </c>
      <c r="G16" s="146">
        <f>SEKTOR_TL!L16</f>
        <v>40.808956063819338</v>
      </c>
    </row>
    <row r="17" spans="1:7" ht="14.25" x14ac:dyDescent="0.2">
      <c r="A17" s="11" t="s">
        <v>11</v>
      </c>
      <c r="B17" s="146">
        <f>SEKTOR_USD!D17</f>
        <v>7.1805117832398206</v>
      </c>
      <c r="C17" s="146">
        <f>SEKTOR_TL!D17</f>
        <v>48.113197019246599</v>
      </c>
      <c r="D17" s="146">
        <f>SEKTOR_USD!H17</f>
        <v>23.518119965144404</v>
      </c>
      <c r="E17" s="146">
        <f>SEKTOR_TL!H17</f>
        <v>63.232036035614904</v>
      </c>
      <c r="F17" s="146">
        <f>SEKTOR_USD!L17</f>
        <v>26.339639401065874</v>
      </c>
      <c r="G17" s="146">
        <f>SEKTOR_TL!L17</f>
        <v>64.675489437779859</v>
      </c>
    </row>
    <row r="18" spans="1:7" s="23" customFormat="1" ht="15.75" x14ac:dyDescent="0.25">
      <c r="A18" s="75" t="s">
        <v>12</v>
      </c>
      <c r="B18" s="145">
        <f>SEKTOR_USD!D18</f>
        <v>12.135850412537209</v>
      </c>
      <c r="C18" s="145">
        <f>SEKTOR_TL!D18</f>
        <v>54.961000173821382</v>
      </c>
      <c r="D18" s="145">
        <f>SEKTOR_USD!H18</f>
        <v>12.85225741196091</v>
      </c>
      <c r="E18" s="145">
        <f>SEKTOR_TL!H18</f>
        <v>49.136853392586836</v>
      </c>
      <c r="F18" s="145">
        <f>SEKTOR_USD!L18</f>
        <v>12.090280683643099</v>
      </c>
      <c r="G18" s="145">
        <f>SEKTOR_TL!L18</f>
        <v>46.102378638270217</v>
      </c>
    </row>
    <row r="19" spans="1:7" ht="14.25" x14ac:dyDescent="0.2">
      <c r="A19" s="14" t="s">
        <v>13</v>
      </c>
      <c r="B19" s="146">
        <f>SEKTOR_USD!D19</f>
        <v>12.135850412537209</v>
      </c>
      <c r="C19" s="146">
        <f>SEKTOR_TL!D19</f>
        <v>54.961000173821382</v>
      </c>
      <c r="D19" s="146">
        <f>SEKTOR_USD!H19</f>
        <v>12.85225741196091</v>
      </c>
      <c r="E19" s="146">
        <f>SEKTOR_TL!H19</f>
        <v>49.136853392586836</v>
      </c>
      <c r="F19" s="146">
        <f>SEKTOR_USD!L19</f>
        <v>12.090280683643099</v>
      </c>
      <c r="G19" s="146">
        <f>SEKTOR_TL!L19</f>
        <v>46.102378638270217</v>
      </c>
    </row>
    <row r="20" spans="1:7" s="23" customFormat="1" ht="15.75" x14ac:dyDescent="0.25">
      <c r="A20" s="75" t="s">
        <v>112</v>
      </c>
      <c r="B20" s="145">
        <f>SEKTOR_USD!D20</f>
        <v>17.146156179685718</v>
      </c>
      <c r="C20" s="145">
        <f>SEKTOR_TL!D20</f>
        <v>61.884762645838009</v>
      </c>
      <c r="D20" s="145">
        <f>SEKTOR_USD!H20</f>
        <v>14.016036271555734</v>
      </c>
      <c r="E20" s="145">
        <f>SEKTOR_TL!H20</f>
        <v>50.674813918544274</v>
      </c>
      <c r="F20" s="145">
        <f>SEKTOR_USD!L20</f>
        <v>15.036464403806113</v>
      </c>
      <c r="G20" s="145">
        <f>SEKTOR_TL!L20</f>
        <v>49.942537185432975</v>
      </c>
    </row>
    <row r="21" spans="1:7" ht="14.25" x14ac:dyDescent="0.2">
      <c r="A21" s="14" t="s">
        <v>111</v>
      </c>
      <c r="B21" s="146">
        <f>SEKTOR_USD!D21</f>
        <v>17.146156179685718</v>
      </c>
      <c r="C21" s="146">
        <f>SEKTOR_TL!D21</f>
        <v>61.884762645838009</v>
      </c>
      <c r="D21" s="146">
        <f>SEKTOR_USD!H21</f>
        <v>14.016036271555734</v>
      </c>
      <c r="E21" s="146">
        <f>SEKTOR_TL!H21</f>
        <v>50.674813918544274</v>
      </c>
      <c r="F21" s="146">
        <f>SEKTOR_USD!L21</f>
        <v>15.036464403806113</v>
      </c>
      <c r="G21" s="146">
        <f>SEKTOR_TL!L21</f>
        <v>49.942537185432975</v>
      </c>
    </row>
    <row r="22" spans="1:7" ht="16.5" x14ac:dyDescent="0.25">
      <c r="A22" s="72" t="s">
        <v>14</v>
      </c>
      <c r="B22" s="144">
        <f>SEKTOR_USD!D22</f>
        <v>11.689413537460121</v>
      </c>
      <c r="C22" s="144">
        <f>SEKTOR_TL!D22</f>
        <v>54.344067190998167</v>
      </c>
      <c r="D22" s="144">
        <f>SEKTOR_USD!H22</f>
        <v>13.598079954534237</v>
      </c>
      <c r="E22" s="144">
        <f>SEKTOR_TL!H22</f>
        <v>50.122475034009618</v>
      </c>
      <c r="F22" s="144">
        <f>SEKTOR_USD!L22</f>
        <v>13.327262962082756</v>
      </c>
      <c r="G22" s="144">
        <f>SEKTOR_TL!L22</f>
        <v>47.714704453775056</v>
      </c>
    </row>
    <row r="23" spans="1:7" s="23" customFormat="1" ht="15.75" x14ac:dyDescent="0.25">
      <c r="A23" s="75" t="s">
        <v>15</v>
      </c>
      <c r="B23" s="145">
        <f>SEKTOR_USD!D23</f>
        <v>3.9097201416120781</v>
      </c>
      <c r="C23" s="145">
        <f>SEKTOR_TL!D23</f>
        <v>43.593276384746801</v>
      </c>
      <c r="D23" s="145">
        <f>SEKTOR_USD!H23</f>
        <v>6.4857441069817332</v>
      </c>
      <c r="E23" s="145">
        <f>SEKTOR_TL!H23</f>
        <v>40.723359651645502</v>
      </c>
      <c r="F23" s="145">
        <f>SEKTOR_USD!L23</f>
        <v>6.7077117309217869</v>
      </c>
      <c r="G23" s="145">
        <f>SEKTOR_TL!L23</f>
        <v>39.086550661207752</v>
      </c>
    </row>
    <row r="24" spans="1:7" ht="14.25" x14ac:dyDescent="0.2">
      <c r="A24" s="14" t="s">
        <v>16</v>
      </c>
      <c r="B24" s="146">
        <f>SEKTOR_USD!D24</f>
        <v>2.7931505827307865</v>
      </c>
      <c r="C24" s="146">
        <f>SEKTOR_TL!D24</f>
        <v>42.05028424644896</v>
      </c>
      <c r="D24" s="146">
        <f>SEKTOR_USD!H24</f>
        <v>5.870891026207647</v>
      </c>
      <c r="E24" s="146">
        <f>SEKTOR_TL!H24</f>
        <v>39.910817165847902</v>
      </c>
      <c r="F24" s="146">
        <f>SEKTOR_USD!L24</f>
        <v>5.9824069590475908</v>
      </c>
      <c r="G24" s="146">
        <f>SEKTOR_TL!L24</f>
        <v>38.141163141770768</v>
      </c>
    </row>
    <row r="25" spans="1:7" ht="14.25" x14ac:dyDescent="0.2">
      <c r="A25" s="14" t="s">
        <v>17</v>
      </c>
      <c r="B25" s="146">
        <f>SEKTOR_USD!D25</f>
        <v>4.4211072298261387</v>
      </c>
      <c r="C25" s="146">
        <f>SEKTOR_TL!D25</f>
        <v>44.299964338457364</v>
      </c>
      <c r="D25" s="146">
        <f>SEKTOR_USD!H25</f>
        <v>10.8099394686165</v>
      </c>
      <c r="E25" s="146">
        <f>SEKTOR_TL!H25</f>
        <v>46.437883264007709</v>
      </c>
      <c r="F25" s="146">
        <f>SEKTOR_USD!L25</f>
        <v>10.476276392621116</v>
      </c>
      <c r="G25" s="146">
        <f>SEKTOR_TL!L25</f>
        <v>43.998629190838464</v>
      </c>
    </row>
    <row r="26" spans="1:7" ht="14.25" x14ac:dyDescent="0.2">
      <c r="A26" s="14" t="s">
        <v>18</v>
      </c>
      <c r="B26" s="146">
        <f>SEKTOR_USD!D26</f>
        <v>7.4463117094821829</v>
      </c>
      <c r="C26" s="146">
        <f>SEKTOR_TL!D26</f>
        <v>48.480507047797836</v>
      </c>
      <c r="D26" s="146">
        <f>SEKTOR_USD!H26</f>
        <v>5.7224815154602631</v>
      </c>
      <c r="E26" s="146">
        <f>SEKTOR_TL!H26</f>
        <v>39.714690584475235</v>
      </c>
      <c r="F26" s="146">
        <f>SEKTOR_USD!L26</f>
        <v>6.7677196137027344</v>
      </c>
      <c r="G26" s="146">
        <f>SEKTOR_TL!L26</f>
        <v>39.164767027139504</v>
      </c>
    </row>
    <row r="27" spans="1:7" s="23" customFormat="1" ht="15.75" x14ac:dyDescent="0.25">
      <c r="A27" s="75" t="s">
        <v>19</v>
      </c>
      <c r="B27" s="145">
        <f>SEKTOR_USD!D27</f>
        <v>8.5389276122272744</v>
      </c>
      <c r="C27" s="145">
        <f>SEKTOR_TL!D27</f>
        <v>49.990397528605826</v>
      </c>
      <c r="D27" s="145">
        <f>SEKTOR_USD!H27</f>
        <v>8.1345014648332974</v>
      </c>
      <c r="E27" s="145">
        <f>SEKTOR_TL!H27</f>
        <v>42.902230415924933</v>
      </c>
      <c r="F27" s="145">
        <f>SEKTOR_USD!L27</f>
        <v>7.9603259854671151</v>
      </c>
      <c r="G27" s="145">
        <f>SEKTOR_TL!L27</f>
        <v>40.719251739205696</v>
      </c>
    </row>
    <row r="28" spans="1:7" ht="14.25" x14ac:dyDescent="0.2">
      <c r="A28" s="14" t="s">
        <v>20</v>
      </c>
      <c r="B28" s="146">
        <f>SEKTOR_USD!D28</f>
        <v>8.5389276122272744</v>
      </c>
      <c r="C28" s="146">
        <f>SEKTOR_TL!D28</f>
        <v>49.990397528605826</v>
      </c>
      <c r="D28" s="146">
        <f>SEKTOR_USD!H28</f>
        <v>8.1345014648332974</v>
      </c>
      <c r="E28" s="146">
        <f>SEKTOR_TL!H28</f>
        <v>42.902230415924933</v>
      </c>
      <c r="F28" s="146">
        <f>SEKTOR_USD!L28</f>
        <v>7.9603259854671151</v>
      </c>
      <c r="G28" s="146">
        <f>SEKTOR_TL!L28</f>
        <v>40.719251739205696</v>
      </c>
    </row>
    <row r="29" spans="1:7" s="23" customFormat="1" ht="15.75" x14ac:dyDescent="0.25">
      <c r="A29" s="75" t="s">
        <v>21</v>
      </c>
      <c r="B29" s="145">
        <f>SEKTOR_USD!D29</f>
        <v>13.15788066405063</v>
      </c>
      <c r="C29" s="145">
        <f>SEKTOR_TL!D29</f>
        <v>56.373348048294822</v>
      </c>
      <c r="D29" s="145">
        <f>SEKTOR_USD!H29</f>
        <v>15.446267374101211</v>
      </c>
      <c r="E29" s="145">
        <f>SEKTOR_TL!H29</f>
        <v>52.564897211067205</v>
      </c>
      <c r="F29" s="145">
        <f>SEKTOR_USD!L29</f>
        <v>15.089400785242315</v>
      </c>
      <c r="G29" s="145">
        <f>SEKTOR_TL!L29</f>
        <v>50.011536310041848</v>
      </c>
    </row>
    <row r="30" spans="1:7" ht="14.25" x14ac:dyDescent="0.2">
      <c r="A30" s="14" t="s">
        <v>22</v>
      </c>
      <c r="B30" s="146">
        <f>SEKTOR_USD!D30</f>
        <v>6.8101040214928021</v>
      </c>
      <c r="C30" s="146">
        <f>SEKTOR_TL!D30</f>
        <v>47.601328985773797</v>
      </c>
      <c r="D30" s="146">
        <f>SEKTOR_USD!H30</f>
        <v>4.7957186828124634</v>
      </c>
      <c r="E30" s="146">
        <f>SEKTOR_TL!H30</f>
        <v>38.489952188700386</v>
      </c>
      <c r="F30" s="146">
        <f>SEKTOR_USD!L30</f>
        <v>5.0006075576120317</v>
      </c>
      <c r="G30" s="146">
        <f>SEKTOR_TL!L30</f>
        <v>36.861451582298344</v>
      </c>
    </row>
    <row r="31" spans="1:7" ht="14.25" x14ac:dyDescent="0.2">
      <c r="A31" s="14" t="s">
        <v>23</v>
      </c>
      <c r="B31" s="146">
        <f>SEKTOR_USD!D31</f>
        <v>4.713040537165643</v>
      </c>
      <c r="C31" s="146">
        <f>SEKTOR_TL!D31</f>
        <v>44.703388195528532</v>
      </c>
      <c r="D31" s="146">
        <f>SEKTOR_USD!H31</f>
        <v>11.739085739017199</v>
      </c>
      <c r="E31" s="146">
        <f>SEKTOR_TL!H31</f>
        <v>47.665771427584033</v>
      </c>
      <c r="F31" s="146">
        <f>SEKTOR_USD!L31</f>
        <v>11.26511388740151</v>
      </c>
      <c r="G31" s="146">
        <f>SEKTOR_TL!L31</f>
        <v>45.026827475681237</v>
      </c>
    </row>
    <row r="32" spans="1:7" ht="14.25" x14ac:dyDescent="0.2">
      <c r="A32" s="14" t="s">
        <v>24</v>
      </c>
      <c r="B32" s="146">
        <f>SEKTOR_USD!D32</f>
        <v>-76.421584501442339</v>
      </c>
      <c r="C32" s="146">
        <f>SEKTOR_TL!D32</f>
        <v>-67.416889115045038</v>
      </c>
      <c r="D32" s="146">
        <f>SEKTOR_USD!H32</f>
        <v>-21.790334178722524</v>
      </c>
      <c r="E32" s="146">
        <f>SEKTOR_TL!H32</f>
        <v>3.3558719423085011</v>
      </c>
      <c r="F32" s="146">
        <f>SEKTOR_USD!L32</f>
        <v>-21.902720057324544</v>
      </c>
      <c r="G32" s="146">
        <f>SEKTOR_TL!L32</f>
        <v>1.7947166802732548</v>
      </c>
    </row>
    <row r="33" spans="1:7" ht="14.25" x14ac:dyDescent="0.2">
      <c r="A33" s="14" t="s">
        <v>107</v>
      </c>
      <c r="B33" s="146">
        <f>SEKTOR_USD!D33</f>
        <v>8.5062205018823889</v>
      </c>
      <c r="C33" s="146">
        <f>SEKTOR_TL!D33</f>
        <v>49.945199436174271</v>
      </c>
      <c r="D33" s="146">
        <f>SEKTOR_USD!H33</f>
        <v>10.267791482399653</v>
      </c>
      <c r="E33" s="146">
        <f>SEKTOR_TL!H33</f>
        <v>45.721422232640343</v>
      </c>
      <c r="F33" s="146">
        <f>SEKTOR_USD!L33</f>
        <v>10.722370664884107</v>
      </c>
      <c r="G33" s="146">
        <f>SEKTOR_TL!L33</f>
        <v>44.319397042677025</v>
      </c>
    </row>
    <row r="34" spans="1:7" ht="14.25" x14ac:dyDescent="0.2">
      <c r="A34" s="14" t="s">
        <v>25</v>
      </c>
      <c r="B34" s="146">
        <f>SEKTOR_USD!D34</f>
        <v>21.259487917433553</v>
      </c>
      <c r="C34" s="146">
        <f>SEKTOR_TL!D34</f>
        <v>67.568992959187142</v>
      </c>
      <c r="D34" s="146">
        <f>SEKTOR_USD!H34</f>
        <v>21.50438952605893</v>
      </c>
      <c r="E34" s="146">
        <f>SEKTOR_TL!H34</f>
        <v>60.570844951330514</v>
      </c>
      <c r="F34" s="146">
        <f>SEKTOR_USD!L34</f>
        <v>21.627932124316835</v>
      </c>
      <c r="G34" s="146">
        <f>SEKTOR_TL!L34</f>
        <v>58.534085951395909</v>
      </c>
    </row>
    <row r="35" spans="1:7" ht="14.25" x14ac:dyDescent="0.2">
      <c r="A35" s="14" t="s">
        <v>26</v>
      </c>
      <c r="B35" s="146">
        <f>SEKTOR_USD!D35</f>
        <v>13.26766483899082</v>
      </c>
      <c r="C35" s="146">
        <f>SEKTOR_TL!D35</f>
        <v>56.525059258308431</v>
      </c>
      <c r="D35" s="146">
        <f>SEKTOR_USD!H35</f>
        <v>20.54859111709354</v>
      </c>
      <c r="E35" s="146">
        <f>SEKTOR_TL!H35</f>
        <v>59.307735373731283</v>
      </c>
      <c r="F35" s="146">
        <f>SEKTOR_USD!L35</f>
        <v>21.056677773733185</v>
      </c>
      <c r="G35" s="146">
        <f>SEKTOR_TL!L35</f>
        <v>57.78949312034316</v>
      </c>
    </row>
    <row r="36" spans="1:7" ht="14.25" x14ac:dyDescent="0.2">
      <c r="A36" s="14" t="s">
        <v>27</v>
      </c>
      <c r="B36" s="146">
        <f>SEKTOR_USD!D36</f>
        <v>55.785702338821544</v>
      </c>
      <c r="C36" s="146">
        <f>SEKTOR_TL!D36</f>
        <v>115.28091291405582</v>
      </c>
      <c r="D36" s="146">
        <f>SEKTOR_USD!H36</f>
        <v>37.334314188394721</v>
      </c>
      <c r="E36" s="146">
        <f>SEKTOR_TL!H36</f>
        <v>81.490454427678003</v>
      </c>
      <c r="F36" s="146">
        <f>SEKTOR_USD!L36</f>
        <v>36.353889379668125</v>
      </c>
      <c r="G36" s="146">
        <f>SEKTOR_TL!L36</f>
        <v>77.728411896609401</v>
      </c>
    </row>
    <row r="37" spans="1:7" ht="14.25" x14ac:dyDescent="0.2">
      <c r="A37" s="14" t="s">
        <v>108</v>
      </c>
      <c r="B37" s="146">
        <f>SEKTOR_USD!D37</f>
        <v>9.9896022110869289</v>
      </c>
      <c r="C37" s="146">
        <f>SEKTOR_TL!D37</f>
        <v>51.995090817496411</v>
      </c>
      <c r="D37" s="146">
        <f>SEKTOR_USD!H37</f>
        <v>11.176085916331289</v>
      </c>
      <c r="E37" s="146">
        <f>SEKTOR_TL!H37</f>
        <v>46.921754214800657</v>
      </c>
      <c r="F37" s="146">
        <f>SEKTOR_USD!L37</f>
        <v>11.586628873652637</v>
      </c>
      <c r="G37" s="146">
        <f>SEKTOR_TL!L37</f>
        <v>45.445901314845919</v>
      </c>
    </row>
    <row r="38" spans="1:7" ht="14.25" x14ac:dyDescent="0.2">
      <c r="A38" s="11" t="s">
        <v>28</v>
      </c>
      <c r="B38" s="146">
        <f>SEKTOR_USD!D38</f>
        <v>2.309229263561591</v>
      </c>
      <c r="C38" s="146">
        <f>SEKTOR_TL!D38</f>
        <v>41.381551353729854</v>
      </c>
      <c r="D38" s="146">
        <f>SEKTOR_USD!H38</f>
        <v>38.768196344423636</v>
      </c>
      <c r="E38" s="146">
        <f>SEKTOR_TL!H38</f>
        <v>83.385362671341284</v>
      </c>
      <c r="F38" s="146">
        <f>SEKTOR_USD!L38</f>
        <v>32.909409501691066</v>
      </c>
      <c r="G38" s="146">
        <f>SEKTOR_TL!L38</f>
        <v>73.238756769735076</v>
      </c>
    </row>
    <row r="39" spans="1:7" ht="14.25" x14ac:dyDescent="0.2">
      <c r="A39" s="11" t="s">
        <v>109</v>
      </c>
      <c r="B39" s="146">
        <f>SEKTOR_USD!D39</f>
        <v>31.949966816365922</v>
      </c>
      <c r="C39" s="146">
        <f>SEKTOR_TL!D39</f>
        <v>82.342210413027217</v>
      </c>
      <c r="D39" s="146">
        <f>SEKTOR_USD!H39</f>
        <v>16.054669064169385</v>
      </c>
      <c r="E39" s="146">
        <f>SEKTOR_TL!H39</f>
        <v>53.368914035686643</v>
      </c>
      <c r="F39" s="146">
        <f>SEKTOR_USD!L39</f>
        <v>13.558405597897311</v>
      </c>
      <c r="G39" s="146">
        <f>SEKTOR_TL!L39</f>
        <v>48.015983821542349</v>
      </c>
    </row>
    <row r="40" spans="1:7" ht="14.25" x14ac:dyDescent="0.2">
      <c r="A40" s="11" t="s">
        <v>29</v>
      </c>
      <c r="B40" s="146">
        <f>SEKTOR_USD!D40</f>
        <v>6.6309657894452441</v>
      </c>
      <c r="C40" s="146">
        <f>SEKTOR_TL!D40</f>
        <v>47.353777114491471</v>
      </c>
      <c r="D40" s="146">
        <f>SEKTOR_USD!H40</f>
        <v>17.454651721874558</v>
      </c>
      <c r="E40" s="146">
        <f>SEKTOR_TL!H40</f>
        <v>55.219023312740511</v>
      </c>
      <c r="F40" s="146">
        <f>SEKTOR_USD!L40</f>
        <v>17.886077402413367</v>
      </c>
      <c r="G40" s="146">
        <f>SEKTOR_TL!L40</f>
        <v>53.656822088243516</v>
      </c>
    </row>
    <row r="41" spans="1:7" ht="14.25" x14ac:dyDescent="0.2">
      <c r="A41" s="14" t="s">
        <v>30</v>
      </c>
      <c r="B41" s="146">
        <f>SEKTOR_USD!D41</f>
        <v>-9.6393278986890536</v>
      </c>
      <c r="C41" s="146">
        <f>SEKTOR_TL!D41</f>
        <v>24.869790291725842</v>
      </c>
      <c r="D41" s="146">
        <f>SEKTOR_USD!H41</f>
        <v>11.2268577563999</v>
      </c>
      <c r="E41" s="146">
        <f>SEKTOR_TL!H41</f>
        <v>46.988850369033052</v>
      </c>
      <c r="F41" s="146">
        <f>SEKTOR_USD!L41</f>
        <v>16.464757289083742</v>
      </c>
      <c r="G41" s="146">
        <f>SEKTOR_TL!L41</f>
        <v>51.804223913831279</v>
      </c>
    </row>
    <row r="42" spans="1:7" ht="16.5" x14ac:dyDescent="0.25">
      <c r="A42" s="72" t="s">
        <v>31</v>
      </c>
      <c r="B42" s="144">
        <f>SEKTOR_USD!D42</f>
        <v>4.220009162113521</v>
      </c>
      <c r="C42" s="144">
        <f>SEKTOR_TL!D42</f>
        <v>44.022066078524169</v>
      </c>
      <c r="D42" s="144">
        <f>SEKTOR_USD!H42</f>
        <v>-2.0891483409740141</v>
      </c>
      <c r="E42" s="144">
        <f>SEKTOR_TL!H42</f>
        <v>29.3914420879616</v>
      </c>
      <c r="F42" s="144">
        <f>SEKTOR_USD!L42</f>
        <v>-0.69454705894300983</v>
      </c>
      <c r="G42" s="144">
        <f>SEKTOR_TL!L42</f>
        <v>29.438188556132687</v>
      </c>
    </row>
    <row r="43" spans="1:7" ht="14.25" x14ac:dyDescent="0.2">
      <c r="A43" s="14" t="s">
        <v>32</v>
      </c>
      <c r="B43" s="146">
        <f>SEKTOR_USD!D43</f>
        <v>4.220009162113521</v>
      </c>
      <c r="C43" s="146">
        <f>SEKTOR_TL!D43</f>
        <v>44.022066078524169</v>
      </c>
      <c r="D43" s="146">
        <f>SEKTOR_USD!H43</f>
        <v>-2.0891483409740141</v>
      </c>
      <c r="E43" s="146">
        <f>SEKTOR_TL!H43</f>
        <v>29.3914420879616</v>
      </c>
      <c r="F43" s="146">
        <f>SEKTOR_USD!L43</f>
        <v>-0.69454705894300983</v>
      </c>
      <c r="G43" s="146">
        <f>SEKTOR_TL!L43</f>
        <v>29.438188556132687</v>
      </c>
    </row>
    <row r="44" spans="1:7" ht="18" x14ac:dyDescent="0.25">
      <c r="A44" s="88" t="s">
        <v>40</v>
      </c>
      <c r="B44" s="147">
        <f>SEKTOR_USD!D44</f>
        <v>10.72366765615002</v>
      </c>
      <c r="C44" s="147">
        <f>SEKTOR_TL!D44</f>
        <v>53.009498922857347</v>
      </c>
      <c r="D44" s="147">
        <f>SEKTOR_USD!H44</f>
        <v>12.268261270905162</v>
      </c>
      <c r="E44" s="147">
        <f>SEKTOR_TL!H44</f>
        <v>48.365089062232933</v>
      </c>
      <c r="F44" s="147">
        <f>SEKTOR_USD!L44</f>
        <v>12.069840974742542</v>
      </c>
      <c r="G44" s="147">
        <f>SEKTOR_TL!L44</f>
        <v>46.075736809283512</v>
      </c>
    </row>
    <row r="45" spans="1:7" ht="14.25" hidden="1" x14ac:dyDescent="0.2">
      <c r="A45" s="82" t="s">
        <v>34</v>
      </c>
      <c r="B45" s="89"/>
      <c r="C45" s="89"/>
      <c r="D45" s="79">
        <f>SEKTOR_USD!H45</f>
        <v>-55.876659552569464</v>
      </c>
      <c r="E45" s="79">
        <f>SEKTOR_TL!H45</f>
        <v>-47.780652486829396</v>
      </c>
      <c r="F45" s="79">
        <f>SEKTOR_USD!L45</f>
        <v>-54.860921068051546</v>
      </c>
      <c r="G45" s="79">
        <f>SEKTOR_TL!L45</f>
        <v>-48.251339949033493</v>
      </c>
    </row>
    <row r="46" spans="1:7" s="24" customFormat="1" ht="18" hidden="1" x14ac:dyDescent="0.25">
      <c r="A46" s="83" t="s">
        <v>40</v>
      </c>
      <c r="B46" s="90">
        <f>SEKTOR_USD!D46</f>
        <v>9.4929070790452119</v>
      </c>
      <c r="C46" s="90">
        <f>SEKTOR_TL!D46</f>
        <v>39.794035355634989</v>
      </c>
      <c r="D46" s="90">
        <f>SEKTOR_USD!H46</f>
        <v>7.7456016471405658</v>
      </c>
      <c r="E46" s="90">
        <f>SEKTOR_TL!H46</f>
        <v>27.51539113705811</v>
      </c>
      <c r="F46" s="90">
        <f>SEKTOR_USD!L46</f>
        <v>7.7938391516159529</v>
      </c>
      <c r="G46" s="90">
        <f>SEKTOR_TL!L46</f>
        <v>23.577770522415793</v>
      </c>
    </row>
    <row r="47" spans="1:7" s="24" customFormat="1" ht="18" x14ac:dyDescent="0.25">
      <c r="A47" s="25"/>
      <c r="B47" s="27"/>
      <c r="C47" s="27"/>
      <c r="D47" s="27"/>
      <c r="E47" s="27"/>
    </row>
    <row r="48" spans="1:7" x14ac:dyDescent="0.2">
      <c r="A48" s="23" t="s">
        <v>36</v>
      </c>
    </row>
    <row r="49" spans="1:1" x14ac:dyDescent="0.2">
      <c r="A49" s="30"/>
    </row>
  </sheetData>
  <mergeCells count="4">
    <mergeCell ref="B6:C6"/>
    <mergeCell ref="D6:E6"/>
    <mergeCell ref="F6:G6"/>
    <mergeCell ref="A5:G5"/>
  </mergeCells>
  <printOptions horizontalCentered="1" verticalCentered="1"/>
  <pageMargins left="0.11811023622047245" right="0" top="0.19685039370078741" bottom="0.19685039370078741" header="0.51181102362204722" footer="0.51181102362204722"/>
  <pageSetup paperSize="9" scale="70" orientation="landscape" horizontalDpi="4294967294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2"/>
  <sheetViews>
    <sheetView showGridLines="0" zoomScale="80" zoomScaleNormal="80" workbookViewId="0">
      <selection activeCell="I29" sqref="I29"/>
    </sheetView>
  </sheetViews>
  <sheetFormatPr defaultColWidth="9.140625" defaultRowHeight="12.75" x14ac:dyDescent="0.2"/>
  <cols>
    <col min="1" max="1" width="32.28515625" customWidth="1"/>
    <col min="2" max="2" width="12.7109375" bestFit="1" customWidth="1"/>
    <col min="3" max="3" width="12.85546875" customWidth="1"/>
    <col min="4" max="4" width="12.140625" bestFit="1" customWidth="1"/>
    <col min="5" max="5" width="13.5703125" bestFit="1" customWidth="1"/>
    <col min="6" max="7" width="14.140625" bestFit="1" customWidth="1"/>
    <col min="8" max="8" width="12.140625" bestFit="1" customWidth="1"/>
    <col min="9" max="9" width="15" bestFit="1" customWidth="1"/>
    <col min="10" max="11" width="14.140625" bestFit="1" customWidth="1"/>
    <col min="12" max="12" width="10.28515625" customWidth="1"/>
    <col min="13" max="13" width="15" bestFit="1" customWidth="1"/>
  </cols>
  <sheetData>
    <row r="2" spans="1:13" ht="26.25" x14ac:dyDescent="0.4">
      <c r="C2" s="154" t="s">
        <v>124</v>
      </c>
      <c r="D2" s="154"/>
      <c r="E2" s="154"/>
      <c r="F2" s="154"/>
      <c r="G2" s="154"/>
      <c r="H2" s="154"/>
      <c r="I2" s="154"/>
      <c r="J2" s="154"/>
      <c r="K2" s="154"/>
    </row>
    <row r="6" spans="1:13" ht="22.5" customHeight="1" x14ac:dyDescent="0.2">
      <c r="A6" s="161" t="s">
        <v>115</v>
      </c>
      <c r="B6" s="162"/>
      <c r="C6" s="162"/>
      <c r="D6" s="162"/>
      <c r="E6" s="162"/>
      <c r="F6" s="162"/>
      <c r="G6" s="162"/>
      <c r="H6" s="162"/>
      <c r="I6" s="162"/>
      <c r="J6" s="162"/>
      <c r="K6" s="162"/>
      <c r="L6" s="162"/>
      <c r="M6" s="163"/>
    </row>
    <row r="7" spans="1:13" ht="24" customHeight="1" x14ac:dyDescent="0.2">
      <c r="A7" s="92"/>
      <c r="B7" s="150" t="s">
        <v>126</v>
      </c>
      <c r="C7" s="150"/>
      <c r="D7" s="150"/>
      <c r="E7" s="150"/>
      <c r="F7" s="150" t="s">
        <v>127</v>
      </c>
      <c r="G7" s="150"/>
      <c r="H7" s="150"/>
      <c r="I7" s="150"/>
      <c r="J7" s="150" t="s">
        <v>106</v>
      </c>
      <c r="K7" s="150"/>
      <c r="L7" s="150"/>
      <c r="M7" s="150"/>
    </row>
    <row r="8" spans="1:13" ht="60" x14ac:dyDescent="0.2">
      <c r="A8" s="93" t="s">
        <v>41</v>
      </c>
      <c r="B8" s="118">
        <v>2017</v>
      </c>
      <c r="C8" s="119">
        <v>2018</v>
      </c>
      <c r="D8" s="120" t="s">
        <v>121</v>
      </c>
      <c r="E8" s="120" t="s">
        <v>122</v>
      </c>
      <c r="F8" s="118">
        <v>2017</v>
      </c>
      <c r="G8" s="119">
        <v>2018</v>
      </c>
      <c r="H8" s="120" t="s">
        <v>121</v>
      </c>
      <c r="I8" s="120" t="s">
        <v>122</v>
      </c>
      <c r="J8" s="118" t="s">
        <v>128</v>
      </c>
      <c r="K8" s="118" t="s">
        <v>129</v>
      </c>
      <c r="L8" s="120" t="s">
        <v>121</v>
      </c>
      <c r="M8" s="120" t="s">
        <v>122</v>
      </c>
    </row>
    <row r="9" spans="1:13" ht="22.5" customHeight="1" x14ac:dyDescent="0.25">
      <c r="A9" s="94" t="s">
        <v>198</v>
      </c>
      <c r="B9" s="123">
        <v>3785210.7238699999</v>
      </c>
      <c r="C9" s="123">
        <v>4444424.5754800001</v>
      </c>
      <c r="D9" s="108">
        <f>(C9-B9)/B9*100</f>
        <v>17.415512627947432</v>
      </c>
      <c r="E9" s="125">
        <f t="shared" ref="E9:E22" si="0">C9/C$22*100</f>
        <v>29.567792195859933</v>
      </c>
      <c r="F9" s="123">
        <v>36946825.087630004</v>
      </c>
      <c r="G9" s="123">
        <v>43586822.996629998</v>
      </c>
      <c r="H9" s="108">
        <f t="shared" ref="H9:H21" si="1">(G9-F9)/F9*100</f>
        <v>17.971768597846587</v>
      </c>
      <c r="I9" s="110">
        <f t="shared" ref="I9:I22" si="2">G9/G$22*100</f>
        <v>29.050154180886139</v>
      </c>
      <c r="J9" s="123">
        <v>40370348.128459997</v>
      </c>
      <c r="K9" s="123">
        <v>47488344.177340001</v>
      </c>
      <c r="L9" s="108">
        <f t="shared" ref="L9:L22" si="3">(K9-J9)/J9*100</f>
        <v>17.631743046233506</v>
      </c>
      <c r="M9" s="125">
        <f t="shared" ref="M9:M22" si="4">K9/K$22*100</f>
        <v>29.030506229300823</v>
      </c>
    </row>
    <row r="10" spans="1:13" ht="22.5" customHeight="1" x14ac:dyDescent="0.25">
      <c r="A10" s="94" t="s">
        <v>199</v>
      </c>
      <c r="B10" s="123">
        <v>2723426.5068600001</v>
      </c>
      <c r="C10" s="123">
        <v>2889101.8343099998</v>
      </c>
      <c r="D10" s="108">
        <f t="shared" ref="D10:D22" si="5">(C10-B10)/B10*100</f>
        <v>6.0833412259402833</v>
      </c>
      <c r="E10" s="125">
        <f t="shared" si="0"/>
        <v>19.22056752652394</v>
      </c>
      <c r="F10" s="123">
        <v>26722375.144820001</v>
      </c>
      <c r="G10" s="123">
        <v>30256760.959869999</v>
      </c>
      <c r="H10" s="108">
        <f t="shared" si="1"/>
        <v>13.226316133560911</v>
      </c>
      <c r="I10" s="110">
        <f t="shared" si="2"/>
        <v>20.165809537584302</v>
      </c>
      <c r="J10" s="123">
        <v>29116032.573819999</v>
      </c>
      <c r="K10" s="123">
        <v>32838039.642200001</v>
      </c>
      <c r="L10" s="108">
        <f t="shared" si="3"/>
        <v>12.783359336280883</v>
      </c>
      <c r="M10" s="125">
        <f t="shared" si="4"/>
        <v>20.074503141884716</v>
      </c>
    </row>
    <row r="11" spans="1:13" ht="22.5" customHeight="1" x14ac:dyDescent="0.25">
      <c r="A11" s="94" t="s">
        <v>200</v>
      </c>
      <c r="B11" s="123">
        <v>1610371.4508400001</v>
      </c>
      <c r="C11" s="123">
        <v>1699588.6952</v>
      </c>
      <c r="D11" s="108">
        <f t="shared" si="5"/>
        <v>5.5401655508399941</v>
      </c>
      <c r="E11" s="125">
        <f t="shared" si="0"/>
        <v>11.306994753686189</v>
      </c>
      <c r="F11" s="123">
        <v>17086987.10024</v>
      </c>
      <c r="G11" s="123">
        <v>18263259.85402</v>
      </c>
      <c r="H11" s="108">
        <f t="shared" si="1"/>
        <v>6.8840266975064219</v>
      </c>
      <c r="I11" s="110">
        <f t="shared" si="2"/>
        <v>12.172268546525853</v>
      </c>
      <c r="J11" s="123">
        <v>18550752.79795</v>
      </c>
      <c r="K11" s="123">
        <v>19866660.115339998</v>
      </c>
      <c r="L11" s="108">
        <f t="shared" si="3"/>
        <v>7.0935521146905502</v>
      </c>
      <c r="M11" s="125">
        <f t="shared" si="4"/>
        <v>12.144858074646926</v>
      </c>
    </row>
    <row r="12" spans="1:13" ht="22.5" customHeight="1" x14ac:dyDescent="0.25">
      <c r="A12" s="94" t="s">
        <v>201</v>
      </c>
      <c r="B12" s="123">
        <v>1066745.1413499999</v>
      </c>
      <c r="C12" s="123">
        <v>1364127.5444199999</v>
      </c>
      <c r="D12" s="108">
        <f t="shared" si="5"/>
        <v>27.87754933607226</v>
      </c>
      <c r="E12" s="125">
        <f t="shared" si="0"/>
        <v>9.0752445174982252</v>
      </c>
      <c r="F12" s="123">
        <v>10626762.82722</v>
      </c>
      <c r="G12" s="123">
        <v>12865074.99319</v>
      </c>
      <c r="H12" s="108">
        <f t="shared" si="1"/>
        <v>21.062972820252075</v>
      </c>
      <c r="I12" s="110">
        <f t="shared" si="2"/>
        <v>8.5744357217714189</v>
      </c>
      <c r="J12" s="123">
        <v>11672590.411049999</v>
      </c>
      <c r="K12" s="123">
        <v>14012156.86222</v>
      </c>
      <c r="L12" s="108">
        <f t="shared" si="3"/>
        <v>20.043249773890999</v>
      </c>
      <c r="M12" s="125">
        <f t="shared" si="4"/>
        <v>8.5658915702670697</v>
      </c>
    </row>
    <row r="13" spans="1:13" ht="22.5" customHeight="1" x14ac:dyDescent="0.25">
      <c r="A13" s="95" t="s">
        <v>202</v>
      </c>
      <c r="B13" s="123">
        <v>1176383.63809</v>
      </c>
      <c r="C13" s="123">
        <v>1199201.9523400001</v>
      </c>
      <c r="D13" s="108">
        <f t="shared" si="5"/>
        <v>1.9397000698724716</v>
      </c>
      <c r="E13" s="125">
        <f t="shared" si="0"/>
        <v>7.9780303446434786</v>
      </c>
      <c r="F13" s="123">
        <v>10744859.012019999</v>
      </c>
      <c r="G13" s="123">
        <v>12294516.411870001</v>
      </c>
      <c r="H13" s="108">
        <f t="shared" si="1"/>
        <v>14.422314877435241</v>
      </c>
      <c r="I13" s="110">
        <f t="shared" si="2"/>
        <v>8.1941644926007324</v>
      </c>
      <c r="J13" s="123">
        <v>11667229.93354</v>
      </c>
      <c r="K13" s="123">
        <v>13372210.106559999</v>
      </c>
      <c r="L13" s="108">
        <f t="shared" si="3"/>
        <v>14.613410233037937</v>
      </c>
      <c r="M13" s="125">
        <f t="shared" si="4"/>
        <v>8.1746802404461967</v>
      </c>
    </row>
    <row r="14" spans="1:13" ht="22.5" customHeight="1" x14ac:dyDescent="0.25">
      <c r="A14" s="94" t="s">
        <v>203</v>
      </c>
      <c r="B14" s="123">
        <v>1043631.13816</v>
      </c>
      <c r="C14" s="123">
        <v>1241623.42065</v>
      </c>
      <c r="D14" s="108">
        <f t="shared" si="5"/>
        <v>18.971480942881339</v>
      </c>
      <c r="E14" s="125">
        <f t="shared" si="0"/>
        <v>8.2602511672339638</v>
      </c>
      <c r="F14" s="123">
        <v>10635791.91443</v>
      </c>
      <c r="G14" s="123">
        <v>11239673.20001</v>
      </c>
      <c r="H14" s="108">
        <f t="shared" si="1"/>
        <v>5.6778215523443087</v>
      </c>
      <c r="I14" s="110">
        <f t="shared" si="2"/>
        <v>7.4911227053256324</v>
      </c>
      <c r="J14" s="123">
        <v>11659669.54415</v>
      </c>
      <c r="K14" s="123">
        <v>12319573.64718</v>
      </c>
      <c r="L14" s="108">
        <f t="shared" si="3"/>
        <v>5.6597153163838438</v>
      </c>
      <c r="M14" s="125">
        <f t="shared" si="4"/>
        <v>7.531184034785654</v>
      </c>
    </row>
    <row r="15" spans="1:13" ht="22.5" customHeight="1" x14ac:dyDescent="0.25">
      <c r="A15" s="94" t="s">
        <v>204</v>
      </c>
      <c r="B15" s="123">
        <v>713676.91816</v>
      </c>
      <c r="C15" s="123">
        <v>794259.12023999996</v>
      </c>
      <c r="D15" s="108">
        <f t="shared" si="5"/>
        <v>11.291131887487238</v>
      </c>
      <c r="E15" s="125">
        <f t="shared" si="0"/>
        <v>5.2840335611695046</v>
      </c>
      <c r="F15" s="123">
        <v>7332020.5963899996</v>
      </c>
      <c r="G15" s="123">
        <v>7782245.7620700002</v>
      </c>
      <c r="H15" s="108">
        <f t="shared" si="1"/>
        <v>6.1405332917596258</v>
      </c>
      <c r="I15" s="110">
        <f t="shared" si="2"/>
        <v>5.1867840718549445</v>
      </c>
      <c r="J15" s="123">
        <v>7989625.6124700001</v>
      </c>
      <c r="K15" s="123">
        <v>8508454.2591800001</v>
      </c>
      <c r="L15" s="108">
        <f t="shared" si="3"/>
        <v>6.4937792066279769</v>
      </c>
      <c r="M15" s="125">
        <f t="shared" si="4"/>
        <v>5.2013760145107213</v>
      </c>
    </row>
    <row r="16" spans="1:13" ht="22.5" customHeight="1" x14ac:dyDescent="0.25">
      <c r="A16" s="94" t="s">
        <v>205</v>
      </c>
      <c r="B16" s="123">
        <v>666565.56975000002</v>
      </c>
      <c r="C16" s="123">
        <v>615482.34365000005</v>
      </c>
      <c r="D16" s="108">
        <f t="shared" si="5"/>
        <v>-7.6636460714823729</v>
      </c>
      <c r="E16" s="125">
        <f t="shared" si="0"/>
        <v>4.0946704636783293</v>
      </c>
      <c r="F16" s="123">
        <v>6082269.0028200001</v>
      </c>
      <c r="G16" s="123">
        <v>6394375.28632</v>
      </c>
      <c r="H16" s="108">
        <f t="shared" si="1"/>
        <v>5.1314120331621975</v>
      </c>
      <c r="I16" s="110">
        <f t="shared" si="2"/>
        <v>4.2617831534178618</v>
      </c>
      <c r="J16" s="123">
        <v>6744378.6730699996</v>
      </c>
      <c r="K16" s="123">
        <v>7064869.5989199998</v>
      </c>
      <c r="L16" s="108">
        <f t="shared" si="3"/>
        <v>4.7519711063927366</v>
      </c>
      <c r="M16" s="125">
        <f t="shared" si="4"/>
        <v>4.3188859172417935</v>
      </c>
    </row>
    <row r="17" spans="1:13" ht="22.5" customHeight="1" x14ac:dyDescent="0.25">
      <c r="A17" s="94" t="s">
        <v>206</v>
      </c>
      <c r="B17" s="123">
        <v>229700.16229000001</v>
      </c>
      <c r="C17" s="123">
        <v>235031.86627</v>
      </c>
      <c r="D17" s="108">
        <f t="shared" si="5"/>
        <v>2.3211581249423028</v>
      </c>
      <c r="E17" s="125">
        <f t="shared" si="0"/>
        <v>1.5636160009591265</v>
      </c>
      <c r="F17" s="123">
        <v>2245567.2638599998</v>
      </c>
      <c r="G17" s="123">
        <v>2354635.8518400001</v>
      </c>
      <c r="H17" s="108">
        <f t="shared" si="1"/>
        <v>4.8570617204544444</v>
      </c>
      <c r="I17" s="110">
        <f t="shared" si="2"/>
        <v>1.5693397644761322</v>
      </c>
      <c r="J17" s="123">
        <v>2433636.5691900002</v>
      </c>
      <c r="K17" s="123">
        <v>2556609.96954</v>
      </c>
      <c r="L17" s="108">
        <f t="shared" si="3"/>
        <v>5.0530716832106792</v>
      </c>
      <c r="M17" s="125">
        <f t="shared" si="4"/>
        <v>1.5629031277540091</v>
      </c>
    </row>
    <row r="18" spans="1:13" ht="22.5" customHeight="1" x14ac:dyDescent="0.25">
      <c r="A18" s="94" t="s">
        <v>207</v>
      </c>
      <c r="B18" s="123">
        <v>155415.66785999999</v>
      </c>
      <c r="C18" s="123">
        <v>173520.09646999999</v>
      </c>
      <c r="D18" s="108">
        <f t="shared" si="5"/>
        <v>11.649036972455477</v>
      </c>
      <c r="E18" s="125">
        <f t="shared" si="0"/>
        <v>1.1543915454288975</v>
      </c>
      <c r="F18" s="123">
        <v>1653154.0225500001</v>
      </c>
      <c r="G18" s="123">
        <v>1622969.74052</v>
      </c>
      <c r="H18" s="108">
        <f t="shared" si="1"/>
        <v>-1.8258602415908396</v>
      </c>
      <c r="I18" s="110">
        <f t="shared" si="2"/>
        <v>1.0816920792016449</v>
      </c>
      <c r="J18" s="123">
        <v>1801947.3374099999</v>
      </c>
      <c r="K18" s="123">
        <v>1779877.4396500001</v>
      </c>
      <c r="L18" s="108">
        <f t="shared" si="3"/>
        <v>-1.2247803973961671</v>
      </c>
      <c r="M18" s="125">
        <f t="shared" si="4"/>
        <v>1.0880721152582751</v>
      </c>
    </row>
    <row r="19" spans="1:13" ht="22.5" customHeight="1" x14ac:dyDescent="0.25">
      <c r="A19" s="94" t="s">
        <v>208</v>
      </c>
      <c r="B19" s="123">
        <v>159534.76485000001</v>
      </c>
      <c r="C19" s="123">
        <v>151250.73474000001</v>
      </c>
      <c r="D19" s="108">
        <f t="shared" si="5"/>
        <v>-5.1926174948694834</v>
      </c>
      <c r="E19" s="125">
        <f t="shared" si="0"/>
        <v>1.0062383146147686</v>
      </c>
      <c r="F19" s="123">
        <v>1533200.5594299999</v>
      </c>
      <c r="G19" s="123">
        <v>1603549.6107699999</v>
      </c>
      <c r="H19" s="108">
        <f t="shared" si="1"/>
        <v>4.5883789245520346</v>
      </c>
      <c r="I19" s="110">
        <f t="shared" si="2"/>
        <v>1.0687487691674646</v>
      </c>
      <c r="J19" s="123">
        <v>1677378.18582</v>
      </c>
      <c r="K19" s="123">
        <v>1775432.95019</v>
      </c>
      <c r="L19" s="108">
        <f t="shared" si="3"/>
        <v>5.8457159630977982</v>
      </c>
      <c r="M19" s="125">
        <f t="shared" si="4"/>
        <v>1.085355116356971</v>
      </c>
    </row>
    <row r="20" spans="1:13" ht="22.5" customHeight="1" x14ac:dyDescent="0.25">
      <c r="A20" s="94" t="s">
        <v>209</v>
      </c>
      <c r="B20" s="123">
        <v>149095.55254</v>
      </c>
      <c r="C20" s="123">
        <v>120502.74836</v>
      </c>
      <c r="D20" s="108">
        <f t="shared" si="5"/>
        <v>-19.17750307966363</v>
      </c>
      <c r="E20" s="125">
        <f t="shared" si="0"/>
        <v>0.8016786339891202</v>
      </c>
      <c r="F20" s="123">
        <v>1194388.57366</v>
      </c>
      <c r="G20" s="123">
        <v>979573.51375000004</v>
      </c>
      <c r="H20" s="108">
        <f t="shared" si="1"/>
        <v>-17.985357918464999</v>
      </c>
      <c r="I20" s="110">
        <f t="shared" si="2"/>
        <v>0.65287533363351768</v>
      </c>
      <c r="J20" s="123">
        <v>1330413.40958</v>
      </c>
      <c r="K20" s="123">
        <v>1088373.1423200001</v>
      </c>
      <c r="L20" s="108">
        <f t="shared" si="3"/>
        <v>-18.192861370542701</v>
      </c>
      <c r="M20" s="125">
        <f t="shared" si="4"/>
        <v>0.66534270325224643</v>
      </c>
    </row>
    <row r="21" spans="1:13" ht="22.5" customHeight="1" x14ac:dyDescent="0.25">
      <c r="A21" s="94" t="s">
        <v>210</v>
      </c>
      <c r="B21" s="123">
        <v>95753.577160000001</v>
      </c>
      <c r="C21" s="123">
        <v>103188.54173</v>
      </c>
      <c r="D21" s="108">
        <f t="shared" si="5"/>
        <v>7.7646859684171368</v>
      </c>
      <c r="E21" s="125">
        <f t="shared" si="0"/>
        <v>0.68649097471452658</v>
      </c>
      <c r="F21" s="123">
        <v>839894.52674999996</v>
      </c>
      <c r="G21" s="123">
        <v>796444.27621000004</v>
      </c>
      <c r="H21" s="108">
        <f t="shared" si="1"/>
        <v>-5.1732984507152491</v>
      </c>
      <c r="I21" s="110">
        <f t="shared" si="2"/>
        <v>0.53082164355437511</v>
      </c>
      <c r="J21" s="123">
        <v>949293.00052</v>
      </c>
      <c r="K21" s="123">
        <v>910231.99644999998</v>
      </c>
      <c r="L21" s="108">
        <f t="shared" si="3"/>
        <v>-4.1147468746323153</v>
      </c>
      <c r="M21" s="125">
        <f t="shared" si="4"/>
        <v>0.55644171429459155</v>
      </c>
    </row>
    <row r="22" spans="1:13" ht="24" customHeight="1" x14ac:dyDescent="0.2">
      <c r="A22" s="113" t="s">
        <v>42</v>
      </c>
      <c r="B22" s="124">
        <f>SUM(B9:B21)</f>
        <v>13575510.81178</v>
      </c>
      <c r="C22" s="124">
        <f>SUM(C9:C21)</f>
        <v>15031303.473859999</v>
      </c>
      <c r="D22" s="122">
        <f t="shared" si="5"/>
        <v>10.723667656150008</v>
      </c>
      <c r="E22" s="126">
        <f t="shared" si="0"/>
        <v>100</v>
      </c>
      <c r="F22" s="111">
        <f>SUM(F9:F21)</f>
        <v>133644095.63181998</v>
      </c>
      <c r="G22" s="111">
        <f>SUM(G9:G21)</f>
        <v>150039902.45706996</v>
      </c>
      <c r="H22" s="122">
        <f>(G22-F22)/F22*100</f>
        <v>12.26826127090513</v>
      </c>
      <c r="I22" s="115">
        <f t="shared" si="2"/>
        <v>100</v>
      </c>
      <c r="J22" s="124">
        <f>SUM(J9:J21)</f>
        <v>145963296.17703</v>
      </c>
      <c r="K22" s="124">
        <f>SUM(K9:K21)</f>
        <v>163580833.90709001</v>
      </c>
      <c r="L22" s="122">
        <f t="shared" si="3"/>
        <v>12.069840974742563</v>
      </c>
      <c r="M22" s="126">
        <f t="shared" si="4"/>
        <v>100</v>
      </c>
    </row>
  </sheetData>
  <mergeCells count="5">
    <mergeCell ref="B7:E7"/>
    <mergeCell ref="F7:I7"/>
    <mergeCell ref="J7:M7"/>
    <mergeCell ref="A6:M6"/>
    <mergeCell ref="C2:K2"/>
  </mergeCells>
  <pageMargins left="0.4" right="0.23622047244094491" top="0.7" bottom="0.35433070866141736" header="0.54" footer="0.51181102362204722"/>
  <pageSetup paperSize="9" scale="70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7:N60"/>
  <sheetViews>
    <sheetView showGridLines="0" topLeftCell="C1" workbookViewId="0">
      <selection activeCell="L27" sqref="L27"/>
    </sheetView>
  </sheetViews>
  <sheetFormatPr defaultColWidth="9.140625" defaultRowHeight="12.75" x14ac:dyDescent="0.2"/>
  <cols>
    <col min="1" max="2" width="0" hidden="1" customWidth="1"/>
    <col min="10" max="10" width="11.5703125" bestFit="1" customWidth="1"/>
    <col min="11" max="11" width="12.140625" customWidth="1"/>
  </cols>
  <sheetData>
    <row r="7" spans="9:9" x14ac:dyDescent="0.2">
      <c r="I7" s="31"/>
    </row>
    <row r="8" spans="9:9" x14ac:dyDescent="0.2">
      <c r="I8" s="31"/>
    </row>
    <row r="9" spans="9:9" x14ac:dyDescent="0.2">
      <c r="I9" s="31"/>
    </row>
    <row r="10" spans="9:9" x14ac:dyDescent="0.2">
      <c r="I10" s="31"/>
    </row>
    <row r="17" spans="3:14" ht="12.75" customHeight="1" x14ac:dyDescent="0.2"/>
    <row r="21" spans="3:14" x14ac:dyDescent="0.2">
      <c r="C21" s="1" t="s">
        <v>228</v>
      </c>
    </row>
    <row r="22" spans="3:14" x14ac:dyDescent="0.2">
      <c r="C22" s="109" t="s">
        <v>229</v>
      </c>
    </row>
    <row r="24" spans="3:14" x14ac:dyDescent="0.2">
      <c r="H24" s="31"/>
      <c r="I24" s="31"/>
    </row>
    <row r="25" spans="3:14" x14ac:dyDescent="0.2">
      <c r="H25" s="31"/>
      <c r="I25" s="31"/>
    </row>
    <row r="26" spans="3:14" x14ac:dyDescent="0.2">
      <c r="H26" s="164"/>
      <c r="I26" s="164"/>
      <c r="N26" t="s">
        <v>43</v>
      </c>
    </row>
    <row r="27" spans="3:14" x14ac:dyDescent="0.2">
      <c r="H27" s="164"/>
      <c r="I27" s="164"/>
    </row>
    <row r="28" spans="3:14" ht="12.75" customHeight="1" x14ac:dyDescent="0.2"/>
    <row r="29" spans="3:14" ht="12.75" customHeight="1" x14ac:dyDescent="0.2"/>
    <row r="30" spans="3:14" ht="9.75" customHeight="1" x14ac:dyDescent="0.2"/>
    <row r="37" spans="8:9" x14ac:dyDescent="0.2">
      <c r="H37" s="31"/>
      <c r="I37" s="31"/>
    </row>
    <row r="38" spans="8:9" x14ac:dyDescent="0.2">
      <c r="H38" s="31"/>
      <c r="I38" s="31"/>
    </row>
    <row r="39" spans="8:9" x14ac:dyDescent="0.2">
      <c r="H39" s="164"/>
      <c r="I39" s="164"/>
    </row>
    <row r="40" spans="8:9" x14ac:dyDescent="0.2">
      <c r="H40" s="164"/>
      <c r="I40" s="164"/>
    </row>
    <row r="41" spans="8:9" ht="12.75" customHeight="1" x14ac:dyDescent="0.2"/>
    <row r="42" spans="8:9" ht="13.5" customHeight="1" x14ac:dyDescent="0.2"/>
    <row r="43" spans="8:9" ht="12.75" customHeight="1" x14ac:dyDescent="0.2"/>
    <row r="49" spans="3:9" x14ac:dyDescent="0.2">
      <c r="H49" s="31"/>
      <c r="I49" s="31"/>
    </row>
    <row r="50" spans="3:9" x14ac:dyDescent="0.2">
      <c r="H50" s="31"/>
      <c r="I50" s="31"/>
    </row>
    <row r="51" spans="3:9" x14ac:dyDescent="0.2">
      <c r="H51" s="164"/>
      <c r="I51" s="164"/>
    </row>
    <row r="52" spans="3:9" x14ac:dyDescent="0.2">
      <c r="H52" s="164"/>
      <c r="I52" s="164"/>
    </row>
    <row r="55" spans="3:9" ht="15.75" customHeight="1" x14ac:dyDescent="0.2"/>
    <row r="56" spans="3:9" ht="12.75" customHeight="1" x14ac:dyDescent="0.2"/>
    <row r="57" spans="3:9" ht="12.75" customHeight="1" x14ac:dyDescent="0.2"/>
    <row r="58" spans="3:9" ht="12.75" customHeight="1" x14ac:dyDescent="0.2"/>
    <row r="60" spans="3:9" x14ac:dyDescent="0.2">
      <c r="C60" s="32"/>
    </row>
  </sheetData>
  <mergeCells count="3">
    <mergeCell ref="H26:I27"/>
    <mergeCell ref="H39:I40"/>
    <mergeCell ref="H51:I52"/>
  </mergeCells>
  <pageMargins left="0.74803149606299213" right="0.74803149606299213" top="0" bottom="0" header="0.51181102362204722" footer="0.51181102362204722"/>
  <pageSetup paperSize="9" orientation="portrait" horizontalDpi="4294967294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"/>
  <sheetViews>
    <sheetView showGridLines="0" zoomScale="90" zoomScaleNormal="90" workbookViewId="0">
      <selection activeCell="O26" sqref="O26"/>
    </sheetView>
  </sheetViews>
  <sheetFormatPr defaultColWidth="9.140625" defaultRowHeight="12.75" x14ac:dyDescent="0.2"/>
  <cols>
    <col min="1" max="1" width="3.140625" bestFit="1" customWidth="1"/>
    <col min="2" max="2" width="28" customWidth="1"/>
    <col min="3" max="3" width="11.7109375" customWidth="1"/>
    <col min="4" max="9" width="11.7109375" bestFit="1" customWidth="1"/>
    <col min="10" max="10" width="10.140625" bestFit="1" customWidth="1"/>
    <col min="11" max="14" width="11.7109375" bestFit="1" customWidth="1"/>
    <col min="15" max="15" width="12.7109375" bestFit="1" customWidth="1"/>
    <col min="16" max="16" width="6.7109375" bestFit="1" customWidth="1"/>
  </cols>
  <sheetData>
    <row r="1" spans="1:16" x14ac:dyDescent="0.2"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</row>
    <row r="3" spans="1:16" ht="15.75" x14ac:dyDescent="0.25">
      <c r="A3" s="67"/>
      <c r="B3" s="121" t="s">
        <v>120</v>
      </c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</row>
    <row r="4" spans="1:16" s="69" customFormat="1" x14ac:dyDescent="0.2">
      <c r="A4" s="91"/>
      <c r="B4" s="104" t="s">
        <v>105</v>
      </c>
      <c r="C4" s="104" t="s">
        <v>44</v>
      </c>
      <c r="D4" s="104" t="s">
        <v>45</v>
      </c>
      <c r="E4" s="104" t="s">
        <v>46</v>
      </c>
      <c r="F4" s="104" t="s">
        <v>47</v>
      </c>
      <c r="G4" s="104" t="s">
        <v>48</v>
      </c>
      <c r="H4" s="104" t="s">
        <v>49</v>
      </c>
      <c r="I4" s="104" t="s">
        <v>0</v>
      </c>
      <c r="J4" s="104" t="s">
        <v>104</v>
      </c>
      <c r="K4" s="104" t="s">
        <v>50</v>
      </c>
      <c r="L4" s="104" t="s">
        <v>51</v>
      </c>
      <c r="M4" s="104" t="s">
        <v>52</v>
      </c>
      <c r="N4" s="104" t="s">
        <v>53</v>
      </c>
      <c r="O4" s="105" t="s">
        <v>103</v>
      </c>
      <c r="P4" s="105" t="s">
        <v>102</v>
      </c>
    </row>
    <row r="5" spans="1:16" x14ac:dyDescent="0.2">
      <c r="A5" s="96" t="s">
        <v>101</v>
      </c>
      <c r="B5" s="97" t="s">
        <v>169</v>
      </c>
      <c r="C5" s="127">
        <v>1302157.38353</v>
      </c>
      <c r="D5" s="127">
        <v>1336992.42056</v>
      </c>
      <c r="E5" s="127">
        <v>1474758.4867400001</v>
      </c>
      <c r="F5" s="127">
        <v>1340457.1389599999</v>
      </c>
      <c r="G5" s="127">
        <v>1342503.5981600001</v>
      </c>
      <c r="H5" s="127">
        <v>1277608.2294999999</v>
      </c>
      <c r="I5" s="98">
        <v>1274511.71135</v>
      </c>
      <c r="J5" s="98">
        <v>1098319.33953</v>
      </c>
      <c r="K5" s="98">
        <v>1379636.06755</v>
      </c>
      <c r="L5" s="98">
        <v>1419930.1362000001</v>
      </c>
      <c r="M5" s="98">
        <v>1397984.0707400001</v>
      </c>
      <c r="N5" s="98">
        <v>0</v>
      </c>
      <c r="O5" s="127">
        <v>14644858.58282</v>
      </c>
      <c r="P5" s="99">
        <f t="shared" ref="P5:P24" si="0">O5/O$26*100</f>
        <v>9.7606425644073198</v>
      </c>
    </row>
    <row r="6" spans="1:16" x14ac:dyDescent="0.2">
      <c r="A6" s="96" t="s">
        <v>100</v>
      </c>
      <c r="B6" s="97" t="s">
        <v>170</v>
      </c>
      <c r="C6" s="127">
        <v>740209.91859000002</v>
      </c>
      <c r="D6" s="127">
        <v>836136.62751999998</v>
      </c>
      <c r="E6" s="127">
        <v>1029050.54603</v>
      </c>
      <c r="F6" s="127">
        <v>839347.44535000005</v>
      </c>
      <c r="G6" s="127">
        <v>860386.89075999998</v>
      </c>
      <c r="H6" s="127">
        <v>875433.65075999999</v>
      </c>
      <c r="I6" s="98">
        <v>992854.70371000003</v>
      </c>
      <c r="J6" s="98">
        <v>898721.57149999996</v>
      </c>
      <c r="K6" s="98">
        <v>1061821.71261</v>
      </c>
      <c r="L6" s="98">
        <v>1060670.51422</v>
      </c>
      <c r="M6" s="98">
        <v>968703.08088999998</v>
      </c>
      <c r="N6" s="98">
        <v>0</v>
      </c>
      <c r="O6" s="127">
        <v>10163336.661939999</v>
      </c>
      <c r="P6" s="99">
        <f t="shared" si="0"/>
        <v>6.7737558446147155</v>
      </c>
    </row>
    <row r="7" spans="1:16" x14ac:dyDescent="0.2">
      <c r="A7" s="96" t="s">
        <v>99</v>
      </c>
      <c r="B7" s="97" t="s">
        <v>171</v>
      </c>
      <c r="C7" s="127">
        <v>717429.28027999995</v>
      </c>
      <c r="D7" s="127">
        <v>845639.84702999995</v>
      </c>
      <c r="E7" s="127">
        <v>954898.67007999995</v>
      </c>
      <c r="F7" s="127">
        <v>790122.92131999996</v>
      </c>
      <c r="G7" s="127">
        <v>858882.94007000001</v>
      </c>
      <c r="H7" s="127">
        <v>805770.97858</v>
      </c>
      <c r="I7" s="98">
        <v>732644.79879000003</v>
      </c>
      <c r="J7" s="98">
        <v>472195.52649000002</v>
      </c>
      <c r="K7" s="98">
        <v>809459.45</v>
      </c>
      <c r="L7" s="98">
        <v>877014.75491000002</v>
      </c>
      <c r="M7" s="98">
        <v>869157.41127000004</v>
      </c>
      <c r="N7" s="98">
        <v>0</v>
      </c>
      <c r="O7" s="127">
        <v>8733216.5788199995</v>
      </c>
      <c r="P7" s="99">
        <f t="shared" si="0"/>
        <v>5.820596011996729</v>
      </c>
    </row>
    <row r="8" spans="1:16" x14ac:dyDescent="0.2">
      <c r="A8" s="96" t="s">
        <v>98</v>
      </c>
      <c r="B8" s="97" t="s">
        <v>172</v>
      </c>
      <c r="C8" s="127">
        <v>608752.42527000001</v>
      </c>
      <c r="D8" s="127">
        <v>626466.21713999996</v>
      </c>
      <c r="E8" s="127">
        <v>698027.77020999999</v>
      </c>
      <c r="F8" s="127">
        <v>646667.53011000005</v>
      </c>
      <c r="G8" s="127">
        <v>595134.94686999999</v>
      </c>
      <c r="H8" s="127">
        <v>618388.54913000006</v>
      </c>
      <c r="I8" s="98">
        <v>845472.96534999995</v>
      </c>
      <c r="J8" s="98">
        <v>642347.77824000001</v>
      </c>
      <c r="K8" s="98">
        <v>669126.46218999999</v>
      </c>
      <c r="L8" s="98">
        <v>781730.31021999998</v>
      </c>
      <c r="M8" s="98">
        <v>811243.82675999997</v>
      </c>
      <c r="N8" s="98">
        <v>0</v>
      </c>
      <c r="O8" s="127">
        <v>7543358.78149</v>
      </c>
      <c r="P8" s="99">
        <f t="shared" si="0"/>
        <v>5.0275684387680357</v>
      </c>
    </row>
    <row r="9" spans="1:16" x14ac:dyDescent="0.2">
      <c r="A9" s="96" t="s">
        <v>97</v>
      </c>
      <c r="B9" s="97" t="s">
        <v>174</v>
      </c>
      <c r="C9" s="127">
        <v>582827.56779999996</v>
      </c>
      <c r="D9" s="127">
        <v>565872.16215999995</v>
      </c>
      <c r="E9" s="127">
        <v>709204.46730000002</v>
      </c>
      <c r="F9" s="127">
        <v>687979.67914999998</v>
      </c>
      <c r="G9" s="127">
        <v>754260.08412000001</v>
      </c>
      <c r="H9" s="127">
        <v>576480.61961000005</v>
      </c>
      <c r="I9" s="98">
        <v>623073.89084000001</v>
      </c>
      <c r="J9" s="98">
        <v>543656.12835000001</v>
      </c>
      <c r="K9" s="98">
        <v>702908.61230000004</v>
      </c>
      <c r="L9" s="98">
        <v>765662.82898999995</v>
      </c>
      <c r="M9" s="98">
        <v>667809.59045000002</v>
      </c>
      <c r="N9" s="98">
        <v>0</v>
      </c>
      <c r="O9" s="127">
        <v>7179735.6310700001</v>
      </c>
      <c r="P9" s="99">
        <f t="shared" si="0"/>
        <v>4.7852174744810254</v>
      </c>
    </row>
    <row r="10" spans="1:16" x14ac:dyDescent="0.2">
      <c r="A10" s="96" t="s">
        <v>96</v>
      </c>
      <c r="B10" s="97" t="s">
        <v>173</v>
      </c>
      <c r="C10" s="127">
        <v>566447.01745000004</v>
      </c>
      <c r="D10" s="127">
        <v>554595.83115999994</v>
      </c>
      <c r="E10" s="127">
        <v>637185.31946000003</v>
      </c>
      <c r="F10" s="127">
        <v>550819.82723000005</v>
      </c>
      <c r="G10" s="127">
        <v>633772.19363999995</v>
      </c>
      <c r="H10" s="127">
        <v>479215.12829000002</v>
      </c>
      <c r="I10" s="98">
        <v>603063.80182000005</v>
      </c>
      <c r="J10" s="98">
        <v>557748.06134000001</v>
      </c>
      <c r="K10" s="98">
        <v>657127.17703999998</v>
      </c>
      <c r="L10" s="98">
        <v>736605.70302999998</v>
      </c>
      <c r="M10" s="98">
        <v>744107.28399999999</v>
      </c>
      <c r="N10" s="98">
        <v>0</v>
      </c>
      <c r="O10" s="127">
        <v>6720687.3444600003</v>
      </c>
      <c r="P10" s="99">
        <f t="shared" si="0"/>
        <v>4.4792666713329465</v>
      </c>
    </row>
    <row r="11" spans="1:16" x14ac:dyDescent="0.2">
      <c r="A11" s="96" t="s">
        <v>95</v>
      </c>
      <c r="B11" s="97" t="s">
        <v>175</v>
      </c>
      <c r="C11" s="127">
        <v>579334.99158999999</v>
      </c>
      <c r="D11" s="127">
        <v>603931.37126000004</v>
      </c>
      <c r="E11" s="127">
        <v>688278.02913000004</v>
      </c>
      <c r="F11" s="127">
        <v>690624.69602999999</v>
      </c>
      <c r="G11" s="127">
        <v>672138.67393000005</v>
      </c>
      <c r="H11" s="127">
        <v>579066.60910999996</v>
      </c>
      <c r="I11" s="98">
        <v>651977.31466999999</v>
      </c>
      <c r="J11" s="98">
        <v>439333.09447000001</v>
      </c>
      <c r="K11" s="98">
        <v>567612.71692000004</v>
      </c>
      <c r="L11" s="98">
        <v>618461.97253999999</v>
      </c>
      <c r="M11" s="98">
        <v>602198.58680000005</v>
      </c>
      <c r="N11" s="98">
        <v>0</v>
      </c>
      <c r="O11" s="127">
        <v>6692958.05645</v>
      </c>
      <c r="P11" s="99">
        <f t="shared" si="0"/>
        <v>4.4607853956483439</v>
      </c>
    </row>
    <row r="12" spans="1:16" x14ac:dyDescent="0.2">
      <c r="A12" s="96" t="s">
        <v>94</v>
      </c>
      <c r="B12" s="97" t="s">
        <v>176</v>
      </c>
      <c r="C12" s="127">
        <v>403306.60662999999</v>
      </c>
      <c r="D12" s="127">
        <v>390383.62404999998</v>
      </c>
      <c r="E12" s="127">
        <v>488922.85175999999</v>
      </c>
      <c r="F12" s="127">
        <v>415311.75167999999</v>
      </c>
      <c r="G12" s="127">
        <v>405922.55463000003</v>
      </c>
      <c r="H12" s="127">
        <v>305166.31997000001</v>
      </c>
      <c r="I12" s="98">
        <v>355627.12977</v>
      </c>
      <c r="J12" s="98">
        <v>342724.18936000002</v>
      </c>
      <c r="K12" s="98">
        <v>355009.20649999997</v>
      </c>
      <c r="L12" s="98">
        <v>388126.58811000001</v>
      </c>
      <c r="M12" s="98">
        <v>427796.68472999998</v>
      </c>
      <c r="N12" s="98">
        <v>0</v>
      </c>
      <c r="O12" s="127">
        <v>4278297.5071900003</v>
      </c>
      <c r="P12" s="99">
        <f t="shared" si="0"/>
        <v>2.8514398084297095</v>
      </c>
    </row>
    <row r="13" spans="1:16" x14ac:dyDescent="0.2">
      <c r="A13" s="96" t="s">
        <v>93</v>
      </c>
      <c r="B13" s="97" t="s">
        <v>178</v>
      </c>
      <c r="C13" s="127">
        <v>297513.65536999999</v>
      </c>
      <c r="D13" s="127">
        <v>291297.36395000003</v>
      </c>
      <c r="E13" s="127">
        <v>357429.11442</v>
      </c>
      <c r="F13" s="127">
        <v>308922.29408000002</v>
      </c>
      <c r="G13" s="127">
        <v>355631.19299000001</v>
      </c>
      <c r="H13" s="127">
        <v>335303.18978999997</v>
      </c>
      <c r="I13" s="98">
        <v>299502.44137999997</v>
      </c>
      <c r="J13" s="98">
        <v>266293.78830999997</v>
      </c>
      <c r="K13" s="98">
        <v>342010.05249999999</v>
      </c>
      <c r="L13" s="98">
        <v>355955.76652</v>
      </c>
      <c r="M13" s="98">
        <v>398582.01786000002</v>
      </c>
      <c r="N13" s="98">
        <v>0</v>
      </c>
      <c r="O13" s="127">
        <v>3608440.8771700002</v>
      </c>
      <c r="P13" s="99">
        <f t="shared" si="0"/>
        <v>2.4049874853807376</v>
      </c>
    </row>
    <row r="14" spans="1:16" x14ac:dyDescent="0.2">
      <c r="A14" s="96" t="s">
        <v>92</v>
      </c>
      <c r="B14" s="97" t="s">
        <v>177</v>
      </c>
      <c r="C14" s="127">
        <v>303140.01235999999</v>
      </c>
      <c r="D14" s="127">
        <v>360552.98602000001</v>
      </c>
      <c r="E14" s="127">
        <v>359888.53207999998</v>
      </c>
      <c r="F14" s="127">
        <v>304734.29777</v>
      </c>
      <c r="G14" s="127">
        <v>366022.62394000002</v>
      </c>
      <c r="H14" s="127">
        <v>291348.53772000002</v>
      </c>
      <c r="I14" s="98">
        <v>277218.12277000002</v>
      </c>
      <c r="J14" s="98">
        <v>214035.72508999999</v>
      </c>
      <c r="K14" s="98">
        <v>324344.77331000002</v>
      </c>
      <c r="L14" s="98">
        <v>353612.40905000002</v>
      </c>
      <c r="M14" s="98">
        <v>406677.94821</v>
      </c>
      <c r="N14" s="98">
        <v>0</v>
      </c>
      <c r="O14" s="127">
        <v>3561575.96832</v>
      </c>
      <c r="P14" s="99">
        <f t="shared" si="0"/>
        <v>2.3737525218260198</v>
      </c>
    </row>
    <row r="15" spans="1:16" x14ac:dyDescent="0.2">
      <c r="A15" s="96" t="s">
        <v>91</v>
      </c>
      <c r="B15" s="97" t="s">
        <v>211</v>
      </c>
      <c r="C15" s="127">
        <v>292904.93336999998</v>
      </c>
      <c r="D15" s="127">
        <v>318506.20400999999</v>
      </c>
      <c r="E15" s="127">
        <v>387645.57809000002</v>
      </c>
      <c r="F15" s="127">
        <v>326448.94339999999</v>
      </c>
      <c r="G15" s="127">
        <v>321716.27006000001</v>
      </c>
      <c r="H15" s="127">
        <v>293442.68446999998</v>
      </c>
      <c r="I15" s="98">
        <v>301122.45447</v>
      </c>
      <c r="J15" s="98">
        <v>297359.73499999999</v>
      </c>
      <c r="K15" s="98">
        <v>277787.85668999999</v>
      </c>
      <c r="L15" s="98">
        <v>335238.21236</v>
      </c>
      <c r="M15" s="98">
        <v>360524.88104000001</v>
      </c>
      <c r="N15" s="98">
        <v>0</v>
      </c>
      <c r="O15" s="127">
        <v>3512697.7529600002</v>
      </c>
      <c r="P15" s="99">
        <f t="shared" si="0"/>
        <v>2.3411757108846869</v>
      </c>
    </row>
    <row r="16" spans="1:16" x14ac:dyDescent="0.2">
      <c r="A16" s="96" t="s">
        <v>90</v>
      </c>
      <c r="B16" s="97" t="s">
        <v>212</v>
      </c>
      <c r="C16" s="127">
        <v>247558.76243999999</v>
      </c>
      <c r="D16" s="127">
        <v>285044.39854000002</v>
      </c>
      <c r="E16" s="127">
        <v>294332.34340999997</v>
      </c>
      <c r="F16" s="127">
        <v>269569.44297999999</v>
      </c>
      <c r="G16" s="127">
        <v>309739.58049999998</v>
      </c>
      <c r="H16" s="127">
        <v>276641.43877000001</v>
      </c>
      <c r="I16" s="98">
        <v>280539.65693</v>
      </c>
      <c r="J16" s="98">
        <v>253244.66949999999</v>
      </c>
      <c r="K16" s="98">
        <v>279241.93754999997</v>
      </c>
      <c r="L16" s="98">
        <v>302991.82251000003</v>
      </c>
      <c r="M16" s="98">
        <v>349604.89575999998</v>
      </c>
      <c r="N16" s="98">
        <v>0</v>
      </c>
      <c r="O16" s="127">
        <v>3148508.9488900001</v>
      </c>
      <c r="P16" s="99">
        <f t="shared" si="0"/>
        <v>2.0984477444530887</v>
      </c>
    </row>
    <row r="17" spans="1:16" x14ac:dyDescent="0.2">
      <c r="A17" s="96" t="s">
        <v>89</v>
      </c>
      <c r="B17" s="97" t="s">
        <v>213</v>
      </c>
      <c r="C17" s="127">
        <v>272750.36567000003</v>
      </c>
      <c r="D17" s="127">
        <v>279998.75945999997</v>
      </c>
      <c r="E17" s="127">
        <v>317585.63430999999</v>
      </c>
      <c r="F17" s="127">
        <v>284852.80638999998</v>
      </c>
      <c r="G17" s="127">
        <v>262762.26428</v>
      </c>
      <c r="H17" s="127">
        <v>257372.25004000001</v>
      </c>
      <c r="I17" s="98">
        <v>254701.30004</v>
      </c>
      <c r="J17" s="98">
        <v>231225.72140000001</v>
      </c>
      <c r="K17" s="98">
        <v>305169.60648999998</v>
      </c>
      <c r="L17" s="98">
        <v>330022.52956</v>
      </c>
      <c r="M17" s="98">
        <v>301726.33643999998</v>
      </c>
      <c r="N17" s="98">
        <v>0</v>
      </c>
      <c r="O17" s="127">
        <v>3098167.5740800002</v>
      </c>
      <c r="P17" s="99">
        <f t="shared" si="0"/>
        <v>2.0648957532923347</v>
      </c>
    </row>
    <row r="18" spans="1:16" x14ac:dyDescent="0.2">
      <c r="A18" s="96" t="s">
        <v>88</v>
      </c>
      <c r="B18" s="97" t="s">
        <v>214</v>
      </c>
      <c r="C18" s="127">
        <v>218993.42555000001</v>
      </c>
      <c r="D18" s="127">
        <v>193557.79866999999</v>
      </c>
      <c r="E18" s="127">
        <v>252512.93273</v>
      </c>
      <c r="F18" s="127">
        <v>221621.78082000001</v>
      </c>
      <c r="G18" s="127">
        <v>243486.19647</v>
      </c>
      <c r="H18" s="127">
        <v>264708.40814999997</v>
      </c>
      <c r="I18" s="98">
        <v>244359.12182999999</v>
      </c>
      <c r="J18" s="98">
        <v>253846.21330999999</v>
      </c>
      <c r="K18" s="98">
        <v>276041.59201999998</v>
      </c>
      <c r="L18" s="98">
        <v>317064.73414999997</v>
      </c>
      <c r="M18" s="98">
        <v>283171.12702000001</v>
      </c>
      <c r="N18" s="98">
        <v>0</v>
      </c>
      <c r="O18" s="127">
        <v>2769363.33072</v>
      </c>
      <c r="P18" s="99">
        <f t="shared" si="0"/>
        <v>1.8457512204211015</v>
      </c>
    </row>
    <row r="19" spans="1:16" x14ac:dyDescent="0.2">
      <c r="A19" s="96" t="s">
        <v>87</v>
      </c>
      <c r="B19" s="97" t="s">
        <v>215</v>
      </c>
      <c r="C19" s="127">
        <v>227024.93221</v>
      </c>
      <c r="D19" s="127">
        <v>194884.34216999999</v>
      </c>
      <c r="E19" s="127">
        <v>280679.69212999998</v>
      </c>
      <c r="F19" s="127">
        <v>220287.3273</v>
      </c>
      <c r="G19" s="127">
        <v>275716.05715000001</v>
      </c>
      <c r="H19" s="127">
        <v>264796.304</v>
      </c>
      <c r="I19" s="98">
        <v>279950.45559000003</v>
      </c>
      <c r="J19" s="98">
        <v>229158.51289000001</v>
      </c>
      <c r="K19" s="98">
        <v>238228.42022</v>
      </c>
      <c r="L19" s="98">
        <v>263040.96886999998</v>
      </c>
      <c r="M19" s="98">
        <v>236315.67910000001</v>
      </c>
      <c r="N19" s="98">
        <v>0</v>
      </c>
      <c r="O19" s="127">
        <v>2710082.6916299998</v>
      </c>
      <c r="P19" s="99">
        <f t="shared" si="0"/>
        <v>1.8062413046458881</v>
      </c>
    </row>
    <row r="20" spans="1:16" x14ac:dyDescent="0.2">
      <c r="A20" s="96" t="s">
        <v>86</v>
      </c>
      <c r="B20" s="97" t="s">
        <v>216</v>
      </c>
      <c r="C20" s="127">
        <v>215115.99037000001</v>
      </c>
      <c r="D20" s="127">
        <v>218416.36548000001</v>
      </c>
      <c r="E20" s="127">
        <v>241277.82947</v>
      </c>
      <c r="F20" s="127">
        <v>221800.5925</v>
      </c>
      <c r="G20" s="127">
        <v>212976.25571</v>
      </c>
      <c r="H20" s="127">
        <v>191252.6323</v>
      </c>
      <c r="I20" s="98">
        <v>211107.43599</v>
      </c>
      <c r="J20" s="98">
        <v>192333.89491999999</v>
      </c>
      <c r="K20" s="98">
        <v>234943.82170999999</v>
      </c>
      <c r="L20" s="98">
        <v>240068.69505000001</v>
      </c>
      <c r="M20" s="98">
        <v>255673.03549000001</v>
      </c>
      <c r="N20" s="98">
        <v>0</v>
      </c>
      <c r="O20" s="127">
        <v>2434966.54899</v>
      </c>
      <c r="P20" s="99">
        <f t="shared" si="0"/>
        <v>1.6228793201773122</v>
      </c>
    </row>
    <row r="21" spans="1:16" x14ac:dyDescent="0.2">
      <c r="A21" s="96" t="s">
        <v>85</v>
      </c>
      <c r="B21" s="97" t="s">
        <v>217</v>
      </c>
      <c r="C21" s="127">
        <v>176048.27447</v>
      </c>
      <c r="D21" s="127">
        <v>205124.4687</v>
      </c>
      <c r="E21" s="127">
        <v>256064.90437999999</v>
      </c>
      <c r="F21" s="127">
        <v>236674.41217</v>
      </c>
      <c r="G21" s="127">
        <v>232226.13331</v>
      </c>
      <c r="H21" s="127">
        <v>165800.28265000001</v>
      </c>
      <c r="I21" s="98">
        <v>222134.08890999999</v>
      </c>
      <c r="J21" s="98">
        <v>149518.17663999999</v>
      </c>
      <c r="K21" s="98">
        <v>218969.43914</v>
      </c>
      <c r="L21" s="98">
        <v>236398.27616000001</v>
      </c>
      <c r="M21" s="98">
        <v>224224.16503</v>
      </c>
      <c r="N21" s="98">
        <v>0</v>
      </c>
      <c r="O21" s="127">
        <v>2323182.6215599999</v>
      </c>
      <c r="P21" s="99">
        <f t="shared" si="0"/>
        <v>1.5483765208556555</v>
      </c>
    </row>
    <row r="22" spans="1:16" x14ac:dyDescent="0.2">
      <c r="A22" s="96" t="s">
        <v>84</v>
      </c>
      <c r="B22" s="97" t="s">
        <v>218</v>
      </c>
      <c r="C22" s="127">
        <v>265974.16619000002</v>
      </c>
      <c r="D22" s="127">
        <v>260023.52767000001</v>
      </c>
      <c r="E22" s="127">
        <v>233069.45856</v>
      </c>
      <c r="F22" s="127">
        <v>173449.8781</v>
      </c>
      <c r="G22" s="127">
        <v>196694.68799999999</v>
      </c>
      <c r="H22" s="127">
        <v>173160.85281000001</v>
      </c>
      <c r="I22" s="98">
        <v>191801.57074</v>
      </c>
      <c r="J22" s="98">
        <v>164853.40299</v>
      </c>
      <c r="K22" s="98">
        <v>153815.95418999999</v>
      </c>
      <c r="L22" s="98">
        <v>199237.99032000001</v>
      </c>
      <c r="M22" s="98">
        <v>188106.3615</v>
      </c>
      <c r="N22" s="98">
        <v>0</v>
      </c>
      <c r="O22" s="127">
        <v>2200187.8510699999</v>
      </c>
      <c r="P22" s="99">
        <f t="shared" si="0"/>
        <v>1.4664018138105135</v>
      </c>
    </row>
    <row r="23" spans="1:16" x14ac:dyDescent="0.2">
      <c r="A23" s="96" t="s">
        <v>83</v>
      </c>
      <c r="B23" s="97" t="s">
        <v>219</v>
      </c>
      <c r="C23" s="127">
        <v>170016.46526</v>
      </c>
      <c r="D23" s="127">
        <v>154249.76535</v>
      </c>
      <c r="E23" s="127">
        <v>189102.82173</v>
      </c>
      <c r="F23" s="127">
        <v>154836.42259999999</v>
      </c>
      <c r="G23" s="127">
        <v>168151.62297</v>
      </c>
      <c r="H23" s="127">
        <v>182475.86955999999</v>
      </c>
      <c r="I23" s="98">
        <v>153038.66131</v>
      </c>
      <c r="J23" s="98">
        <v>147654.70472000001</v>
      </c>
      <c r="K23" s="98">
        <v>204095.67872</v>
      </c>
      <c r="L23" s="98">
        <v>201237.04798999999</v>
      </c>
      <c r="M23" s="98">
        <v>189344.22210000001</v>
      </c>
      <c r="N23" s="98">
        <v>0</v>
      </c>
      <c r="O23" s="127">
        <v>1914203.2823099999</v>
      </c>
      <c r="P23" s="99">
        <f t="shared" si="0"/>
        <v>1.2757961388689245</v>
      </c>
    </row>
    <row r="24" spans="1:16" x14ac:dyDescent="0.2">
      <c r="A24" s="96" t="s">
        <v>82</v>
      </c>
      <c r="B24" s="97" t="s">
        <v>220</v>
      </c>
      <c r="C24" s="127">
        <v>125776.02055</v>
      </c>
      <c r="D24" s="127">
        <v>162649.7838</v>
      </c>
      <c r="E24" s="127">
        <v>204841.94432000001</v>
      </c>
      <c r="F24" s="127">
        <v>180278.92025</v>
      </c>
      <c r="G24" s="127">
        <v>177504.75026</v>
      </c>
      <c r="H24" s="127">
        <v>158391.95491999999</v>
      </c>
      <c r="I24" s="98">
        <v>151665.22331999999</v>
      </c>
      <c r="J24" s="98">
        <v>157489.32519999999</v>
      </c>
      <c r="K24" s="98">
        <v>148500.99072999999</v>
      </c>
      <c r="L24" s="98">
        <v>172403.72347</v>
      </c>
      <c r="M24" s="98">
        <v>204346.42845000001</v>
      </c>
      <c r="N24" s="98">
        <v>0</v>
      </c>
      <c r="O24" s="127">
        <v>1843849.0652699999</v>
      </c>
      <c r="P24" s="99">
        <f t="shared" si="0"/>
        <v>1.2289058011068548</v>
      </c>
    </row>
    <row r="25" spans="1:16" x14ac:dyDescent="0.2">
      <c r="A25" s="100"/>
      <c r="B25" s="165" t="s">
        <v>81</v>
      </c>
      <c r="C25" s="165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28">
        <f>SUM(O5:O24)</f>
        <v>99081675.657209992</v>
      </c>
      <c r="P25" s="102">
        <f>SUM(P5:P24)</f>
        <v>66.036883545401935</v>
      </c>
    </row>
    <row r="26" spans="1:16" ht="13.5" customHeight="1" x14ac:dyDescent="0.2">
      <c r="A26" s="100"/>
      <c r="B26" s="166" t="s">
        <v>80</v>
      </c>
      <c r="C26" s="166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28">
        <v>150039902.45707002</v>
      </c>
      <c r="P26" s="98">
        <f>O26/O$26*100</f>
        <v>100</v>
      </c>
    </row>
    <row r="27" spans="1:16" x14ac:dyDescent="0.2">
      <c r="B27" s="68"/>
    </row>
    <row r="28" spans="1:16" x14ac:dyDescent="0.2">
      <c r="B28" s="31"/>
    </row>
  </sheetData>
  <mergeCells count="2">
    <mergeCell ref="B25:C25"/>
    <mergeCell ref="B26:C26"/>
  </mergeCells>
  <pageMargins left="0.31" right="0.36" top="0.98425196850393704" bottom="0.98425196850393704" header="0.51181102362204722" footer="0.51181102362204722"/>
  <pageSetup paperSize="9" scale="75" orientation="landscape" r:id="rId1"/>
  <headerFooter alignWithMargins="0"/>
  <ignoredErrors>
    <ignoredError sqref="P25" 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2"/>
  <sheetViews>
    <sheetView showGridLines="0" zoomScaleNormal="100" workbookViewId="0">
      <selection activeCell="Q25" sqref="Q25"/>
    </sheetView>
  </sheetViews>
  <sheetFormatPr defaultColWidth="9.140625" defaultRowHeight="12.75" x14ac:dyDescent="0.2"/>
  <sheetData>
    <row r="22" spans="1:1" x14ac:dyDescent="0.2">
      <c r="A22" t="s">
        <v>110</v>
      </c>
    </row>
  </sheetData>
  <pageMargins left="0.75" right="0.75" top="1" bottom="1" header="0.5" footer="0.5"/>
  <pageSetup paperSize="9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7"/>
  <sheetViews>
    <sheetView showGridLines="0" workbookViewId="0">
      <selection activeCell="I53" sqref="I53"/>
    </sheetView>
  </sheetViews>
  <sheetFormatPr defaultColWidth="9.140625" defaultRowHeight="12.75" x14ac:dyDescent="0.2"/>
  <cols>
    <col min="5" max="5" width="10.5703125" customWidth="1"/>
  </cols>
  <sheetData>
    <row r="1" spans="2:2" ht="15" x14ac:dyDescent="0.25">
      <c r="B1" s="33" t="s">
        <v>2</v>
      </c>
    </row>
    <row r="2" spans="2:2" ht="15" x14ac:dyDescent="0.25">
      <c r="B2" s="33" t="s">
        <v>54</v>
      </c>
    </row>
    <row r="13" spans="2:2" ht="12.75" customHeight="1" x14ac:dyDescent="0.2"/>
    <row r="30" ht="12.75" customHeight="1" x14ac:dyDescent="0.2"/>
    <row r="46" ht="12.75" customHeight="1" x14ac:dyDescent="0.2"/>
    <row r="60" ht="12.75" customHeight="1" x14ac:dyDescent="0.2"/>
    <row r="80" ht="12.75" customHeight="1" x14ac:dyDescent="0.2"/>
    <row r="84" ht="3.75" customHeight="1" x14ac:dyDescent="0.2"/>
    <row r="95" ht="12.75" customHeight="1" x14ac:dyDescent="0.2"/>
    <row r="105" spans="1:1" ht="3.75" customHeight="1" x14ac:dyDescent="0.2"/>
    <row r="112" spans="1:1" x14ac:dyDescent="0.2">
      <c r="A112" s="32"/>
    </row>
    <row r="113" ht="12.75" customHeight="1" x14ac:dyDescent="0.2"/>
    <row r="127" ht="12.75" customHeight="1" x14ac:dyDescent="0.2"/>
  </sheetData>
  <pageMargins left="0.19685039370078741" right="0.19685039370078741" top="0.19685039370078741" bottom="0.19685039370078741" header="0.51181102362204722" footer="0.51181102362204722"/>
  <pageSetup paperSize="9" orientation="portrait" horizontalDpi="4294967294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14</vt:i4>
      </vt:variant>
    </vt:vector>
  </HeadingPairs>
  <TitlesOfParts>
    <vt:vector size="14" baseType="lpstr">
      <vt:lpstr>SEKTOR_USD</vt:lpstr>
      <vt:lpstr>SECILMIS_ISTATISTIK</vt:lpstr>
      <vt:lpstr>SEKTOR_TL</vt:lpstr>
      <vt:lpstr>USDvsTL</vt:lpstr>
      <vt:lpstr>GEN_SEK</vt:lpstr>
      <vt:lpstr>Toplam İhracat  bar gra</vt:lpstr>
      <vt:lpstr>ULKE</vt:lpstr>
      <vt:lpstr>KARŞL.</vt:lpstr>
      <vt:lpstr>SEKT1</vt:lpstr>
      <vt:lpstr>SEKT2 </vt:lpstr>
      <vt:lpstr>SEKT3 </vt:lpstr>
      <vt:lpstr>SEKT4 </vt:lpstr>
      <vt:lpstr>SEKT5 </vt:lpstr>
      <vt:lpstr>2002_2018_AYLIK_IHR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Kübra  Ulutaş</dc:creator>
  <cp:lastModifiedBy>Fahrettin İnce</cp:lastModifiedBy>
  <cp:lastPrinted>2016-02-26T09:44:09Z</cp:lastPrinted>
  <dcterms:created xsi:type="dcterms:W3CDTF">2013-08-01T04:41:02Z</dcterms:created>
  <dcterms:modified xsi:type="dcterms:W3CDTF">2018-12-01T08:02:42Z</dcterms:modified>
</cp:coreProperties>
</file>