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calcPr calcId="152511"/>
</workbook>
</file>

<file path=xl/calcChain.xml><?xml version="1.0" encoding="utf-8"?>
<calcChain xmlns="http://schemas.openxmlformats.org/spreadsheetml/2006/main">
  <c r="E78" i="22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8" i="1"/>
  <c r="L4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" i="1"/>
  <c r="H45" i="1"/>
  <c r="H46" i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J42" i="1" l="1"/>
  <c r="J42" i="2" s="1"/>
  <c r="G42" i="1"/>
  <c r="F42" i="1"/>
  <c r="F42" i="2" s="1"/>
  <c r="C42" i="1"/>
  <c r="C42" i="2" s="1"/>
  <c r="B42" i="1"/>
  <c r="B42" i="2" s="1"/>
  <c r="J29" i="1"/>
  <c r="J29" i="2" s="1"/>
  <c r="G29" i="1"/>
  <c r="F29" i="1"/>
  <c r="F29" i="2" s="1"/>
  <c r="C29" i="1"/>
  <c r="C29" i="2" s="1"/>
  <c r="B29" i="1"/>
  <c r="B29" i="2" s="1"/>
  <c r="J27" i="1"/>
  <c r="J27" i="2" s="1"/>
  <c r="G27" i="1"/>
  <c r="F27" i="1"/>
  <c r="F27" i="2" s="1"/>
  <c r="C27" i="1"/>
  <c r="C27" i="2" s="1"/>
  <c r="B27" i="1"/>
  <c r="B27" i="2" s="1"/>
  <c r="J23" i="1"/>
  <c r="J23" i="2" s="1"/>
  <c r="G23" i="1"/>
  <c r="F23" i="1"/>
  <c r="F23" i="2" s="1"/>
  <c r="C23" i="1"/>
  <c r="B23" i="1"/>
  <c r="B23" i="2" s="1"/>
  <c r="J20" i="1"/>
  <c r="J20" i="2" s="1"/>
  <c r="G20" i="1"/>
  <c r="F20" i="1"/>
  <c r="F20" i="2" s="1"/>
  <c r="C20" i="1"/>
  <c r="C20" i="2" s="1"/>
  <c r="B20" i="1"/>
  <c r="B20" i="2" s="1"/>
  <c r="J18" i="1"/>
  <c r="J18" i="2" s="1"/>
  <c r="G18" i="1"/>
  <c r="F18" i="1"/>
  <c r="F18" i="2" s="1"/>
  <c r="C18" i="1"/>
  <c r="C18" i="2" s="1"/>
  <c r="B18" i="1"/>
  <c r="B18" i="2" s="1"/>
  <c r="J9" i="1"/>
  <c r="J9" i="2" s="1"/>
  <c r="G9" i="1"/>
  <c r="F9" i="1"/>
  <c r="F9" i="2" s="1"/>
  <c r="C9" i="1"/>
  <c r="C9" i="2" s="1"/>
  <c r="B9" i="1"/>
  <c r="B9" i="2" s="1"/>
  <c r="K22" i="2" l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J46" i="2"/>
  <c r="J44" i="1" l="1"/>
  <c r="J45" i="1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J44" i="2" l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L45" i="1" l="1"/>
  <c r="M45" i="1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<sst xmlns="http://schemas.openxmlformats.org/spreadsheetml/2006/main" count="422" uniqueCount="230">
  <si>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</si>
  <si>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</si>
  <si>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</si>
  <si>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</si>
  <si>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</si>
  <si>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</si>
  <si>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</si>
  <si>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</si>
  <si>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</si>
  <si>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</si>
  <si>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</si>
  <si>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</si>
  <si>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</si>
  <si>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</si>
  <si>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</si>
  <si>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</si>
  <si>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</si>
  <si>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</si>
  <si>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</si>
  <si>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</si>
  <si>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</si>
  <si>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</si>
  <si>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</si>
  <si>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</si>
  <si>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</si>
  <si>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</si>
  <si>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</si>
  <si>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</si>
  <si>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</si>
  <si>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</si>
  <si>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</si>
  <si>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</si>
  <si>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</si>
  <si>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</si>
  <si>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</si>
  <si>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</si>
  <si>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</si>
  <si>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</si>
  <si>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</si>
  <si>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</si>
  <si>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</si>
  <si>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</si>
  <si>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</si>
  <si>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</si>
  <si>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</si>
  <si>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</si>
  <si>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</si>
  <si>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</si>
  <si>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</si>
  <si>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</si>
  <si>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</si>
  <si>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</si>
  <si>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</si>
  <si>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</si>
  <si>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</si>
  <si>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</si>
  <si>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</si>
  <si>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</si>
  <si>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</si>
  <si>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</si>
  <si>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</si>
  <si>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</si>
  <si>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</si>
  <si>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</si>
  <si>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</si>
  <si>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</si>
  <si>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</si>
  <si>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</si>
  <si>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</si>
  <si>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</si>
  <si>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</si>
  <si>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</si>
  <si>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</si>
  <si>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</si>
  <si>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</si>
  <si>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</si>
  <si>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</si>
  <si>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</si>
  <si>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</si>
  <si>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</si>
  <si>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</si>
  <si>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</si>
  <si>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</si>
  <si>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</si>
  <si>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</si>
  <si>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</si>
  <si>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</si>
  <si>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</si>
  <si>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</si>
  <si>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</si>
  <si>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</si>
  <si>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</si>
  <si>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</si>
  <si>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</si>
  <si>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</si>
  <si>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</si>
  <si>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</si>
  <si>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</si>
  <si>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</si>
  <si>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</si>
  <si>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</si>
  <si>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</si>
  <si>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</si>
  <si>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</si>
  <si>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</si>
  <si>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</si>
  <si>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</si>
  <si>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</si>
  <si>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</si>
  <si>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</si>
  <si>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</si>
  <si>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</si>
  <si>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</si>
  <si>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</si>
  <si>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</si>
  <si>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</si>
  <si>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</si>
  <si>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</si>
  <si>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</si>
  <si>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Not: İlgili dönem ortalama MB Dolar Satış Kuru baz alınarak hesaplanmıştır.</t>
  </si>
  <si>
    <t>1 Mart - 31 Mart</t>
  </si>
  <si>
    <t>1 Nisan - 31 Mart</t>
  </si>
  <si>
    <t>2017 İHRACAT RAKAMLARI - TL</t>
  </si>
  <si>
    <t>2017 YILI İHRACATIMIZDA İLK 20 ÜLKE (1.000 $)</t>
  </si>
  <si>
    <t>Değişim    ('18/'17)</t>
  </si>
  <si>
    <t xml:space="preserve"> Pay(18)  (%)</t>
  </si>
  <si>
    <t>SON 12 AYLIK
(2018/2017)</t>
  </si>
  <si>
    <t>MART (2018/2017)</t>
  </si>
  <si>
    <t>OCAK - MART (2018/2017)</t>
  </si>
  <si>
    <t>1 - 31 MART İHRACAT RAKAMLARI</t>
  </si>
  <si>
    <t xml:space="preserve">SEKTÖREL BAZDA İHRACAT RAKAMLARI -1.000 $ </t>
  </si>
  <si>
    <t>1 - 31 MART</t>
  </si>
  <si>
    <t>1 OCAK  -  31 MART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</si>
  <si>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</si>
  <si>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</si>
  <si>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</si>
  <si>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</si>
  <si>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</si>
  <si>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</si>
  <si>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</si>
  <si>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</si>
  <si>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</si>
  <si>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</si>
  <si>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</si>
  <si>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</si>
  <si>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</si>
  <si>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</si>
  <si>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</si>
  <si>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</si>
  <si>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</si>
  <si>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</si>
  <si>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</si>
  <si>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</si>
  <si>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</si>
  <si>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</si>
  <si>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</si>
  <si>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</si>
  <si>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</si>
  <si>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</si>
  <si>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</si>
  <si>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</si>
  <si>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</si>
  <si>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1 - 31 MART</t>
  </si>
  <si>
    <t>2018  1 - 31 MART</t>
  </si>
  <si>
    <t>VENEZUELLA</t>
  </si>
  <si>
    <t xml:space="preserve">MORİTANYA </t>
  </si>
  <si>
    <t>CEBELİ TARIK</t>
  </si>
  <si>
    <t>MARSHALL ADALARI</t>
  </si>
  <si>
    <t>YENI ZELANDA</t>
  </si>
  <si>
    <t xml:space="preserve">KATAR </t>
  </si>
  <si>
    <t xml:space="preserve">MALTA </t>
  </si>
  <si>
    <t>PANAMA</t>
  </si>
  <si>
    <t>İSVİÇRE</t>
  </si>
  <si>
    <t xml:space="preserve">TAYLAND </t>
  </si>
  <si>
    <t xml:space="preserve">ALMANYA </t>
  </si>
  <si>
    <t>BİRLEŞİK KRALLIK</t>
  </si>
  <si>
    <t>İTALYA</t>
  </si>
  <si>
    <t>İSPANYA</t>
  </si>
  <si>
    <t>BİRLEŞİK DEVLETLER</t>
  </si>
  <si>
    <t>FRANSA</t>
  </si>
  <si>
    <t>IRAK</t>
  </si>
  <si>
    <t>HOLLANDA</t>
  </si>
  <si>
    <t>İSRAİL</t>
  </si>
  <si>
    <t>BELÇİKA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</si>
  <si>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</si>
  <si>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</si>
  <si>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</si>
  <si>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</si>
  <si>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</si>
  <si>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</si>
  <si>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</si>
  <si>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</si>
  <si>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</si>
  <si>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</si>
  <si>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ÇORUM</t>
  </si>
  <si>
    <t>RIZE</t>
  </si>
  <si>
    <t>BARTIN</t>
  </si>
  <si>
    <t>NEVŞEHIR</t>
  </si>
  <si>
    <t>HAKKARI</t>
  </si>
  <si>
    <t>SINOP</t>
  </si>
  <si>
    <t>EDIRNE</t>
  </si>
  <si>
    <t>TUNCELI</t>
  </si>
  <si>
    <t>BINGÖL</t>
  </si>
  <si>
    <t>ERZURUM</t>
  </si>
  <si>
    <t>İMMİB</t>
  </si>
  <si>
    <t>UİB</t>
  </si>
  <si>
    <t>İTKİB</t>
  </si>
  <si>
    <t>EİB</t>
  </si>
  <si>
    <t>OAİB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</si>
  <si>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</si>
  <si>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</si>
  <si>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</si>
  <si>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</si>
  <si>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</si>
  <si>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</si>
  <si>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</si>
  <si>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</si>
  <si>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 xml:space="preserve">ROMANYA </t>
  </si>
  <si>
    <t xml:space="preserve">POLONYA </t>
  </si>
  <si>
    <t xml:space="preserve">RUSYA FEDERASYONU </t>
  </si>
  <si>
    <t>İRAN (İSLAM CUM.)</t>
  </si>
  <si>
    <t>ÇİN HALK CUMHURİYETİ</t>
  </si>
  <si>
    <t>BULGARİSTAN</t>
  </si>
  <si>
    <t xml:space="preserve">MISIR </t>
  </si>
  <si>
    <t xml:space="preserve">SUUDİ ARABİSTAN </t>
  </si>
  <si>
    <t>YUNANİSTAN</t>
  </si>
  <si>
    <t xml:space="preserve">FAS </t>
  </si>
  <si>
    <t>*Ocak - Mart dönemi için ilk 2 ay TUİK, son ay TİM rakamı kullanılmıştır.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</si>
  <si>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</si>
  <si>
    <t>1 Ocak - 31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</si>
</sst>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8"/>
      <color rgb="FF00B0F0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92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3" fontId="21" fillId="24" borderId="9" xfId="2" applyNumberFormat="1" applyFont="1" applyFill="1" applyBorder="1" applyAlignment="1">
      <alignment horizontal="center"/>
    </xf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166" fontId="21" fillId="45" borderId="9" xfId="2" applyNumberFormat="1" applyFont="1" applyFill="1" applyBorder="1" applyAlignment="1">
      <alignment horizontal="center"/>
    </xf>
    <xf numFmtId="2" fontId="22" fillId="0" borderId="35" xfId="2" applyNumberFormat="1" applyFont="1" applyFill="1" applyBorder="1" applyAlignment="1">
      <alignment horizontal="center" wrapText="1"/>
    </xf>
    <xf numFmtId="166" fontId="21" fillId="24" borderId="35" xfId="2" applyNumberFormat="1" applyFont="1" applyFill="1" applyBorder="1" applyAlignment="1">
      <alignment horizontal="center"/>
    </xf>
    <xf numFmtId="166" fontId="24" fillId="0" borderId="35" xfId="2" applyNumberFormat="1" applyFont="1" applyFill="1" applyBorder="1" applyAlignment="1">
      <alignment horizontal="center"/>
    </xf>
    <xf numFmtId="166" fontId="21" fillId="0" borderId="35" xfId="2" applyNumberFormat="1" applyFont="1" applyFill="1" applyBorder="1" applyAlignment="1">
      <alignment horizontal="center"/>
    </xf>
    <xf numFmtId="166" fontId="26" fillId="0" borderId="35" xfId="2" applyNumberFormat="1" applyFont="1" applyFill="1" applyBorder="1" applyAlignment="1">
      <alignment horizontal="center"/>
    </xf>
    <xf numFmtId="167" fontId="27" fillId="24" borderId="35" xfId="2" applyNumberFormat="1" applyFont="1" applyFill="1" applyBorder="1" applyAlignment="1">
      <alignment horizontal="center"/>
    </xf>
    <xf numFmtId="3" fontId="29" fillId="24" borderId="37" xfId="2" applyNumberFormat="1" applyFont="1" applyFill="1" applyBorder="1" applyAlignment="1">
      <alignment horizontal="center"/>
    </xf>
    <xf numFmtId="166" fontId="29" fillId="24" borderId="37" xfId="2" applyNumberFormat="1" applyFont="1" applyFill="1" applyBorder="1" applyAlignment="1">
      <alignment horizontal="center"/>
    </xf>
    <xf numFmtId="3" fontId="75" fillId="24" borderId="37" xfId="2" applyNumberFormat="1" applyFont="1" applyFill="1" applyBorder="1" applyAlignment="1">
      <alignment horizontal="center"/>
    </xf>
    <xf numFmtId="166" fontId="75" fillId="45" borderId="37" xfId="2" applyNumberFormat="1" applyFont="1" applyFill="1" applyBorder="1" applyAlignment="1">
      <alignment horizontal="center"/>
    </xf>
    <xf numFmtId="166" fontId="75" fillId="24" borderId="38" xfId="2" applyNumberFormat="1" applyFont="1" applyFill="1" applyBorder="1" applyAlignment="1">
      <alignment horizontal="center"/>
    </xf>
    <xf numFmtId="0" fontId="17" fillId="0" borderId="39" xfId="2" applyFont="1" applyFill="1" applyBorder="1" applyAlignment="1">
      <alignment wrapText="1"/>
    </xf>
    <xf numFmtId="0" fontId="20" fillId="0" borderId="39" xfId="2" applyFont="1" applyFill="1" applyBorder="1" applyAlignment="1">
      <alignment wrapText="1"/>
    </xf>
    <xf numFmtId="0" fontId="23" fillId="24" borderId="39" xfId="2" applyFont="1" applyFill="1" applyBorder="1"/>
    <xf numFmtId="0" fontId="21" fillId="0" borderId="39" xfId="2" applyFont="1" applyFill="1" applyBorder="1"/>
    <xf numFmtId="0" fontId="17" fillId="0" borderId="39" xfId="2" applyFont="1" applyFill="1" applyBorder="1"/>
    <xf numFmtId="0" fontId="17" fillId="0" borderId="39" xfId="0" applyFont="1" applyFill="1" applyBorder="1"/>
    <xf numFmtId="0" fontId="21" fillId="24" borderId="39" xfId="2" applyFont="1" applyFill="1" applyBorder="1"/>
    <xf numFmtId="0" fontId="22" fillId="24" borderId="39" xfId="2" applyFont="1" applyFill="1" applyBorder="1"/>
    <xf numFmtId="0" fontId="29" fillId="0" borderId="40" xfId="2" applyFont="1" applyFill="1" applyBorder="1"/>
    <xf numFmtId="0" fontId="21" fillId="0" borderId="34" xfId="2" applyFont="1" applyFill="1" applyBorder="1" applyAlignment="1">
      <alignment horizontal="center"/>
    </xf>
    <xf numFmtId="3" fontId="21" fillId="24" borderId="34" xfId="2" applyNumberFormat="1" applyFont="1" applyFill="1" applyBorder="1" applyAlignment="1">
      <alignment horizontal="center"/>
    </xf>
    <xf numFmtId="3" fontId="24" fillId="0" borderId="34" xfId="2" applyNumberFormat="1" applyFont="1" applyFill="1" applyBorder="1" applyAlignment="1">
      <alignment horizontal="center"/>
    </xf>
    <xf numFmtId="3" fontId="21" fillId="0" borderId="34" xfId="2" applyNumberFormat="1" applyFont="1" applyFill="1" applyBorder="1" applyAlignment="1">
      <alignment horizontal="center"/>
    </xf>
    <xf numFmtId="3" fontId="25" fillId="24" borderId="34" xfId="2" applyNumberFormat="1" applyFont="1" applyFill="1" applyBorder="1" applyAlignment="1">
      <alignment horizontal="center"/>
    </xf>
    <xf numFmtId="166" fontId="25" fillId="24" borderId="35" xfId="2" applyNumberFormat="1" applyFont="1" applyFill="1" applyBorder="1" applyAlignment="1">
      <alignment horizontal="center"/>
    </xf>
    <xf numFmtId="3" fontId="29" fillId="24" borderId="36" xfId="2" applyNumberFormat="1" applyFont="1" applyFill="1" applyBorder="1" applyAlignment="1">
      <alignment horizontal="center"/>
    </xf>
    <xf numFmtId="166" fontId="29" fillId="24" borderId="38" xfId="2" applyNumberFormat="1" applyFont="1" applyFill="1" applyBorder="1" applyAlignment="1">
      <alignment horizontal="center"/>
    </xf>
    <xf numFmtId="3" fontId="26" fillId="0" borderId="34" xfId="2" applyNumberFormat="1" applyFont="1" applyFill="1" applyBorder="1" applyAlignment="1">
      <alignment horizontal="center"/>
    </xf>
    <xf numFmtId="3" fontId="27" fillId="24" borderId="34" xfId="2" applyNumberFormat="1" applyFont="1" applyFill="1" applyBorder="1" applyAlignment="1">
      <alignment horizontal="center"/>
    </xf>
    <xf numFmtId="3" fontId="75" fillId="24" borderId="36" xfId="2" applyNumberFormat="1" applyFont="1" applyFill="1" applyBorder="1" applyAlignment="1">
      <alignment horizontal="center"/>
    </xf>
    <xf numFmtId="3" fontId="78" fillId="26" borderId="21" xfId="0" applyNumberFormat="1" applyFont="1" applyFill="1" applyBorder="1" applyAlignment="1">
      <alignment horizontal="right"/>
    </xf>
    <xf numFmtId="0" fontId="20" fillId="0" borderId="42" xfId="2" applyFont="1" applyFill="1" applyBorder="1" applyAlignment="1">
      <alignment horizontal="center" vertical="center"/>
    </xf>
    <xf numFmtId="0" fontId="20" fillId="0" borderId="43" xfId="2" applyFont="1" applyFill="1" applyBorder="1" applyAlignment="1">
      <alignment horizontal="center" vertical="center"/>
    </xf>
    <xf numFmtId="0" fontId="20" fillId="0" borderId="44" xfId="2" applyFont="1" applyFill="1" applyBorder="1" applyAlignment="1">
      <alignment horizontal="center" vertical="center"/>
    </xf>
    <xf numFmtId="0" fontId="19" fillId="0" borderId="33" xfId="2" applyFont="1" applyFill="1" applyBorder="1" applyAlignment="1">
      <alignment horizontal="center" vertical="center"/>
    </xf>
    <xf numFmtId="0" fontId="19" fillId="0" borderId="41" xfId="2" applyFont="1" applyFill="1" applyBorder="1" applyAlignment="1">
      <alignment horizontal="center" vertical="center"/>
    </xf>
    <xf numFmtId="0" fontId="19" fillId="0" borderId="45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8505934.5756700002</c:v>
                </c:pt>
                <c:pt idx="1">
                  <c:v>9255006.2092000004</c:v>
                </c:pt>
                <c:pt idx="2">
                  <c:v>11302744.295020001</c:v>
                </c:pt>
                <c:pt idx="3">
                  <c:v>9721786.1747500002</c:v>
                </c:pt>
                <c:pt idx="4">
                  <c:v>10317952.004730001</c:v>
                </c:pt>
                <c:pt idx="5">
                  <c:v>10040612.581090001</c:v>
                </c:pt>
                <c:pt idx="6">
                  <c:v>9579916.1457000002</c:v>
                </c:pt>
                <c:pt idx="7">
                  <c:v>10283242.233000001</c:v>
                </c:pt>
                <c:pt idx="8">
                  <c:v>9274384.6176999994</c:v>
                </c:pt>
                <c:pt idx="9">
                  <c:v>10989269.961340003</c:v>
                </c:pt>
                <c:pt idx="10">
                  <c:v>11034216.108180001</c:v>
                </c:pt>
                <c:pt idx="11">
                  <c:v>11009120.123889999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9895290.6514400002</c:v>
                </c:pt>
                <c:pt idx="1">
                  <c:v>10701512.00568</c:v>
                </c:pt>
                <c:pt idx="2">
                  <c:v>12730089.832000002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259088"/>
        <c:axId val="-44996592"/>
      </c:lineChart>
      <c:catAx>
        <c:axId val="-16425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99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996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64259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108621.76062</c:v>
                </c:pt>
                <c:pt idx="1">
                  <c:v>107848.87951</c:v>
                </c:pt>
                <c:pt idx="2">
                  <c:v>115197.55325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75711.114459999997</c:v>
                </c:pt>
                <c:pt idx="6">
                  <c:v>62661.457069999997</c:v>
                </c:pt>
                <c:pt idx="7">
                  <c:v>83044.944489999994</c:v>
                </c:pt>
                <c:pt idx="8">
                  <c:v>93820.252040000007</c:v>
                </c:pt>
                <c:pt idx="9">
                  <c:v>176443.21724</c:v>
                </c:pt>
                <c:pt idx="10">
                  <c:v>162732.37719</c:v>
                </c:pt>
                <c:pt idx="11">
                  <c:v>131531.87452000001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757888"/>
        <c:axId val="-43755168"/>
      </c:lineChart>
      <c:catAx>
        <c:axId val="-437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75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75516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7578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154125.62302</c:v>
                </c:pt>
                <c:pt idx="1">
                  <c:v>133529.78106000001</c:v>
                </c:pt>
                <c:pt idx="2">
                  <c:v>126131.51183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125187.09696</c:v>
                </c:pt>
                <c:pt idx="7">
                  <c:v>96972.679239999998</c:v>
                </c:pt>
                <c:pt idx="8">
                  <c:v>180514.04076999999</c:v>
                </c:pt>
                <c:pt idx="9">
                  <c:v>241894.88819</c:v>
                </c:pt>
                <c:pt idx="10">
                  <c:v>216234.61611</c:v>
                </c:pt>
                <c:pt idx="11">
                  <c:v>159313.98650999999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751904"/>
        <c:axId val="-43758432"/>
      </c:lineChart>
      <c:catAx>
        <c:axId val="-437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75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7584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751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63493.047279999999</c:v>
                </c:pt>
                <c:pt idx="1">
                  <c:v>58219.862509999999</c:v>
                </c:pt>
                <c:pt idx="2">
                  <c:v>47300.704250000003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24031.04003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32484.806939999999</c:v>
                </c:pt>
                <c:pt idx="11">
                  <c:v>43622.536079999998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180672"/>
        <c:axId val="-95182304"/>
      </c:lineChart>
      <c:catAx>
        <c:axId val="-9518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182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51823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180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83549.258019999994</c:v>
                </c:pt>
                <c:pt idx="2">
                  <c:v>65251.968679999998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94654.499320000003</c:v>
                </c:pt>
                <c:pt idx="10">
                  <c:v>91939.848870000002</c:v>
                </c:pt>
                <c:pt idx="11">
                  <c:v>78684.853780000005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177952"/>
        <c:axId val="-95177408"/>
      </c:lineChart>
      <c:catAx>
        <c:axId val="-951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17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517740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177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14888.585730000001</c:v>
                </c:pt>
                <c:pt idx="2">
                  <c:v>18298.776140000002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176320"/>
        <c:axId val="-95179584"/>
      </c:lineChart>
      <c:catAx>
        <c:axId val="-951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17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9517958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17632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218254.54962000001</c:v>
                </c:pt>
                <c:pt idx="1">
                  <c:v>177285.10094999999</c:v>
                </c:pt>
                <c:pt idx="2">
                  <c:v>219979.37119999999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184818.50651000001</c:v>
                </c:pt>
                <c:pt idx="9">
                  <c:v>193877.30916</c:v>
                </c:pt>
                <c:pt idx="10">
                  <c:v>217664.14843999999</c:v>
                </c:pt>
                <c:pt idx="11">
                  <c:v>221903.37040000001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181760"/>
        <c:axId val="-43396848"/>
      </c:lineChart>
      <c:catAx>
        <c:axId val="-951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39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396848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951817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371452.84091999999</c:v>
                </c:pt>
                <c:pt idx="1">
                  <c:v>397950.68186999997</c:v>
                </c:pt>
                <c:pt idx="2">
                  <c:v>456638.52104999998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311572.33753000002</c:v>
                </c:pt>
                <c:pt idx="1">
                  <c:v>330041.54242000001</c:v>
                </c:pt>
                <c:pt idx="2">
                  <c:v>390178.58351000003</c:v>
                </c:pt>
                <c:pt idx="3">
                  <c:v>369972.07988999999</c:v>
                </c:pt>
                <c:pt idx="4">
                  <c:v>382423.32582999999</c:v>
                </c:pt>
                <c:pt idx="5">
                  <c:v>352653.09797</c:v>
                </c:pt>
                <c:pt idx="6">
                  <c:v>349275.88270999998</c:v>
                </c:pt>
                <c:pt idx="7">
                  <c:v>388996.20861999999</c:v>
                </c:pt>
                <c:pt idx="8">
                  <c:v>309506.67499999999</c:v>
                </c:pt>
                <c:pt idx="9">
                  <c:v>398187.53908000002</c:v>
                </c:pt>
                <c:pt idx="10">
                  <c:v>414380.17278000002</c:v>
                </c:pt>
                <c:pt idx="11">
                  <c:v>447800.24293000001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402288"/>
        <c:axId val="-43401200"/>
      </c:lineChart>
      <c:catAx>
        <c:axId val="-4340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40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40120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4022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695921.10898999998</c:v>
                </c:pt>
                <c:pt idx="1">
                  <c:v>699008.47173999995</c:v>
                </c:pt>
                <c:pt idx="2">
                  <c:v>792338.75329000002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613338.02705000003</c:v>
                </c:pt>
                <c:pt idx="1">
                  <c:v>636040.20463000005</c:v>
                </c:pt>
                <c:pt idx="2">
                  <c:v>755319.01495999994</c:v>
                </c:pt>
                <c:pt idx="3">
                  <c:v>657579.38803000003</c:v>
                </c:pt>
                <c:pt idx="4">
                  <c:v>671398.49175000004</c:v>
                </c:pt>
                <c:pt idx="5">
                  <c:v>647073.29848999996</c:v>
                </c:pt>
                <c:pt idx="6">
                  <c:v>602950.08406000002</c:v>
                </c:pt>
                <c:pt idx="7">
                  <c:v>695809.76233000006</c:v>
                </c:pt>
                <c:pt idx="8">
                  <c:v>663207.27344000002</c:v>
                </c:pt>
                <c:pt idx="9">
                  <c:v>736068.24335999996</c:v>
                </c:pt>
                <c:pt idx="10">
                  <c:v>727521.64312999998</c:v>
                </c:pt>
                <c:pt idx="11">
                  <c:v>692576.42891000002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403376"/>
        <c:axId val="-43397392"/>
      </c:lineChart>
      <c:catAx>
        <c:axId val="-4340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39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3973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4033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129133.31419</c:v>
                </c:pt>
                <c:pt idx="1">
                  <c:v>145151.94589999999</c:v>
                </c:pt>
                <c:pt idx="2">
                  <c:v>169667.21255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130178.74890999999</c:v>
                </c:pt>
                <c:pt idx="5">
                  <c:v>116500.73714</c:v>
                </c:pt>
                <c:pt idx="6">
                  <c:v>125318.44102</c:v>
                </c:pt>
                <c:pt idx="7">
                  <c:v>177464.56271999999</c:v>
                </c:pt>
                <c:pt idx="8">
                  <c:v>110985.79822</c:v>
                </c:pt>
                <c:pt idx="9">
                  <c:v>134624.39827999999</c:v>
                </c:pt>
                <c:pt idx="10">
                  <c:v>119355.39698</c:v>
                </c:pt>
                <c:pt idx="11">
                  <c:v>123412.78616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396304"/>
        <c:axId val="-43402832"/>
      </c:lineChart>
      <c:catAx>
        <c:axId val="-4339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40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4028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396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168872.08262</c:v>
                </c:pt>
                <c:pt idx="1">
                  <c:v>173377.19076</c:v>
                </c:pt>
                <c:pt idx="2">
                  <c:v>212027.83507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145518.00641999999</c:v>
                </c:pt>
                <c:pt idx="1">
                  <c:v>155148.69828000001</c:v>
                </c:pt>
                <c:pt idx="2">
                  <c:v>188918.92254999999</c:v>
                </c:pt>
                <c:pt idx="3">
                  <c:v>176115.27995</c:v>
                </c:pt>
                <c:pt idx="4">
                  <c:v>183408.10180999999</c:v>
                </c:pt>
                <c:pt idx="5">
                  <c:v>163116.74971999999</c:v>
                </c:pt>
                <c:pt idx="6">
                  <c:v>158118.46898000001</c:v>
                </c:pt>
                <c:pt idx="7">
                  <c:v>201227.19539000001</c:v>
                </c:pt>
                <c:pt idx="8">
                  <c:v>169207.31385999999</c:v>
                </c:pt>
                <c:pt idx="9">
                  <c:v>210919.11259</c:v>
                </c:pt>
                <c:pt idx="10">
                  <c:v>212494.56771</c:v>
                </c:pt>
                <c:pt idx="11">
                  <c:v>200585.96294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784496"/>
        <c:axId val="-42787216"/>
      </c:lineChart>
      <c:catAx>
        <c:axId val="-4278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78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787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7844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379108.90366000001</c:v>
                </c:pt>
                <c:pt idx="9">
                  <c:v>404379.81774999999</c:v>
                </c:pt>
                <c:pt idx="10">
                  <c:v>382927.93002999999</c:v>
                </c:pt>
                <c:pt idx="11">
                  <c:v>411344.96944999998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391333.91719000001</c:v>
                </c:pt>
                <c:pt idx="1">
                  <c:v>333840.01821000001</c:v>
                </c:pt>
                <c:pt idx="2">
                  <c:v>377035.0526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996048"/>
        <c:axId val="-44992784"/>
      </c:lineChart>
      <c:catAx>
        <c:axId val="-4499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99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992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996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1349307.99419</c:v>
                </c:pt>
                <c:pt idx="1">
                  <c:v>1262200.13243</c:v>
                </c:pt>
                <c:pt idx="2">
                  <c:v>1558975.51107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1230554.3856200001</c:v>
                </c:pt>
                <c:pt idx="1">
                  <c:v>1343337.2013999999</c:v>
                </c:pt>
                <c:pt idx="2">
                  <c:v>1518647.12164</c:v>
                </c:pt>
                <c:pt idx="3">
                  <c:v>1214871.6062700001</c:v>
                </c:pt>
                <c:pt idx="4">
                  <c:v>1319410.1845799999</c:v>
                </c:pt>
                <c:pt idx="5">
                  <c:v>1263782.85769</c:v>
                </c:pt>
                <c:pt idx="6">
                  <c:v>1188632.3166199999</c:v>
                </c:pt>
                <c:pt idx="7">
                  <c:v>1461549.3521499999</c:v>
                </c:pt>
                <c:pt idx="8">
                  <c:v>1276264.5598200001</c:v>
                </c:pt>
                <c:pt idx="9">
                  <c:v>1466845.27517</c:v>
                </c:pt>
                <c:pt idx="10">
                  <c:v>1385619.43395</c:v>
                </c:pt>
                <c:pt idx="11">
                  <c:v>1367214.01455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788304"/>
        <c:axId val="-42786128"/>
      </c:lineChart>
      <c:catAx>
        <c:axId val="-4278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78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78612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788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512518.77854000003</c:v>
                </c:pt>
                <c:pt idx="1">
                  <c:v>547744.96105000004</c:v>
                </c:pt>
                <c:pt idx="2">
                  <c:v>636885.05555000005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388792.40402000002</c:v>
                </c:pt>
                <c:pt idx="1">
                  <c:v>432568.61979999999</c:v>
                </c:pt>
                <c:pt idx="2">
                  <c:v>517074.92374</c:v>
                </c:pt>
                <c:pt idx="3">
                  <c:v>484507.72831999999</c:v>
                </c:pt>
                <c:pt idx="4">
                  <c:v>508785.31414999999</c:v>
                </c:pt>
                <c:pt idx="5">
                  <c:v>506065.47167</c:v>
                </c:pt>
                <c:pt idx="6">
                  <c:v>473113.84065999999</c:v>
                </c:pt>
                <c:pt idx="7">
                  <c:v>564451.5993</c:v>
                </c:pt>
                <c:pt idx="8">
                  <c:v>479927.07237000001</c:v>
                </c:pt>
                <c:pt idx="9">
                  <c:v>542386.61820000003</c:v>
                </c:pt>
                <c:pt idx="10">
                  <c:v>580902.9534</c:v>
                </c:pt>
                <c:pt idx="11">
                  <c:v>604121.24531999999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786672"/>
        <c:axId val="-42789392"/>
      </c:lineChart>
      <c:catAx>
        <c:axId val="-4278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78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78939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7866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2285752.08873</c:v>
                </c:pt>
                <c:pt idx="1">
                  <c:v>2796200.8261199999</c:v>
                </c:pt>
                <c:pt idx="2">
                  <c:v>3146222.44563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2064174.79847</c:v>
                </c:pt>
                <c:pt idx="1">
                  <c:v>2227169.3204700002</c:v>
                </c:pt>
                <c:pt idx="2">
                  <c:v>2708841.8091799999</c:v>
                </c:pt>
                <c:pt idx="3">
                  <c:v>2293534.3947600001</c:v>
                </c:pt>
                <c:pt idx="4">
                  <c:v>2564141.8644599998</c:v>
                </c:pt>
                <c:pt idx="5">
                  <c:v>2495012.1304799998</c:v>
                </c:pt>
                <c:pt idx="6">
                  <c:v>2430988.7709900001</c:v>
                </c:pt>
                <c:pt idx="7">
                  <c:v>1833658.8288400001</c:v>
                </c:pt>
                <c:pt idx="8">
                  <c:v>2149836.4783999999</c:v>
                </c:pt>
                <c:pt idx="9">
                  <c:v>2630176.0348100001</c:v>
                </c:pt>
                <c:pt idx="10">
                  <c:v>2644215.8420600002</c:v>
                </c:pt>
                <c:pt idx="11">
                  <c:v>2487523.1732200002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785040"/>
        <c:axId val="-42847360"/>
      </c:lineChart>
      <c:catAx>
        <c:axId val="-4278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4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84736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78504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768601.18461999996</c:v>
                </c:pt>
                <c:pt idx="1">
                  <c:v>882158.76769000001</c:v>
                </c:pt>
                <c:pt idx="2">
                  <c:v>1031374.66958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603327.88795999996</c:v>
                </c:pt>
                <c:pt idx="1">
                  <c:v>695421.60687999998</c:v>
                </c:pt>
                <c:pt idx="2">
                  <c:v>907666.74838</c:v>
                </c:pt>
                <c:pt idx="3">
                  <c:v>787570.11109999998</c:v>
                </c:pt>
                <c:pt idx="4">
                  <c:v>878996.86126999999</c:v>
                </c:pt>
                <c:pt idx="5">
                  <c:v>873053.69279999996</c:v>
                </c:pt>
                <c:pt idx="6">
                  <c:v>806965.32440000004</c:v>
                </c:pt>
                <c:pt idx="7">
                  <c:v>958591.16124000004</c:v>
                </c:pt>
                <c:pt idx="8">
                  <c:v>864527.75234000001</c:v>
                </c:pt>
                <c:pt idx="9">
                  <c:v>1013769.43724</c:v>
                </c:pt>
                <c:pt idx="10">
                  <c:v>1010077.35797</c:v>
                </c:pt>
                <c:pt idx="11">
                  <c:v>1092079.8362700001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50624"/>
        <c:axId val="-42838656"/>
      </c:lineChart>
      <c:catAx>
        <c:axId val="-4285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3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83865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5062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1429165.3057599999</c:v>
                </c:pt>
                <c:pt idx="1">
                  <c:v>1407538.6235199999</c:v>
                </c:pt>
                <c:pt idx="2">
                  <c:v>1683513.4655800001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1245688.1737299999</c:v>
                </c:pt>
                <c:pt idx="1">
                  <c:v>1282318.10023</c:v>
                </c:pt>
                <c:pt idx="2">
                  <c:v>1529939.1750700001</c:v>
                </c:pt>
                <c:pt idx="3">
                  <c:v>1345658.5968599999</c:v>
                </c:pt>
                <c:pt idx="4">
                  <c:v>1399031.7902500001</c:v>
                </c:pt>
                <c:pt idx="5">
                  <c:v>1387511.30788</c:v>
                </c:pt>
                <c:pt idx="6">
                  <c:v>1476027.1359699999</c:v>
                </c:pt>
                <c:pt idx="7">
                  <c:v>1674031.3995699999</c:v>
                </c:pt>
                <c:pt idx="8">
                  <c:v>1288911.99661</c:v>
                </c:pt>
                <c:pt idx="9">
                  <c:v>1531718.0198900001</c:v>
                </c:pt>
                <c:pt idx="10">
                  <c:v>1435845.4124799999</c:v>
                </c:pt>
                <c:pt idx="11">
                  <c:v>1437468.4870199999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45184"/>
        <c:axId val="-42842464"/>
      </c:lineChart>
      <c:catAx>
        <c:axId val="-428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42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84246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451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597552.15295999998</c:v>
                </c:pt>
                <c:pt idx="1">
                  <c:v>636115.09767000005</c:v>
                </c:pt>
                <c:pt idx="2">
                  <c:v>754600.33430999995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464943.20731000003</c:v>
                </c:pt>
                <c:pt idx="1">
                  <c:v>500583.95691000001</c:v>
                </c:pt>
                <c:pt idx="2">
                  <c:v>611702.32564000005</c:v>
                </c:pt>
                <c:pt idx="3">
                  <c:v>546671.35161000001</c:v>
                </c:pt>
                <c:pt idx="4">
                  <c:v>570061.39630999998</c:v>
                </c:pt>
                <c:pt idx="5">
                  <c:v>560364.32626999996</c:v>
                </c:pt>
                <c:pt idx="6">
                  <c:v>532054.29640999995</c:v>
                </c:pt>
                <c:pt idx="7">
                  <c:v>607616.17362999998</c:v>
                </c:pt>
                <c:pt idx="8">
                  <c:v>521159.39134999999</c:v>
                </c:pt>
                <c:pt idx="9">
                  <c:v>624851.85146999999</c:v>
                </c:pt>
                <c:pt idx="10">
                  <c:v>644887.21654000005</c:v>
                </c:pt>
                <c:pt idx="11">
                  <c:v>625353.33724000002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48992"/>
        <c:axId val="-42840288"/>
      </c:lineChart>
      <c:catAx>
        <c:axId val="-428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4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8402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489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208723.75704999999</c:v>
                </c:pt>
                <c:pt idx="1">
                  <c:v>239440.16866</c:v>
                </c:pt>
                <c:pt idx="2">
                  <c:v>267216.33321000001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222371.25599000001</c:v>
                </c:pt>
                <c:pt idx="4">
                  <c:v>239963.58783999999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244931.5962</c:v>
                </c:pt>
                <c:pt idx="8">
                  <c:v>205849.03581999999</c:v>
                </c:pt>
                <c:pt idx="9">
                  <c:v>230046.35517</c:v>
                </c:pt>
                <c:pt idx="10">
                  <c:v>237809.17567</c:v>
                </c:pt>
                <c:pt idx="11">
                  <c:v>235849.33556000001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37568"/>
        <c:axId val="-42837024"/>
      </c:lineChart>
      <c:catAx>
        <c:axId val="-428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37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837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3756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139901.86134</c:v>
                </c:pt>
                <c:pt idx="1">
                  <c:v>197240.89905000001</c:v>
                </c:pt>
                <c:pt idx="2">
                  <c:v>523384.6568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198534.06315</c:v>
                </c:pt>
                <c:pt idx="1">
                  <c:v>251871.76024999999</c:v>
                </c:pt>
                <c:pt idx="2">
                  <c:v>340499.74222999997</c:v>
                </c:pt>
                <c:pt idx="3">
                  <c:v>347153.69215999998</c:v>
                </c:pt>
                <c:pt idx="4">
                  <c:v>302755.15130999999</c:v>
                </c:pt>
                <c:pt idx="5">
                  <c:v>252628.38383999999</c:v>
                </c:pt>
                <c:pt idx="6">
                  <c:v>265065.16713000002</c:v>
                </c:pt>
                <c:pt idx="7">
                  <c:v>324142.89856</c:v>
                </c:pt>
                <c:pt idx="8">
                  <c:v>233169.86207999999</c:v>
                </c:pt>
                <c:pt idx="9">
                  <c:v>226558.41026</c:v>
                </c:pt>
                <c:pt idx="10">
                  <c:v>268161.24966999999</c:v>
                </c:pt>
                <c:pt idx="11">
                  <c:v>282537.22441999998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46272"/>
        <c:axId val="-42845728"/>
      </c:lineChart>
      <c:catAx>
        <c:axId val="-428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4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8457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46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1119577.4624099999</c:v>
                </c:pt>
                <c:pt idx="1">
                  <c:v>1149290.47226</c:v>
                </c:pt>
                <c:pt idx="2">
                  <c:v>1293575.5522700001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1169222.7404799999</c:v>
                </c:pt>
                <c:pt idx="3">
                  <c:v>995623.60285000002</c:v>
                </c:pt>
                <c:pt idx="4">
                  <c:v>965140.47511999996</c:v>
                </c:pt>
                <c:pt idx="5">
                  <c:v>897079.74257</c:v>
                </c:pt>
                <c:pt idx="6">
                  <c:v>789542.38500999997</c:v>
                </c:pt>
                <c:pt idx="7">
                  <c:v>846263.93692000001</c:v>
                </c:pt>
                <c:pt idx="8">
                  <c:v>740051.91136000003</c:v>
                </c:pt>
                <c:pt idx="9">
                  <c:v>1016118.2898499999</c:v>
                </c:pt>
                <c:pt idx="10">
                  <c:v>1073414.4466800001</c:v>
                </c:pt>
                <c:pt idx="11">
                  <c:v>1163644.3147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44096"/>
        <c:axId val="-42840832"/>
      </c:lineChart>
      <c:catAx>
        <c:axId val="-428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4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8408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440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391333.91719000001</c:v>
                </c:pt>
                <c:pt idx="1">
                  <c:v>333840.01821000001</c:v>
                </c:pt>
                <c:pt idx="2">
                  <c:v>377035.0526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445720.09135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379108.90366000001</c:v>
                </c:pt>
                <c:pt idx="9">
                  <c:v>404379.81774999999</c:v>
                </c:pt>
                <c:pt idx="10">
                  <c:v>382927.93002999999</c:v>
                </c:pt>
                <c:pt idx="11">
                  <c:v>411344.96944999998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2852256"/>
        <c:axId val="-42851712"/>
      </c:lineChart>
      <c:catAx>
        <c:axId val="-428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5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285171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28522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11248529.892000001</c:v>
                </c:pt>
                <c:pt idx="1">
                  <c:v>12090195.839</c:v>
                </c:pt>
                <c:pt idx="2">
                  <c:v>14471406.365</c:v>
                </c:pt>
                <c:pt idx="3">
                  <c:v>12860356.715</c:v>
                </c:pt>
                <c:pt idx="4">
                  <c:v>13583001.073000001</c:v>
                </c:pt>
                <c:pt idx="5">
                  <c:v>13125849.265000001</c:v>
                </c:pt>
                <c:pt idx="6">
                  <c:v>12612605.395</c:v>
                </c:pt>
                <c:pt idx="7">
                  <c:v>13248865.279999999</c:v>
                </c:pt>
                <c:pt idx="8">
                  <c:v>11810626.489</c:v>
                </c:pt>
                <c:pt idx="9">
                  <c:v>13913855.159</c:v>
                </c:pt>
                <c:pt idx="10">
                  <c:v>14190415.066</c:v>
                </c:pt>
                <c:pt idx="11">
                  <c:v>13850731.189999999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990608"/>
        <c:axId val="-44992240"/>
      </c:lineChart>
      <c:catAx>
        <c:axId val="-4499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99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992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990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42657.506809999999</c:v>
                </c:pt>
                <c:pt idx="1">
                  <c:v>56242.339760000003</c:v>
                </c:pt>
                <c:pt idx="2">
                  <c:v>79322.266470000002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166168.74025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120957.90379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57072"/>
        <c:axId val="-41555984"/>
      </c:lineChart>
      <c:catAx>
        <c:axId val="-4155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55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5598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5570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109104.77675999999</c:v>
                </c:pt>
                <c:pt idx="1">
                  <c:v>149678.89978000001</c:v>
                </c:pt>
                <c:pt idx="2">
                  <c:v>149111.00266999999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159011.76130000001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203190.22005999999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51088"/>
        <c:axId val="-41552176"/>
      </c:lineChart>
      <c:catAx>
        <c:axId val="-4155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55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521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551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331630.3664</c:v>
                </c:pt>
                <c:pt idx="1">
                  <c:v>351032.99313999998</c:v>
                </c:pt>
                <c:pt idx="2">
                  <c:v>418344.40106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257698.12200999999</c:v>
                </c:pt>
                <c:pt idx="1">
                  <c:v>269349.10970999999</c:v>
                </c:pt>
                <c:pt idx="2">
                  <c:v>329519.41336000001</c:v>
                </c:pt>
                <c:pt idx="3">
                  <c:v>309778.43894000002</c:v>
                </c:pt>
                <c:pt idx="4">
                  <c:v>327833.41914999997</c:v>
                </c:pt>
                <c:pt idx="5">
                  <c:v>324249.87060999998</c:v>
                </c:pt>
                <c:pt idx="6">
                  <c:v>304151.16753999999</c:v>
                </c:pt>
                <c:pt idx="7">
                  <c:v>360687.28431999998</c:v>
                </c:pt>
                <c:pt idx="8">
                  <c:v>310461.24434999999</c:v>
                </c:pt>
                <c:pt idx="9">
                  <c:v>382399.64997000003</c:v>
                </c:pt>
                <c:pt idx="10">
                  <c:v>384844.0785</c:v>
                </c:pt>
                <c:pt idx="11">
                  <c:v>357753.49420000002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560880"/>
        <c:axId val="-41558704"/>
      </c:lineChart>
      <c:catAx>
        <c:axId val="-4156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55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155870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15608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1652118.4287199997</c:v>
                </c:pt>
                <c:pt idx="1">
                  <c:v>1662654.3661200001</c:v>
                </c:pt>
                <c:pt idx="2">
                  <c:v>1866052.1274500003</c:v>
                </c:pt>
                <c:pt idx="3">
                  <c:v>1609030.99499</c:v>
                </c:pt>
                <c:pt idx="4">
                  <c:v>1675480.65558</c:v>
                </c:pt>
                <c:pt idx="5">
                  <c:v>1596143.4141200001</c:v>
                </c:pt>
                <c:pt idx="6">
                  <c:v>1469337.3342299999</c:v>
                </c:pt>
                <c:pt idx="7">
                  <c:v>1665438.9784899997</c:v>
                </c:pt>
                <c:pt idx="8">
                  <c:v>1644799.4120100001</c:v>
                </c:pt>
                <c:pt idx="9">
                  <c:v>2084949.5673999998</c:v>
                </c:pt>
                <c:pt idx="10">
                  <c:v>2164206.1010400001</c:v>
                </c:pt>
                <c:pt idx="11">
                  <c:v>2132589.08128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1895499.1472700001</c:v>
                </c:pt>
                <c:pt idx="1">
                  <c:v>1837890.2388899997</c:v>
                </c:pt>
                <c:pt idx="2">
                  <c:v>1998666.1905099996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995504"/>
        <c:axId val="-44994416"/>
      </c:lineChart>
      <c:catAx>
        <c:axId val="-4499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99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994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995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11248529.892000001</c:v>
                </c:pt>
                <c:pt idx="1">
                  <c:v>12090195.839</c:v>
                </c:pt>
                <c:pt idx="2">
                  <c:v>14471406.365</c:v>
                </c:pt>
                <c:pt idx="3">
                  <c:v>12860356.715</c:v>
                </c:pt>
                <c:pt idx="4">
                  <c:v>13583001.073000001</c:v>
                </c:pt>
                <c:pt idx="5">
                  <c:v>13125849.265000001</c:v>
                </c:pt>
                <c:pt idx="6">
                  <c:v>12612605.395</c:v>
                </c:pt>
                <c:pt idx="7">
                  <c:v>13248865.279999999</c:v>
                </c:pt>
                <c:pt idx="8">
                  <c:v>11810626.489</c:v>
                </c:pt>
                <c:pt idx="9">
                  <c:v>13913855.159</c:v>
                </c:pt>
                <c:pt idx="10">
                  <c:v>14190415.066</c:v>
                </c:pt>
                <c:pt idx="11">
                  <c:v>13850731.189999999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734768"/>
        <c:axId val="-44736400"/>
      </c:lineChart>
      <c:catAx>
        <c:axId val="-4473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73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73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7347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'2002_2018_AYLIK_IHR'!$A$62:$A$77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'2002_2018_AYLIK_IHR'!$O$62:$O$77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157006437.72799999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732592"/>
        <c:axId val="-44734224"/>
      </c:barChart>
      <c:catAx>
        <c:axId val="-4473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73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734224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732592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547819.77104000002</c:v>
                </c:pt>
                <c:pt idx="1">
                  <c:v>535074.54776999995</c:v>
                </c:pt>
                <c:pt idx="2">
                  <c:v>600473.56931000005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556350.54134</c:v>
                </c:pt>
                <c:pt idx="2">
                  <c:v>622260.37211</c:v>
                </c:pt>
                <c:pt idx="3">
                  <c:v>523429.84685999999</c:v>
                </c:pt>
                <c:pt idx="4">
                  <c:v>528447.99014000001</c:v>
                </c:pt>
                <c:pt idx="5">
                  <c:v>466146.43183000002</c:v>
                </c:pt>
                <c:pt idx="6">
                  <c:v>429459.18263</c:v>
                </c:pt>
                <c:pt idx="7">
                  <c:v>541679.69484999997</c:v>
                </c:pt>
                <c:pt idx="8">
                  <c:v>472949.45734999998</c:v>
                </c:pt>
                <c:pt idx="9">
                  <c:v>576919.27853000001</c:v>
                </c:pt>
                <c:pt idx="10">
                  <c:v>566338.41489999997</c:v>
                </c:pt>
                <c:pt idx="11">
                  <c:v>562313.50315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733680"/>
        <c:axId val="-44732048"/>
      </c:lineChart>
      <c:catAx>
        <c:axId val="-4473368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73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473204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7336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225437.70332</c:v>
                </c:pt>
                <c:pt idx="1">
                  <c:v>211866.43677999999</c:v>
                </c:pt>
                <c:pt idx="2">
                  <c:v>207952.07962999999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193212.91093000001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119339.19317</c:v>
                </c:pt>
                <c:pt idx="4">
                  <c:v>128817.08355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101015.05774</c:v>
                </c:pt>
                <c:pt idx="8">
                  <c:v>142896.14631000001</c:v>
                </c:pt>
                <c:pt idx="9">
                  <c:v>232107.49903000001</c:v>
                </c:pt>
                <c:pt idx="10">
                  <c:v>320618.27107999998</c:v>
                </c:pt>
                <c:pt idx="11">
                  <c:v>359434.12501000002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736944"/>
        <c:axId val="-43756256"/>
      </c:lineChart>
      <c:catAx>
        <c:axId val="-4473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75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756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4736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120040.36560999999</c:v>
                </c:pt>
                <c:pt idx="1">
                  <c:v>117677.10468999999</c:v>
                </c:pt>
                <c:pt idx="2">
                  <c:v>141442.13516999999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100791.01846000001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110966.04902000001</c:v>
                </c:pt>
                <c:pt idx="6">
                  <c:v>113949.22528</c:v>
                </c:pt>
                <c:pt idx="7">
                  <c:v>130558.41245</c:v>
                </c:pt>
                <c:pt idx="8">
                  <c:v>121470.38473000001</c:v>
                </c:pt>
                <c:pt idx="9">
                  <c:v>142904.51147</c:v>
                </c:pt>
                <c:pt idx="10">
                  <c:v>134879.63227999999</c:v>
                </c:pt>
                <c:pt idx="11">
                  <c:v>117649.99806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752992"/>
        <c:axId val="-43754080"/>
      </c:lineChart>
      <c:catAx>
        <c:axId val="-4375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75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37540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3752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78" t="s">
        <v>129</v>
      </c>
      <c r="C1" s="178"/>
      <c r="D1" s="178"/>
      <c r="E1" s="178"/>
      <c r="F1" s="178"/>
      <c r="G1" s="178"/>
      <c r="H1" s="178"/>
      <c r="I1" s="178"/>
      <c r="J1" s="178"/>
      <c r="K1" s="103"/>
      <c r="L1" s="103"/>
      <c r="M1" s="103"/>
    </row>
    <row r="2" spans="1:13" x14ac:dyDescent="0.2">
      <c r="D2" s="2"/>
    </row>
    <row r="3" spans="1:13" x14ac:dyDescent="0.2">
      <c r="D3" s="2"/>
    </row>
    <row r="4" spans="1:13" ht="13.5" thickBot="1" x14ac:dyDescent="0.25">
      <c r="B4" s="2"/>
      <c r="C4" s="2"/>
      <c r="D4" s="2"/>
      <c r="E4" s="2"/>
      <c r="F4" s="2"/>
      <c r="G4" s="2"/>
      <c r="H4" s="2"/>
      <c r="I4" s="2"/>
    </row>
    <row r="5" spans="1:13" ht="27" thickBot="1" x14ac:dyDescent="0.25">
      <c r="A5" s="175" t="s">
        <v>130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7"/>
    </row>
    <row r="6" spans="1:13" ht="18" x14ac:dyDescent="0.2">
      <c r="A6" s="151"/>
      <c r="B6" s="172" t="s">
        <v>131</v>
      </c>
      <c r="C6" s="173"/>
      <c r="D6" s="173"/>
      <c r="E6" s="174"/>
      <c r="F6" s="172" t="s">
        <v>132</v>
      </c>
      <c r="G6" s="173"/>
      <c r="H6" s="173"/>
      <c r="I6" s="174"/>
      <c r="J6" s="172" t="s">
        <v>106</v>
      </c>
      <c r="K6" s="173"/>
      <c r="L6" s="173"/>
      <c r="M6" s="174"/>
    </row>
    <row r="7" spans="1:13" ht="30" x14ac:dyDescent="0.25">
      <c r="A7" s="152" t="s">
        <v>1</v>
      </c>
      <c r="B7" s="160">
        <v>2017</v>
      </c>
      <c r="C7" s="4">
        <v>2018</v>
      </c>
      <c r="D7" s="5" t="s">
        <v>124</v>
      </c>
      <c r="E7" s="140" t="s">
        <v>125</v>
      </c>
      <c r="F7" s="160">
        <v>2017</v>
      </c>
      <c r="G7" s="4">
        <v>2018</v>
      </c>
      <c r="H7" s="5" t="s">
        <v>124</v>
      </c>
      <c r="I7" s="140" t="s">
        <v>125</v>
      </c>
      <c r="J7" s="160" t="s">
        <v>133</v>
      </c>
      <c r="K7" s="3" t="s">
        <v>134</v>
      </c>
      <c r="L7" s="5" t="s">
        <v>124</v>
      </c>
      <c r="M7" s="140" t="s">
        <v>125</v>
      </c>
    </row>
    <row r="8" spans="1:13" ht="16.5" x14ac:dyDescent="0.25">
      <c r="A8" s="153" t="s">
        <v>2</v>
      </c>
      <c r="B8" s="161">
        <f>B9+B18+B20</f>
        <v>1866052.1274500003</v>
      </c>
      <c r="C8" s="45">
        <f>C9+C18+C20</f>
        <v>1998666.1905099996</v>
      </c>
      <c r="D8" s="44">
        <f t="shared" ref="D8:D44" si="0">(C8-B8)/B8*100</f>
        <v>7.106664444643318</v>
      </c>
      <c r="E8" s="141">
        <f>C8/C$44*100</f>
        <v>13.231125603234556</v>
      </c>
      <c r="F8" s="161">
        <f>F9+F18+F20</f>
        <v>5180824.9222899992</v>
      </c>
      <c r="G8" s="45">
        <f>G9+G18+G20</f>
        <v>5732055.5766700003</v>
      </c>
      <c r="H8" s="44">
        <f t="shared" ref="H8:H46" si="1">(G8-F8)/F8*100</f>
        <v>10.639824017375775</v>
      </c>
      <c r="I8" s="141">
        <f>G8/G$46*100</f>
        <v>14.074482361120841</v>
      </c>
      <c r="J8" s="161">
        <f>J9+J18+J20</f>
        <v>20476569.693099998</v>
      </c>
      <c r="K8" s="45">
        <v>21773791.79346</v>
      </c>
      <c r="L8" s="44">
        <f t="shared" ref="L8:L46" si="2">(K8-J8)/J8*100</f>
        <v>6.3351533963089928</v>
      </c>
      <c r="M8" s="141">
        <f>K8/K$46*100</f>
        <v>13.615181753104624</v>
      </c>
    </row>
    <row r="9" spans="1:13" ht="15.75" x14ac:dyDescent="0.25">
      <c r="A9" s="154" t="s">
        <v>3</v>
      </c>
      <c r="B9" s="161">
        <f>B10+B11+B12+B13+B14+B15+B16+B17</f>
        <v>1290360.2181900002</v>
      </c>
      <c r="C9" s="45">
        <f>C10+C11+C12+C13+C14+C15+C16+C17</f>
        <v>1322048.2982599998</v>
      </c>
      <c r="D9" s="44">
        <f t="shared" si="0"/>
        <v>2.4557545732810047</v>
      </c>
      <c r="E9" s="141">
        <f t="shared" ref="E9:E44" si="3">C9/C$44*100</f>
        <v>8.7519302477203951</v>
      </c>
      <c r="F9" s="161">
        <f>F10+F11+F12+F13+F14+F15+F16+F17</f>
        <v>3622151.5799799995</v>
      </c>
      <c r="G9" s="45">
        <f>G10+G11+G12+G13+G14+G15+G16+G17</f>
        <v>3890494.5110599999</v>
      </c>
      <c r="H9" s="44">
        <f t="shared" si="1"/>
        <v>7.4083849103157124</v>
      </c>
      <c r="I9" s="141">
        <f t="shared" ref="I9:I46" si="4">G9/G$46*100</f>
        <v>9.5527155380028539</v>
      </c>
      <c r="J9" s="161">
        <f>J10+J11+J12+J13+J14+J15+J16+J17</f>
        <v>14340440.796419999</v>
      </c>
      <c r="K9" s="45">
        <v>14785686.728949999</v>
      </c>
      <c r="L9" s="44">
        <f t="shared" si="2"/>
        <v>3.1048273818832239</v>
      </c>
      <c r="M9" s="141">
        <f t="shared" ref="M9:M46" si="5">K9/K$46*100</f>
        <v>9.2455101099840071</v>
      </c>
    </row>
    <row r="10" spans="1:13" ht="14.25" x14ac:dyDescent="0.2">
      <c r="A10" s="155" t="s">
        <v>135</v>
      </c>
      <c r="B10" s="162">
        <v>622260.37211</v>
      </c>
      <c r="C10" s="9">
        <v>600473.56931000005</v>
      </c>
      <c r="D10" s="10">
        <f t="shared" si="0"/>
        <v>-3.5012357811126349</v>
      </c>
      <c r="E10" s="142">
        <f t="shared" si="3"/>
        <v>3.9751216359625667</v>
      </c>
      <c r="F10" s="162">
        <v>1701912.4271499999</v>
      </c>
      <c r="G10" s="9">
        <v>1683367.88812</v>
      </c>
      <c r="H10" s="10">
        <f t="shared" si="1"/>
        <v>-1.0896294506206943</v>
      </c>
      <c r="I10" s="142">
        <f t="shared" si="4"/>
        <v>4.1333394855857621</v>
      </c>
      <c r="J10" s="162">
        <v>6468438.9802200003</v>
      </c>
      <c r="K10" s="9">
        <v>6350910.13846</v>
      </c>
      <c r="L10" s="10">
        <f t="shared" si="2"/>
        <v>-1.81695834372705</v>
      </c>
      <c r="M10" s="142">
        <f t="shared" si="5"/>
        <v>3.9712327854048657</v>
      </c>
    </row>
    <row r="11" spans="1:13" ht="14.25" x14ac:dyDescent="0.2">
      <c r="A11" s="155" t="s">
        <v>136</v>
      </c>
      <c r="B11" s="162">
        <v>154358.60445000001</v>
      </c>
      <c r="C11" s="9">
        <v>207952.07962999999</v>
      </c>
      <c r="D11" s="10">
        <f t="shared" si="0"/>
        <v>34.720108652809202</v>
      </c>
      <c r="E11" s="142">
        <f t="shared" si="3"/>
        <v>1.3766381290195733</v>
      </c>
      <c r="F11" s="162">
        <v>515733.7929</v>
      </c>
      <c r="G11" s="9">
        <v>645256.21973000001</v>
      </c>
      <c r="H11" s="10">
        <f t="shared" si="1"/>
        <v>25.114202057943142</v>
      </c>
      <c r="I11" s="142">
        <f t="shared" si="4"/>
        <v>1.5843613449870495</v>
      </c>
      <c r="J11" s="162">
        <v>2052755.1242800001</v>
      </c>
      <c r="K11" s="9">
        <v>2360449.2410599999</v>
      </c>
      <c r="L11" s="10">
        <f t="shared" si="2"/>
        <v>14.989324013399937</v>
      </c>
      <c r="M11" s="142">
        <f t="shared" si="5"/>
        <v>1.4759921349878418</v>
      </c>
    </row>
    <row r="12" spans="1:13" ht="14.25" x14ac:dyDescent="0.2">
      <c r="A12" s="155" t="s">
        <v>137</v>
      </c>
      <c r="B12" s="162">
        <v>123925.27827</v>
      </c>
      <c r="C12" s="9">
        <v>141442.13516999999</v>
      </c>
      <c r="D12" s="10">
        <f t="shared" si="0"/>
        <v>14.135015183775062</v>
      </c>
      <c r="E12" s="142">
        <f t="shared" si="3"/>
        <v>0.93634378012188957</v>
      </c>
      <c r="F12" s="162">
        <v>323304.99956999999</v>
      </c>
      <c r="G12" s="9">
        <v>379159.60547000001</v>
      </c>
      <c r="H12" s="10">
        <f t="shared" si="1"/>
        <v>17.276134292475341</v>
      </c>
      <c r="I12" s="142">
        <f t="shared" si="4"/>
        <v>0.93098803873378388</v>
      </c>
      <c r="J12" s="162">
        <v>1340117.8779899999</v>
      </c>
      <c r="K12" s="9">
        <v>1472064.29354</v>
      </c>
      <c r="L12" s="10">
        <f t="shared" si="2"/>
        <v>9.8458813002257859</v>
      </c>
      <c r="M12" s="142">
        <f t="shared" si="5"/>
        <v>0.92048381370224286</v>
      </c>
    </row>
    <row r="13" spans="1:13" ht="14.25" x14ac:dyDescent="0.2">
      <c r="A13" s="155" t="s">
        <v>138</v>
      </c>
      <c r="B13" s="162">
        <v>114439.77606</v>
      </c>
      <c r="C13" s="9">
        <v>115197.55325</v>
      </c>
      <c r="D13" s="10">
        <f t="shared" si="0"/>
        <v>0.66216241947441068</v>
      </c>
      <c r="E13" s="142">
        <f t="shared" si="3"/>
        <v>0.76260523316658624</v>
      </c>
      <c r="F13" s="162">
        <v>301077.69825999998</v>
      </c>
      <c r="G13" s="9">
        <v>331668.19338000001</v>
      </c>
      <c r="H13" s="10">
        <f t="shared" si="1"/>
        <v>10.160332464606254</v>
      </c>
      <c r="I13" s="142">
        <f t="shared" si="4"/>
        <v>0.81437768267130162</v>
      </c>
      <c r="J13" s="162">
        <v>1294192.20955</v>
      </c>
      <c r="K13" s="9">
        <v>1311392.73869</v>
      </c>
      <c r="L13" s="10">
        <f t="shared" si="2"/>
        <v>1.329055221710904</v>
      </c>
      <c r="M13" s="142">
        <f t="shared" si="5"/>
        <v>0.82001567096498507</v>
      </c>
    </row>
    <row r="14" spans="1:13" ht="14.25" x14ac:dyDescent="0.2">
      <c r="A14" s="155" t="s">
        <v>139</v>
      </c>
      <c r="B14" s="162">
        <v>166205.42861</v>
      </c>
      <c r="C14" s="9">
        <v>126131.51183</v>
      </c>
      <c r="D14" s="10">
        <f t="shared" si="0"/>
        <v>-24.111075742317176</v>
      </c>
      <c r="E14" s="142">
        <f t="shared" si="3"/>
        <v>0.83498779509686494</v>
      </c>
      <c r="F14" s="162">
        <v>471954.52552999998</v>
      </c>
      <c r="G14" s="9">
        <v>413786.91590999998</v>
      </c>
      <c r="H14" s="10">
        <f t="shared" si="1"/>
        <v>-12.324833532357463</v>
      </c>
      <c r="I14" s="142">
        <f t="shared" si="4"/>
        <v>1.0160118950942214</v>
      </c>
      <c r="J14" s="162">
        <v>1969164.8104999999</v>
      </c>
      <c r="K14" s="9">
        <v>1805407.1557199999</v>
      </c>
      <c r="L14" s="10">
        <f t="shared" si="2"/>
        <v>-8.3160969517030683</v>
      </c>
      <c r="M14" s="142">
        <f t="shared" si="5"/>
        <v>1.1289235607950758</v>
      </c>
    </row>
    <row r="15" spans="1:13" ht="14.25" x14ac:dyDescent="0.2">
      <c r="A15" s="155" t="s">
        <v>140</v>
      </c>
      <c r="B15" s="162">
        <v>31758.512920000001</v>
      </c>
      <c r="C15" s="9">
        <v>47300.704250000003</v>
      </c>
      <c r="D15" s="10">
        <f t="shared" si="0"/>
        <v>48.938662112898456</v>
      </c>
      <c r="E15" s="142">
        <f t="shared" si="3"/>
        <v>0.31312960714740695</v>
      </c>
      <c r="F15" s="162">
        <v>85771.893379999994</v>
      </c>
      <c r="G15" s="9">
        <v>169013.61403999999</v>
      </c>
      <c r="H15" s="10">
        <f t="shared" si="1"/>
        <v>97.050114413598834</v>
      </c>
      <c r="I15" s="142">
        <f t="shared" si="4"/>
        <v>0.41499582440845795</v>
      </c>
      <c r="J15" s="162">
        <v>231888.02340000001</v>
      </c>
      <c r="K15" s="9">
        <v>406159.17998999998</v>
      </c>
      <c r="L15" s="10">
        <f t="shared" si="2"/>
        <v>75.153151091976568</v>
      </c>
      <c r="M15" s="142">
        <f t="shared" si="5"/>
        <v>0.25397189009204912</v>
      </c>
    </row>
    <row r="16" spans="1:13" ht="14.25" x14ac:dyDescent="0.2">
      <c r="A16" s="155" t="s">
        <v>141</v>
      </c>
      <c r="B16" s="162">
        <v>62550.802020000003</v>
      </c>
      <c r="C16" s="9">
        <v>65251.968679999998</v>
      </c>
      <c r="D16" s="10">
        <f t="shared" si="0"/>
        <v>4.3183565562218114</v>
      </c>
      <c r="E16" s="142">
        <f t="shared" si="3"/>
        <v>0.43196657729178106</v>
      </c>
      <c r="F16" s="162">
        <v>191803.22545999999</v>
      </c>
      <c r="G16" s="9">
        <v>226354.95321000001</v>
      </c>
      <c r="H16" s="10">
        <f t="shared" si="1"/>
        <v>18.014153655203096</v>
      </c>
      <c r="I16" s="142">
        <f t="shared" si="4"/>
        <v>0.55579167956310438</v>
      </c>
      <c r="J16" s="162">
        <v>901176.62077000004</v>
      </c>
      <c r="K16" s="9">
        <v>983217.08296999999</v>
      </c>
      <c r="L16" s="10">
        <f t="shared" si="2"/>
        <v>9.1037051238525724</v>
      </c>
      <c r="M16" s="142">
        <f t="shared" si="5"/>
        <v>0.61480698513038678</v>
      </c>
    </row>
    <row r="17" spans="1:13" ht="14.25" x14ac:dyDescent="0.2">
      <c r="A17" s="155" t="s">
        <v>142</v>
      </c>
      <c r="B17" s="162">
        <v>14861.44375</v>
      </c>
      <c r="C17" s="9">
        <v>18298.776140000002</v>
      </c>
      <c r="D17" s="10">
        <f t="shared" si="0"/>
        <v>23.129195573613103</v>
      </c>
      <c r="E17" s="142">
        <f t="shared" si="3"/>
        <v>0.12113748991372669</v>
      </c>
      <c r="F17" s="162">
        <v>30593.01773</v>
      </c>
      <c r="G17" s="9">
        <v>41887.121200000001</v>
      </c>
      <c r="H17" s="10">
        <f t="shared" si="1"/>
        <v>36.917258603504237</v>
      </c>
      <c r="I17" s="142">
        <f t="shared" si="4"/>
        <v>0.1028495869591725</v>
      </c>
      <c r="J17" s="162">
        <v>82707.149709999998</v>
      </c>
      <c r="K17" s="9">
        <v>96086.898520000002</v>
      </c>
      <c r="L17" s="10">
        <f t="shared" si="2"/>
        <v>16.177257778697552</v>
      </c>
      <c r="M17" s="142">
        <f t="shared" si="5"/>
        <v>6.0083268906560607E-2</v>
      </c>
    </row>
    <row r="18" spans="1:13" ht="15.75" x14ac:dyDescent="0.25">
      <c r="A18" s="154" t="s">
        <v>12</v>
      </c>
      <c r="B18" s="161">
        <f>B19</f>
        <v>185513.32574999999</v>
      </c>
      <c r="C18" s="45">
        <f>C19</f>
        <v>219979.37119999999</v>
      </c>
      <c r="D18" s="44">
        <f t="shared" si="0"/>
        <v>18.578743769839406</v>
      </c>
      <c r="E18" s="141">
        <f t="shared" si="3"/>
        <v>1.4562585309581222</v>
      </c>
      <c r="F18" s="161">
        <f>F19</f>
        <v>526880.87884999998</v>
      </c>
      <c r="G18" s="45">
        <f>G19</f>
        <v>615519.02176999999</v>
      </c>
      <c r="H18" s="44">
        <f t="shared" si="1"/>
        <v>16.823184609292831</v>
      </c>
      <c r="I18" s="141">
        <f t="shared" si="4"/>
        <v>1.5113446649219331</v>
      </c>
      <c r="J18" s="161">
        <f>J19</f>
        <v>1990214.6509499999</v>
      </c>
      <c r="K18" s="45">
        <v>2348925.4898600001</v>
      </c>
      <c r="L18" s="44">
        <f t="shared" si="2"/>
        <v>18.023726171384315</v>
      </c>
      <c r="M18" s="141">
        <f t="shared" si="5"/>
        <v>1.4687863176201621</v>
      </c>
    </row>
    <row r="19" spans="1:13" ht="14.25" x14ac:dyDescent="0.2">
      <c r="A19" s="155" t="s">
        <v>143</v>
      </c>
      <c r="B19" s="162">
        <v>185513.32574999999</v>
      </c>
      <c r="C19" s="9">
        <v>219979.37119999999</v>
      </c>
      <c r="D19" s="10">
        <f t="shared" si="0"/>
        <v>18.578743769839406</v>
      </c>
      <c r="E19" s="142">
        <f t="shared" si="3"/>
        <v>1.4562585309581222</v>
      </c>
      <c r="F19" s="162">
        <v>526880.87884999998</v>
      </c>
      <c r="G19" s="9">
        <v>615519.02176999999</v>
      </c>
      <c r="H19" s="10">
        <f t="shared" si="1"/>
        <v>16.823184609292831</v>
      </c>
      <c r="I19" s="142">
        <f t="shared" si="4"/>
        <v>1.5113446649219331</v>
      </c>
      <c r="J19" s="162">
        <v>1990214.6509499999</v>
      </c>
      <c r="K19" s="9">
        <v>2348925.4898600001</v>
      </c>
      <c r="L19" s="10">
        <f t="shared" si="2"/>
        <v>18.023726171384315</v>
      </c>
      <c r="M19" s="142">
        <f t="shared" si="5"/>
        <v>1.4687863176201621</v>
      </c>
    </row>
    <row r="20" spans="1:13" ht="15.75" x14ac:dyDescent="0.25">
      <c r="A20" s="154" t="s">
        <v>113</v>
      </c>
      <c r="B20" s="161">
        <f>B21</f>
        <v>390178.58351000003</v>
      </c>
      <c r="C20" s="45">
        <f>C21</f>
        <v>456638.52104999998</v>
      </c>
      <c r="D20" s="7">
        <f t="shared" si="0"/>
        <v>17.03321000915383</v>
      </c>
      <c r="E20" s="143">
        <f t="shared" si="3"/>
        <v>3.0229368245560404</v>
      </c>
      <c r="F20" s="161">
        <f>F21</f>
        <v>1031792.46346</v>
      </c>
      <c r="G20" s="45">
        <f>G21</f>
        <v>1226042.0438399999</v>
      </c>
      <c r="H20" s="7">
        <f t="shared" si="1"/>
        <v>18.826419775213886</v>
      </c>
      <c r="I20" s="143">
        <f t="shared" si="4"/>
        <v>3.0104221581960529</v>
      </c>
      <c r="J20" s="161">
        <f>J21</f>
        <v>4145914.2457300001</v>
      </c>
      <c r="K20" s="45">
        <v>4639179.5746499998</v>
      </c>
      <c r="L20" s="7">
        <f t="shared" si="2"/>
        <v>11.897624979292043</v>
      </c>
      <c r="M20" s="143">
        <f t="shared" si="5"/>
        <v>2.9008853255004552</v>
      </c>
    </row>
    <row r="21" spans="1:13" ht="14.25" x14ac:dyDescent="0.2">
      <c r="A21" s="155" t="s">
        <v>144</v>
      </c>
      <c r="B21" s="162">
        <v>390178.58351000003</v>
      </c>
      <c r="C21" s="9">
        <v>456638.52104999998</v>
      </c>
      <c r="D21" s="10">
        <f t="shared" si="0"/>
        <v>17.03321000915383</v>
      </c>
      <c r="E21" s="142">
        <f t="shared" si="3"/>
        <v>3.0229368245560404</v>
      </c>
      <c r="F21" s="162">
        <v>1031792.46346</v>
      </c>
      <c r="G21" s="9">
        <v>1226042.0438399999</v>
      </c>
      <c r="H21" s="10">
        <f t="shared" si="1"/>
        <v>18.826419775213886</v>
      </c>
      <c r="I21" s="142">
        <f t="shared" si="4"/>
        <v>3.0104221581960529</v>
      </c>
      <c r="J21" s="162">
        <v>4145914.2457300001</v>
      </c>
      <c r="K21" s="9">
        <v>4639179.5746499998</v>
      </c>
      <c r="L21" s="10">
        <f t="shared" si="2"/>
        <v>11.897624979292043</v>
      </c>
      <c r="M21" s="142">
        <f t="shared" si="5"/>
        <v>2.9008853255004552</v>
      </c>
    </row>
    <row r="22" spans="1:13" ht="16.5" x14ac:dyDescent="0.25">
      <c r="A22" s="153" t="s">
        <v>14</v>
      </c>
      <c r="B22" s="161">
        <f>B23+B27+B29</f>
        <v>11302744.295019999</v>
      </c>
      <c r="C22" s="45">
        <f>C23+C27+C29</f>
        <v>12730089.832</v>
      </c>
      <c r="D22" s="44">
        <f t="shared" si="0"/>
        <v>12.62830954787583</v>
      </c>
      <c r="E22" s="141">
        <f t="shared" si="3"/>
        <v>84.272910757884958</v>
      </c>
      <c r="F22" s="161">
        <f>F23+F27+F29</f>
        <v>29063685.079889998</v>
      </c>
      <c r="G22" s="45">
        <f>G23+G27+G29</f>
        <v>33326892.489120003</v>
      </c>
      <c r="H22" s="44">
        <f t="shared" si="1"/>
        <v>14.668502626254512</v>
      </c>
      <c r="I22" s="141">
        <f t="shared" si="4"/>
        <v>81.830811689649849</v>
      </c>
      <c r="J22" s="161">
        <f>J23+J27+J29</f>
        <v>110978518.93012999</v>
      </c>
      <c r="K22" s="45">
        <v>125577144.93501</v>
      </c>
      <c r="L22" s="44">
        <f t="shared" si="2"/>
        <v>13.154461012469479</v>
      </c>
      <c r="M22" s="141">
        <f t="shared" si="5"/>
        <v>78.523560275783794</v>
      </c>
    </row>
    <row r="23" spans="1:13" ht="15.75" x14ac:dyDescent="0.25">
      <c r="A23" s="154" t="s">
        <v>15</v>
      </c>
      <c r="B23" s="161">
        <f>B24+B25+B26</f>
        <v>1102687.0171999999</v>
      </c>
      <c r="C23" s="45">
        <f>C24+C25+C26</f>
        <v>1174033.80091</v>
      </c>
      <c r="D23" s="44">
        <f>(C23-B23)/B23*100</f>
        <v>6.4702660498504425</v>
      </c>
      <c r="E23" s="141">
        <f t="shared" si="3"/>
        <v>7.772077576555855</v>
      </c>
      <c r="F23" s="161">
        <f>F24+F25+F26</f>
        <v>2859494.6253899997</v>
      </c>
      <c r="G23" s="45">
        <f>G24+G25+G26</f>
        <v>3185497.9151099999</v>
      </c>
      <c r="H23" s="44">
        <f t="shared" si="1"/>
        <v>11.400730983207826</v>
      </c>
      <c r="I23" s="141">
        <f t="shared" si="4"/>
        <v>7.8216677451772121</v>
      </c>
      <c r="J23" s="161">
        <f>J24+J25+J26</f>
        <v>11320482.5801</v>
      </c>
      <c r="K23" s="45">
        <v>12112855.145339999</v>
      </c>
      <c r="L23" s="44">
        <f t="shared" si="2"/>
        <v>6.9994592512592337</v>
      </c>
      <c r="M23" s="141">
        <f t="shared" si="5"/>
        <v>7.5741848694616341</v>
      </c>
    </row>
    <row r="24" spans="1:13" ht="14.25" x14ac:dyDescent="0.2">
      <c r="A24" s="155" t="s">
        <v>145</v>
      </c>
      <c r="B24" s="162">
        <v>755319.01495999994</v>
      </c>
      <c r="C24" s="9">
        <v>792338.75329000002</v>
      </c>
      <c r="D24" s="10">
        <f t="shared" si="0"/>
        <v>4.9012056623465998</v>
      </c>
      <c r="E24" s="142">
        <f t="shared" si="3"/>
        <v>5.2452648745787727</v>
      </c>
      <c r="F24" s="162">
        <v>2004697.24664</v>
      </c>
      <c r="G24" s="9">
        <v>2187268.33402</v>
      </c>
      <c r="H24" s="10">
        <f t="shared" si="1"/>
        <v>9.1071650687404624</v>
      </c>
      <c r="I24" s="142">
        <f t="shared" si="4"/>
        <v>5.3706160337138265</v>
      </c>
      <c r="J24" s="162">
        <v>7939056.5910200002</v>
      </c>
      <c r="K24" s="9">
        <v>8281452.9475199999</v>
      </c>
      <c r="L24" s="10">
        <f t="shared" si="2"/>
        <v>4.3128091174874612</v>
      </c>
      <c r="M24" s="142">
        <f t="shared" si="5"/>
        <v>5.1784038411782545</v>
      </c>
    </row>
    <row r="25" spans="1:13" ht="14.25" x14ac:dyDescent="0.2">
      <c r="A25" s="155" t="s">
        <v>146</v>
      </c>
      <c r="B25" s="162">
        <v>158449.07969000001</v>
      </c>
      <c r="C25" s="9">
        <v>169667.21255</v>
      </c>
      <c r="D25" s="10">
        <f t="shared" si="0"/>
        <v>7.07996088203722</v>
      </c>
      <c r="E25" s="142">
        <f t="shared" si="3"/>
        <v>1.1231931628497285</v>
      </c>
      <c r="F25" s="162">
        <v>365211.75150000001</v>
      </c>
      <c r="G25" s="9">
        <v>443952.47263999999</v>
      </c>
      <c r="H25" s="10">
        <f t="shared" si="1"/>
        <v>21.560292300725699</v>
      </c>
      <c r="I25" s="142">
        <f t="shared" si="4"/>
        <v>1.0900803667674188</v>
      </c>
      <c r="J25" s="162">
        <v>1436518.8664800001</v>
      </c>
      <c r="K25" s="9">
        <v>1601932.3364200001</v>
      </c>
      <c r="L25" s="10">
        <f t="shared" si="2"/>
        <v>11.514883222196994</v>
      </c>
      <c r="M25" s="142">
        <f t="shared" si="5"/>
        <v>1.0016904783247216</v>
      </c>
    </row>
    <row r="26" spans="1:13" ht="14.25" x14ac:dyDescent="0.2">
      <c r="A26" s="155" t="s">
        <v>147</v>
      </c>
      <c r="B26" s="162">
        <v>188918.92254999999</v>
      </c>
      <c r="C26" s="9">
        <v>212027.83507</v>
      </c>
      <c r="D26" s="10">
        <f t="shared" si="0"/>
        <v>12.232185218970811</v>
      </c>
      <c r="E26" s="142">
        <f t="shared" si="3"/>
        <v>1.4036195391273543</v>
      </c>
      <c r="F26" s="162">
        <v>489585.62725000002</v>
      </c>
      <c r="G26" s="9">
        <v>554277.10845000006</v>
      </c>
      <c r="H26" s="10">
        <f t="shared" si="1"/>
        <v>13.213517227491289</v>
      </c>
      <c r="I26" s="142">
        <f t="shared" si="4"/>
        <v>1.3609713446959673</v>
      </c>
      <c r="J26" s="162">
        <v>1944907.1225999999</v>
      </c>
      <c r="K26" s="9">
        <v>2229469.8613999998</v>
      </c>
      <c r="L26" s="10">
        <f t="shared" si="2"/>
        <v>14.631173668570325</v>
      </c>
      <c r="M26" s="142">
        <f t="shared" si="5"/>
        <v>1.3940905499586584</v>
      </c>
    </row>
    <row r="27" spans="1:13" ht="15.75" x14ac:dyDescent="0.25">
      <c r="A27" s="154" t="s">
        <v>19</v>
      </c>
      <c r="B27" s="161">
        <f>B28</f>
        <v>1518647.12164</v>
      </c>
      <c r="C27" s="45">
        <f>C28</f>
        <v>1558975.51107</v>
      </c>
      <c r="D27" s="44">
        <f t="shared" si="0"/>
        <v>2.6555470889411761</v>
      </c>
      <c r="E27" s="141">
        <f t="shared" si="3"/>
        <v>10.320383112134678</v>
      </c>
      <c r="F27" s="161">
        <f>F28</f>
        <v>4092538.70866</v>
      </c>
      <c r="G27" s="45">
        <f>G28</f>
        <v>4170483.6376899998</v>
      </c>
      <c r="H27" s="44">
        <f t="shared" si="1"/>
        <v>1.9045618032900877</v>
      </c>
      <c r="I27" s="141">
        <f t="shared" si="4"/>
        <v>10.240200502401766</v>
      </c>
      <c r="J27" s="161">
        <f>J28</f>
        <v>14704615.103</v>
      </c>
      <c r="K27" s="45">
        <v>16114577.952849999</v>
      </c>
      <c r="L27" s="44">
        <f t="shared" si="2"/>
        <v>9.5885736550992196</v>
      </c>
      <c r="M27" s="141">
        <f t="shared" si="5"/>
        <v>10.076467607655065</v>
      </c>
    </row>
    <row r="28" spans="1:13" ht="14.25" x14ac:dyDescent="0.2">
      <c r="A28" s="155" t="s">
        <v>148</v>
      </c>
      <c r="B28" s="162">
        <v>1518647.12164</v>
      </c>
      <c r="C28" s="9">
        <v>1558975.51107</v>
      </c>
      <c r="D28" s="10">
        <f t="shared" si="0"/>
        <v>2.6555470889411761</v>
      </c>
      <c r="E28" s="142">
        <f t="shared" si="3"/>
        <v>10.320383112134678</v>
      </c>
      <c r="F28" s="162">
        <v>4092538.70866</v>
      </c>
      <c r="G28" s="9">
        <v>4170483.6376899998</v>
      </c>
      <c r="H28" s="10">
        <f t="shared" si="1"/>
        <v>1.9045618032900877</v>
      </c>
      <c r="I28" s="142">
        <f t="shared" si="4"/>
        <v>10.240200502401766</v>
      </c>
      <c r="J28" s="162">
        <v>14704615.103</v>
      </c>
      <c r="K28" s="9">
        <v>16114577.952849999</v>
      </c>
      <c r="L28" s="10">
        <f t="shared" si="2"/>
        <v>9.5885736550992196</v>
      </c>
      <c r="M28" s="142">
        <f t="shared" si="5"/>
        <v>10.076467607655065</v>
      </c>
    </row>
    <row r="29" spans="1:13" ht="15.75" x14ac:dyDescent="0.25">
      <c r="A29" s="154" t="s">
        <v>21</v>
      </c>
      <c r="B29" s="161">
        <f>B30+B31+B32+B33+B34+B35+B36+B37+B38+B39+B40+B41</f>
        <v>8681410.1561799999</v>
      </c>
      <c r="C29" s="45">
        <f>C30+C31+C32+C33+C34+C35+C36+C37+C38+C39+C40+C41</f>
        <v>9997080.5200200006</v>
      </c>
      <c r="D29" s="44">
        <f t="shared" si="0"/>
        <v>15.155030578798536</v>
      </c>
      <c r="E29" s="141">
        <f t="shared" si="3"/>
        <v>66.180450069194421</v>
      </c>
      <c r="F29" s="161">
        <f>F30+F31+F32+F33+F34+F35+F36+F37+F38+F39+F40+F41</f>
        <v>22111651.745839998</v>
      </c>
      <c r="G29" s="45">
        <f>G30+G31+G32+G33+G34+G35+G36+G37+G38+G39+G40+G41</f>
        <v>25970910.936320003</v>
      </c>
      <c r="H29" s="44">
        <f t="shared" si="1"/>
        <v>17.453509284787245</v>
      </c>
      <c r="I29" s="141">
        <f t="shared" si="4"/>
        <v>63.768943442070878</v>
      </c>
      <c r="J29" s="161">
        <f>J30+J31+J32+J33+J34+J35+J36+J37+J38+J39+J40+J41</f>
        <v>84953421.24702999</v>
      </c>
      <c r="K29" s="45">
        <v>97349711.836820006</v>
      </c>
      <c r="L29" s="44">
        <f t="shared" si="2"/>
        <v>14.591867411370906</v>
      </c>
      <c r="M29" s="141">
        <f t="shared" si="5"/>
        <v>60.872907798667107</v>
      </c>
    </row>
    <row r="30" spans="1:13" ht="14.25" x14ac:dyDescent="0.2">
      <c r="A30" s="155" t="s">
        <v>149</v>
      </c>
      <c r="B30" s="162">
        <v>1529939.1750700001</v>
      </c>
      <c r="C30" s="9">
        <v>1683513.4655800001</v>
      </c>
      <c r="D30" s="10">
        <f t="shared" si="0"/>
        <v>10.037934384089054</v>
      </c>
      <c r="E30" s="142">
        <f t="shared" si="3"/>
        <v>11.144821593315601</v>
      </c>
      <c r="F30" s="162">
        <v>4057945.4490299998</v>
      </c>
      <c r="G30" s="9">
        <v>4520217.3948600003</v>
      </c>
      <c r="H30" s="10">
        <f t="shared" si="1"/>
        <v>11.391773291099829</v>
      </c>
      <c r="I30" s="142">
        <f t="shared" si="4"/>
        <v>11.098936348650708</v>
      </c>
      <c r="J30" s="162">
        <v>16769168.37262</v>
      </c>
      <c r="K30" s="9">
        <v>17496421.541390002</v>
      </c>
      <c r="L30" s="10">
        <f t="shared" si="2"/>
        <v>4.3368469599090611</v>
      </c>
      <c r="M30" s="142">
        <f t="shared" si="5"/>
        <v>10.940536291272471</v>
      </c>
    </row>
    <row r="31" spans="1:13" ht="14.25" x14ac:dyDescent="0.2">
      <c r="A31" s="155" t="s">
        <v>150</v>
      </c>
      <c r="B31" s="162">
        <v>2708841.8091799999</v>
      </c>
      <c r="C31" s="9">
        <v>3146222.44563</v>
      </c>
      <c r="D31" s="10">
        <f t="shared" si="0"/>
        <v>16.146407478198242</v>
      </c>
      <c r="E31" s="142">
        <f t="shared" si="3"/>
        <v>20.827922417211699</v>
      </c>
      <c r="F31" s="162">
        <v>7000185.9281200003</v>
      </c>
      <c r="G31" s="9">
        <v>8228175.3604800003</v>
      </c>
      <c r="H31" s="10">
        <f t="shared" si="1"/>
        <v>17.542240234321802</v>
      </c>
      <c r="I31" s="142">
        <f t="shared" si="4"/>
        <v>20.203451872768191</v>
      </c>
      <c r="J31" s="162">
        <v>25345455.410470001</v>
      </c>
      <c r="K31" s="9">
        <v>29757220.29135</v>
      </c>
      <c r="L31" s="10">
        <f t="shared" si="2"/>
        <v>17.406532293191837</v>
      </c>
      <c r="M31" s="142">
        <f t="shared" si="5"/>
        <v>18.607230498805198</v>
      </c>
    </row>
    <row r="32" spans="1:13" ht="14.25" x14ac:dyDescent="0.2">
      <c r="A32" s="155" t="s">
        <v>151</v>
      </c>
      <c r="B32" s="162">
        <v>148505.58248000001</v>
      </c>
      <c r="C32" s="9">
        <v>79322.266470000002</v>
      </c>
      <c r="D32" s="10">
        <f t="shared" si="0"/>
        <v>-46.586340294188787</v>
      </c>
      <c r="E32" s="142">
        <f t="shared" si="3"/>
        <v>0.52511163483983492</v>
      </c>
      <c r="F32" s="162">
        <v>298331.71369</v>
      </c>
      <c r="G32" s="9">
        <v>178222.11304</v>
      </c>
      <c r="H32" s="10">
        <f t="shared" si="1"/>
        <v>-40.260419907890622</v>
      </c>
      <c r="I32" s="142">
        <f t="shared" si="4"/>
        <v>0.4376063617653187</v>
      </c>
      <c r="J32" s="162">
        <v>1089599.48749</v>
      </c>
      <c r="K32" s="9">
        <v>1218028.8125100001</v>
      </c>
      <c r="L32" s="10">
        <f t="shared" si="2"/>
        <v>11.786837869743289</v>
      </c>
      <c r="M32" s="142">
        <f t="shared" si="5"/>
        <v>0.76163508038241368</v>
      </c>
    </row>
    <row r="33" spans="1:13" ht="14.25" x14ac:dyDescent="0.2">
      <c r="A33" s="155" t="s">
        <v>152</v>
      </c>
      <c r="B33" s="162">
        <v>907666.74838</v>
      </c>
      <c r="C33" s="9">
        <v>1031374.66958</v>
      </c>
      <c r="D33" s="10">
        <f t="shared" si="0"/>
        <v>13.62922255561233</v>
      </c>
      <c r="E33" s="142">
        <f t="shared" si="3"/>
        <v>6.8276773089984601</v>
      </c>
      <c r="F33" s="162">
        <v>2206416.2432200001</v>
      </c>
      <c r="G33" s="9">
        <v>2682134.6218900001</v>
      </c>
      <c r="H33" s="10">
        <f t="shared" si="1"/>
        <v>21.560681495697569</v>
      </c>
      <c r="I33" s="142">
        <f t="shared" si="4"/>
        <v>6.5857101210928466</v>
      </c>
      <c r="J33" s="162">
        <v>9853370.1197500005</v>
      </c>
      <c r="K33" s="9">
        <v>10967766.15652</v>
      </c>
      <c r="L33" s="10">
        <f t="shared" si="2"/>
        <v>11.309795767605587</v>
      </c>
      <c r="M33" s="142">
        <f t="shared" si="5"/>
        <v>6.8581591604739183</v>
      </c>
    </row>
    <row r="34" spans="1:13" ht="14.25" x14ac:dyDescent="0.2">
      <c r="A34" s="155" t="s">
        <v>153</v>
      </c>
      <c r="B34" s="162">
        <v>517074.92374</v>
      </c>
      <c r="C34" s="9">
        <v>636885.05555000005</v>
      </c>
      <c r="D34" s="10">
        <f t="shared" si="0"/>
        <v>23.170748823674149</v>
      </c>
      <c r="E34" s="142">
        <f t="shared" si="3"/>
        <v>4.2161648627552086</v>
      </c>
      <c r="F34" s="162">
        <v>1338435.94756</v>
      </c>
      <c r="G34" s="9">
        <v>1697148.7951400001</v>
      </c>
      <c r="H34" s="10">
        <f t="shared" si="1"/>
        <v>26.800897587511898</v>
      </c>
      <c r="I34" s="142">
        <f t="shared" si="4"/>
        <v>4.1671771080894011</v>
      </c>
      <c r="J34" s="162">
        <v>5353463.52336</v>
      </c>
      <c r="K34" s="9">
        <v>6441376.6685800003</v>
      </c>
      <c r="L34" s="10">
        <f t="shared" si="2"/>
        <v>20.321669148820355</v>
      </c>
      <c r="M34" s="142">
        <f t="shared" si="5"/>
        <v>4.0278016302730553</v>
      </c>
    </row>
    <row r="35" spans="1:13" ht="14.25" x14ac:dyDescent="0.2">
      <c r="A35" s="155" t="s">
        <v>154</v>
      </c>
      <c r="B35" s="162">
        <v>611702.32564000005</v>
      </c>
      <c r="C35" s="9">
        <v>754600.33430999995</v>
      </c>
      <c r="D35" s="10">
        <f t="shared" si="0"/>
        <v>23.36071037828593</v>
      </c>
      <c r="E35" s="142">
        <f t="shared" si="3"/>
        <v>4.9954373826430336</v>
      </c>
      <c r="F35" s="162">
        <v>1577229.4898600001</v>
      </c>
      <c r="G35" s="9">
        <v>1988267.58494</v>
      </c>
      <c r="H35" s="10">
        <f t="shared" si="1"/>
        <v>26.06076653540665</v>
      </c>
      <c r="I35" s="142">
        <f t="shared" si="4"/>
        <v>4.8819898340349637</v>
      </c>
      <c r="J35" s="162">
        <v>6060522.3633099999</v>
      </c>
      <c r="K35" s="9">
        <v>7221286.9257699996</v>
      </c>
      <c r="L35" s="10">
        <f t="shared" si="2"/>
        <v>19.15287978289118</v>
      </c>
      <c r="M35" s="142">
        <f t="shared" si="5"/>
        <v>4.5154805795106352</v>
      </c>
    </row>
    <row r="36" spans="1:13" ht="14.25" x14ac:dyDescent="0.2">
      <c r="A36" s="155" t="s">
        <v>155</v>
      </c>
      <c r="B36" s="162">
        <v>1169222.7404799999</v>
      </c>
      <c r="C36" s="9">
        <v>1293575.5522700001</v>
      </c>
      <c r="D36" s="10">
        <f t="shared" si="0"/>
        <v>10.635510881267136</v>
      </c>
      <c r="E36" s="142">
        <f t="shared" si="3"/>
        <v>8.5634413043183208</v>
      </c>
      <c r="F36" s="162">
        <v>2948706.9125399999</v>
      </c>
      <c r="G36" s="9">
        <v>3562443.4869400002</v>
      </c>
      <c r="H36" s="10">
        <f t="shared" si="1"/>
        <v>20.813753031539203</v>
      </c>
      <c r="I36" s="142">
        <f t="shared" si="4"/>
        <v>8.7472194483772068</v>
      </c>
      <c r="J36" s="162">
        <v>9918435.4208400007</v>
      </c>
      <c r="K36" s="9">
        <v>12049263.36098</v>
      </c>
      <c r="L36" s="10">
        <f t="shared" si="2"/>
        <v>21.483508736295608</v>
      </c>
      <c r="M36" s="142">
        <f t="shared" si="5"/>
        <v>7.5344208398301165</v>
      </c>
    </row>
    <row r="37" spans="1:13" ht="14.25" x14ac:dyDescent="0.2">
      <c r="A37" s="156" t="s">
        <v>156</v>
      </c>
      <c r="B37" s="162">
        <v>256830.35075000001</v>
      </c>
      <c r="C37" s="9">
        <v>267216.33321000001</v>
      </c>
      <c r="D37" s="10">
        <f t="shared" si="0"/>
        <v>4.0439077506496766</v>
      </c>
      <c r="E37" s="142">
        <f t="shared" si="3"/>
        <v>1.7689661658984261</v>
      </c>
      <c r="F37" s="162">
        <v>640044.61390999996</v>
      </c>
      <c r="G37" s="9">
        <v>715380.25892000005</v>
      </c>
      <c r="H37" s="10">
        <f t="shared" si="1"/>
        <v>11.770374029050643</v>
      </c>
      <c r="I37" s="142">
        <f t="shared" si="4"/>
        <v>1.7565438263794524</v>
      </c>
      <c r="J37" s="162">
        <v>2608449.6083800001</v>
      </c>
      <c r="K37" s="9">
        <v>2781022.8576600002</v>
      </c>
      <c r="L37" s="10">
        <f t="shared" si="2"/>
        <v>6.6159318825092504</v>
      </c>
      <c r="M37" s="142">
        <f t="shared" si="5"/>
        <v>1.7389773919833398</v>
      </c>
    </row>
    <row r="38" spans="1:13" ht="14.25" x14ac:dyDescent="0.2">
      <c r="A38" s="155" t="s">
        <v>157</v>
      </c>
      <c r="B38" s="162">
        <v>340499.74222999997</v>
      </c>
      <c r="C38" s="9">
        <v>523384.6568</v>
      </c>
      <c r="D38" s="10">
        <f t="shared" si="0"/>
        <v>53.710735101369131</v>
      </c>
      <c r="E38" s="142">
        <f t="shared" si="3"/>
        <v>3.4647947545255504</v>
      </c>
      <c r="F38" s="162">
        <v>790905.56562999997</v>
      </c>
      <c r="G38" s="9">
        <v>860527.41718999995</v>
      </c>
      <c r="H38" s="10">
        <f t="shared" si="1"/>
        <v>8.8028020772040367</v>
      </c>
      <c r="I38" s="142">
        <f t="shared" si="4"/>
        <v>2.1129379840272957</v>
      </c>
      <c r="J38" s="162">
        <v>2710812.0674000001</v>
      </c>
      <c r="K38" s="9">
        <v>3362699.4566199998</v>
      </c>
      <c r="L38" s="10">
        <f t="shared" si="2"/>
        <v>24.047679182911395</v>
      </c>
      <c r="M38" s="142">
        <f t="shared" si="5"/>
        <v>2.1027005639274607</v>
      </c>
    </row>
    <row r="39" spans="1:13" ht="14.25" x14ac:dyDescent="0.2">
      <c r="A39" s="155" t="s">
        <v>158</v>
      </c>
      <c r="B39" s="162">
        <v>147396.47138</v>
      </c>
      <c r="C39" s="9">
        <v>149111.00266999999</v>
      </c>
      <c r="D39" s="10">
        <f>(C39-B39)/B39*100</f>
        <v>1.1632105395384835</v>
      </c>
      <c r="E39" s="142">
        <f t="shared" si="3"/>
        <v>0.98711151192665481</v>
      </c>
      <c r="F39" s="162">
        <v>369475.53700000001</v>
      </c>
      <c r="G39" s="9">
        <v>407894.67920999997</v>
      </c>
      <c r="H39" s="10">
        <f t="shared" si="1"/>
        <v>10.398291189167406</v>
      </c>
      <c r="I39" s="142">
        <f t="shared" si="4"/>
        <v>1.0015441041957462</v>
      </c>
      <c r="J39" s="162">
        <v>1627192.2736</v>
      </c>
      <c r="K39" s="9">
        <v>1777141.42518</v>
      </c>
      <c r="L39" s="10">
        <f t="shared" si="2"/>
        <v>9.2152079390257047</v>
      </c>
      <c r="M39" s="142">
        <f t="shared" si="5"/>
        <v>1.111248960875278</v>
      </c>
    </row>
    <row r="40" spans="1:13" ht="14.25" x14ac:dyDescent="0.2">
      <c r="A40" s="155" t="s">
        <v>159</v>
      </c>
      <c r="B40" s="162">
        <v>329519.41336000001</v>
      </c>
      <c r="C40" s="9">
        <v>418344.40106</v>
      </c>
      <c r="D40" s="10">
        <f>(C40-B40)/B40*100</f>
        <v>26.955919468986998</v>
      </c>
      <c r="E40" s="142">
        <f t="shared" si="3"/>
        <v>2.7694306043283712</v>
      </c>
      <c r="F40" s="162">
        <v>856566.64508000005</v>
      </c>
      <c r="G40" s="9">
        <v>1101007.7605999999</v>
      </c>
      <c r="H40" s="10">
        <f t="shared" si="1"/>
        <v>28.537314279517624</v>
      </c>
      <c r="I40" s="142">
        <f t="shared" si="4"/>
        <v>2.7034131296794266</v>
      </c>
      <c r="J40" s="162">
        <v>3515386.4178999998</v>
      </c>
      <c r="K40" s="9">
        <v>4163166.1124</v>
      </c>
      <c r="L40" s="10">
        <f t="shared" si="2"/>
        <v>18.426984049365672</v>
      </c>
      <c r="M40" s="142">
        <f t="shared" si="5"/>
        <v>2.6032334572849707</v>
      </c>
    </row>
    <row r="41" spans="1:13" ht="14.25" x14ac:dyDescent="0.2">
      <c r="A41" s="155" t="s">
        <v>160</v>
      </c>
      <c r="B41" s="162">
        <v>14210.87349</v>
      </c>
      <c r="C41" s="9">
        <v>13530.33689</v>
      </c>
      <c r="D41" s="10">
        <f t="shared" si="0"/>
        <v>-4.788844264069227</v>
      </c>
      <c r="E41" s="142">
        <f t="shared" si="3"/>
        <v>8.9570528433258315E-2</v>
      </c>
      <c r="F41" s="162">
        <v>27407.700199999999</v>
      </c>
      <c r="G41" s="9">
        <v>29491.463110000001</v>
      </c>
      <c r="H41" s="10">
        <f t="shared" si="1"/>
        <v>7.6028375047680994</v>
      </c>
      <c r="I41" s="142">
        <f t="shared" si="4"/>
        <v>7.2413303010309821E-2</v>
      </c>
      <c r="J41" s="162">
        <v>101566.18191</v>
      </c>
      <c r="K41" s="9">
        <v>114318.22786</v>
      </c>
      <c r="L41" s="10">
        <f t="shared" si="2"/>
        <v>12.55540546094355</v>
      </c>
      <c r="M41" s="142">
        <f t="shared" si="5"/>
        <v>7.1483344048243802E-2</v>
      </c>
    </row>
    <row r="42" spans="1:13" ht="15.75" x14ac:dyDescent="0.25">
      <c r="A42" s="157" t="s">
        <v>31</v>
      </c>
      <c r="B42" s="161">
        <f>B43</f>
        <v>382542.65993999998</v>
      </c>
      <c r="C42" s="45">
        <f>C43</f>
        <v>377035.0526</v>
      </c>
      <c r="D42" s="44">
        <f t="shared" si="0"/>
        <v>-1.4397367710215194</v>
      </c>
      <c r="E42" s="141">
        <f t="shared" si="3"/>
        <v>2.4959636388804909</v>
      </c>
      <c r="F42" s="161">
        <f>F43</f>
        <v>1019539.6248700001</v>
      </c>
      <c r="G42" s="45">
        <f>G43</f>
        <v>1102208.9879999999</v>
      </c>
      <c r="H42" s="44">
        <f t="shared" si="1"/>
        <v>8.1084992788329231</v>
      </c>
      <c r="I42" s="141">
        <f t="shared" si="4"/>
        <v>2.7063626219910168</v>
      </c>
      <c r="J42" s="161">
        <f>J43</f>
        <v>4060832.46056</v>
      </c>
      <c r="K42" s="45">
        <v>4771809.9044399997</v>
      </c>
      <c r="L42" s="44">
        <f t="shared" si="2"/>
        <v>17.508169834269744</v>
      </c>
      <c r="M42" s="141">
        <f t="shared" si="5"/>
        <v>2.9838192519012505</v>
      </c>
    </row>
    <row r="43" spans="1:13" ht="14.25" x14ac:dyDescent="0.2">
      <c r="A43" s="155" t="s">
        <v>161</v>
      </c>
      <c r="B43" s="162">
        <v>382542.65993999998</v>
      </c>
      <c r="C43" s="9">
        <v>377035.0526</v>
      </c>
      <c r="D43" s="10">
        <f t="shared" si="0"/>
        <v>-1.4397367710215194</v>
      </c>
      <c r="E43" s="142">
        <f t="shared" si="3"/>
        <v>2.4959636388804909</v>
      </c>
      <c r="F43" s="162">
        <v>1019539.6248700001</v>
      </c>
      <c r="G43" s="9">
        <v>1102208.9879999999</v>
      </c>
      <c r="H43" s="10">
        <f t="shared" si="1"/>
        <v>8.1084992788329231</v>
      </c>
      <c r="I43" s="142">
        <f t="shared" si="4"/>
        <v>2.7063626219910168</v>
      </c>
      <c r="J43" s="162">
        <v>4060832.46056</v>
      </c>
      <c r="K43" s="9">
        <v>4771809.9044399997</v>
      </c>
      <c r="L43" s="10">
        <f t="shared" si="2"/>
        <v>17.508169834269744</v>
      </c>
      <c r="M43" s="142">
        <f t="shared" si="5"/>
        <v>2.9838192519012505</v>
      </c>
    </row>
    <row r="44" spans="1:13" ht="15.75" x14ac:dyDescent="0.25">
      <c r="A44" s="154" t="s">
        <v>33</v>
      </c>
      <c r="B44" s="163">
        <f>B8+B22+B42</f>
        <v>13551339.08241</v>
      </c>
      <c r="C44" s="6">
        <f>C8+C22+C42</f>
        <v>15105791.07511</v>
      </c>
      <c r="D44" s="139">
        <f t="shared" si="0"/>
        <v>11.47083681728339</v>
      </c>
      <c r="E44" s="143">
        <f t="shared" si="3"/>
        <v>100</v>
      </c>
      <c r="F44" s="168">
        <f>F8+F22+F42</f>
        <v>35264049.627049997</v>
      </c>
      <c r="G44" s="12">
        <f>G8+G22+G42</f>
        <v>40161157.053790003</v>
      </c>
      <c r="H44" s="13">
        <f t="shared" si="1"/>
        <v>13.886968395664862</v>
      </c>
      <c r="I44" s="144">
        <f t="shared" si="4"/>
        <v>98.611656672761711</v>
      </c>
      <c r="J44" s="168">
        <f>J8+J22+J42</f>
        <v>135515921.08378997</v>
      </c>
      <c r="K44" s="12">
        <v>152122746.63290998</v>
      </c>
      <c r="L44" s="13">
        <f t="shared" si="2"/>
        <v>12.254519923789582</v>
      </c>
      <c r="M44" s="144">
        <f t="shared" si="5"/>
        <v>95.122561280789668</v>
      </c>
    </row>
    <row r="45" spans="1:13" ht="15.75" x14ac:dyDescent="0.25">
      <c r="A45" s="158" t="s">
        <v>34</v>
      </c>
      <c r="B45" s="164"/>
      <c r="C45" s="46"/>
      <c r="D45" s="47"/>
      <c r="E45" s="165"/>
      <c r="F45" s="169">
        <f>F46-F44</f>
        <v>1626015.1863600016</v>
      </c>
      <c r="G45" s="48">
        <f>G46-G44</f>
        <v>565424.78131999075</v>
      </c>
      <c r="H45" s="49">
        <f t="shared" si="1"/>
        <v>-65.226352984700526</v>
      </c>
      <c r="I45" s="145">
        <f t="shared" si="4"/>
        <v>1.388343327238289</v>
      </c>
      <c r="J45" s="169">
        <f>J46-J44</f>
        <v>9233551.9876200259</v>
      </c>
      <c r="K45" s="48">
        <f>K46-K44</f>
        <v>7800140.8341999948</v>
      </c>
      <c r="L45" s="49">
        <f t="shared" si="2"/>
        <v>-15.523940898820854</v>
      </c>
      <c r="M45" s="145">
        <f t="shared" si="5"/>
        <v>4.8774387192103354</v>
      </c>
    </row>
    <row r="46" spans="1:13" s="14" customFormat="1" ht="22.5" customHeight="1" thickBot="1" x14ac:dyDescent="0.35">
      <c r="A46" s="159" t="s">
        <v>35</v>
      </c>
      <c r="B46" s="166"/>
      <c r="C46" s="146"/>
      <c r="D46" s="147"/>
      <c r="E46" s="167"/>
      <c r="F46" s="170">
        <v>36890064.813409999</v>
      </c>
      <c r="G46" s="148">
        <v>40726581.835109994</v>
      </c>
      <c r="H46" s="149">
        <f t="shared" si="1"/>
        <v>10.399865224160227</v>
      </c>
      <c r="I46" s="150">
        <f t="shared" si="4"/>
        <v>100</v>
      </c>
      <c r="J46" s="170">
        <v>144749473.07141</v>
      </c>
      <c r="K46" s="148">
        <v>159922887.46710998</v>
      </c>
      <c r="L46" s="149">
        <f t="shared" si="2"/>
        <v>10.482535151070566</v>
      </c>
      <c r="M46" s="150">
        <f t="shared" si="5"/>
        <v>100</v>
      </c>
    </row>
    <row r="47" spans="1:13" ht="20.25" customHeight="1" x14ac:dyDescent="0.2"/>
    <row r="48" spans="1:13" ht="15" x14ac:dyDescent="0.2">
      <c r="C48" s="105"/>
    </row>
    <row r="49" spans="1:3" ht="15" x14ac:dyDescent="0.2">
      <c r="A49" s="1" t="s">
        <v>227</v>
      </c>
      <c r="C49" s="106"/>
    </row>
    <row r="50" spans="1:3" x14ac:dyDescent="0.2">
      <c r="A50" s="1" t="s">
        <v>114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/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9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29" t="s">
        <v>56</v>
      </c>
    </row>
    <row r="34" ht="12.75" customHeight="1" x14ac:dyDescent="0.2"/>
    <row r="50" spans="2:2" ht="12.75" customHeight="1" x14ac:dyDescent="0.2"/>
    <row r="51" spans="2:2" x14ac:dyDescent="0.2">
      <c r="B51" s="2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9" t="s">
        <v>14</v>
      </c>
    </row>
    <row r="2" spans="2:2" ht="15" x14ac:dyDescent="0.25">
      <c r="B2" s="29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9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29" t="s">
        <v>59</v>
      </c>
    </row>
    <row r="19" spans="2:2" ht="15" x14ac:dyDescent="0.25">
      <c r="B19" s="29"/>
    </row>
    <row r="20" spans="2:2" ht="15" x14ac:dyDescent="0.25">
      <c r="B20" s="29"/>
    </row>
    <row r="21" spans="2:2" ht="15" x14ac:dyDescent="0.25">
      <c r="B21" s="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1" bestFit="1" customWidth="1"/>
    <col min="5" max="5" width="12.28515625" style="42" bestFit="1" customWidth="1"/>
    <col min="6" max="6" width="11" style="42" bestFit="1" customWidth="1"/>
    <col min="7" max="7" width="12.28515625" style="42" bestFit="1" customWidth="1"/>
    <col min="8" max="8" width="11.42578125" style="42" bestFit="1" customWidth="1"/>
    <col min="9" max="9" width="12.28515625" style="42" bestFit="1" customWidth="1"/>
    <col min="10" max="10" width="12.7109375" style="42" bestFit="1" customWidth="1"/>
    <col min="11" max="11" width="12.28515625" style="42" bestFit="1" customWidth="1"/>
    <col min="12" max="12" width="11" style="42" customWidth="1"/>
    <col min="13" max="13" width="12.28515625" style="42" bestFit="1" customWidth="1"/>
    <col min="14" max="14" width="11" style="42" bestFit="1" customWidth="1"/>
    <col min="15" max="15" width="13.5703125" style="41" bestFit="1" customWidth="1"/>
  </cols>
  <sheetData>
    <row r="1" spans="1:15" ht="16.5" thickBot="1" x14ac:dyDescent="0.3">
      <c r="B1" s="30" t="s">
        <v>60</v>
      </c>
      <c r="C1" s="31" t="s">
        <v>44</v>
      </c>
      <c r="D1" s="31" t="s">
        <v>45</v>
      </c>
      <c r="E1" s="31" t="s">
        <v>46</v>
      </c>
      <c r="F1" s="31" t="s">
        <v>47</v>
      </c>
      <c r="G1" s="31" t="s">
        <v>48</v>
      </c>
      <c r="H1" s="31" t="s">
        <v>49</v>
      </c>
      <c r="I1" s="31" t="s">
        <v>0</v>
      </c>
      <c r="J1" s="31" t="s">
        <v>61</v>
      </c>
      <c r="K1" s="31" t="s">
        <v>50</v>
      </c>
      <c r="L1" s="31" t="s">
        <v>51</v>
      </c>
      <c r="M1" s="31" t="s">
        <v>52</v>
      </c>
      <c r="N1" s="31" t="s">
        <v>53</v>
      </c>
      <c r="O1" s="32" t="s">
        <v>42</v>
      </c>
    </row>
    <row r="2" spans="1:15" s="58" customFormat="1" ht="16.5" thickTop="1" thickBot="1" x14ac:dyDescent="0.3">
      <c r="A2" s="33">
        <v>2018</v>
      </c>
      <c r="B2" s="34" t="s">
        <v>2</v>
      </c>
      <c r="C2" s="118">
        <f>C4+C6+C8+C10+C12+C14+C16+C18+C20+C22</f>
        <v>1895499.1472700001</v>
      </c>
      <c r="D2" s="118">
        <f t="shared" ref="D2:O2" si="0">D4+D6+D8+D10+D12+D14+D16+D18+D20+D22</f>
        <v>1837890.2388899997</v>
      </c>
      <c r="E2" s="118">
        <f t="shared" si="0"/>
        <v>1998666.1905099996</v>
      </c>
      <c r="F2" s="118"/>
      <c r="G2" s="118"/>
      <c r="H2" s="118"/>
      <c r="I2" s="118"/>
      <c r="J2" s="118"/>
      <c r="K2" s="118"/>
      <c r="L2" s="118"/>
      <c r="M2" s="118"/>
      <c r="N2" s="118"/>
      <c r="O2" s="118">
        <f t="shared" si="0"/>
        <v>5732055.5766700003</v>
      </c>
    </row>
    <row r="3" spans="1:15" ht="15.75" thickTop="1" x14ac:dyDescent="0.25">
      <c r="A3" s="35">
        <v>2017</v>
      </c>
      <c r="B3" s="34" t="s">
        <v>2</v>
      </c>
      <c r="C3" s="118">
        <f>C5+C7+C9+C11+C13+C15+C17+C19+C21+C23</f>
        <v>1652118.4287199997</v>
      </c>
      <c r="D3" s="118">
        <f t="shared" ref="D3:O3" si="1">D5+D7+D9+D11+D13+D15+D17+D19+D21+D23</f>
        <v>1662654.3661200001</v>
      </c>
      <c r="E3" s="118">
        <f t="shared" si="1"/>
        <v>1866052.1274500003</v>
      </c>
      <c r="F3" s="118">
        <f t="shared" si="1"/>
        <v>1609030.99499</v>
      </c>
      <c r="G3" s="118">
        <f t="shared" si="1"/>
        <v>1675480.65558</v>
      </c>
      <c r="H3" s="118">
        <f t="shared" si="1"/>
        <v>1596143.4141200001</v>
      </c>
      <c r="I3" s="118">
        <f t="shared" si="1"/>
        <v>1469337.3342299999</v>
      </c>
      <c r="J3" s="118">
        <f t="shared" si="1"/>
        <v>1665438.9784899997</v>
      </c>
      <c r="K3" s="118">
        <f t="shared" si="1"/>
        <v>1644799.4120100001</v>
      </c>
      <c r="L3" s="118">
        <f t="shared" si="1"/>
        <v>2084949.5673999998</v>
      </c>
      <c r="M3" s="118">
        <f t="shared" si="1"/>
        <v>2164206.1010400001</v>
      </c>
      <c r="N3" s="118">
        <f t="shared" si="1"/>
        <v>2132589.08128</v>
      </c>
      <c r="O3" s="118">
        <f t="shared" si="1"/>
        <v>21222800.461429998</v>
      </c>
    </row>
    <row r="4" spans="1:15" s="58" customFormat="1" ht="15" x14ac:dyDescent="0.25">
      <c r="A4" s="33">
        <v>2018</v>
      </c>
      <c r="B4" s="36" t="s">
        <v>135</v>
      </c>
      <c r="C4" s="119">
        <v>547819.77104000002</v>
      </c>
      <c r="D4" s="119">
        <v>535074.54776999995</v>
      </c>
      <c r="E4" s="119">
        <v>600473.56931000005</v>
      </c>
      <c r="F4" s="119"/>
      <c r="G4" s="119"/>
      <c r="H4" s="119"/>
      <c r="I4" s="119"/>
      <c r="J4" s="119"/>
      <c r="K4" s="119"/>
      <c r="L4" s="119"/>
      <c r="M4" s="119"/>
      <c r="N4" s="119"/>
      <c r="O4" s="120">
        <v>1683367.88812</v>
      </c>
    </row>
    <row r="5" spans="1:15" ht="15" x14ac:dyDescent="0.25">
      <c r="A5" s="35">
        <v>2017</v>
      </c>
      <c r="B5" s="36" t="s">
        <v>135</v>
      </c>
      <c r="C5" s="119">
        <v>523301.51370000001</v>
      </c>
      <c r="D5" s="119">
        <v>556350.54134</v>
      </c>
      <c r="E5" s="119">
        <v>622260.37211</v>
      </c>
      <c r="F5" s="119">
        <v>523429.84685999999</v>
      </c>
      <c r="G5" s="119">
        <v>528447.99014000001</v>
      </c>
      <c r="H5" s="119">
        <v>466146.43183000002</v>
      </c>
      <c r="I5" s="119">
        <v>429459.18263</v>
      </c>
      <c r="J5" s="119">
        <v>541679.69484999997</v>
      </c>
      <c r="K5" s="119">
        <v>472949.45734999998</v>
      </c>
      <c r="L5" s="119">
        <v>576919.27853000001</v>
      </c>
      <c r="M5" s="119">
        <v>566338.41489999997</v>
      </c>
      <c r="N5" s="119">
        <v>562313.50315</v>
      </c>
      <c r="O5" s="120">
        <v>6369596.2273899997</v>
      </c>
    </row>
    <row r="6" spans="1:15" s="58" customFormat="1" ht="15" x14ac:dyDescent="0.25">
      <c r="A6" s="33">
        <v>2018</v>
      </c>
      <c r="B6" s="36" t="s">
        <v>136</v>
      </c>
      <c r="C6" s="119">
        <v>225437.70332</v>
      </c>
      <c r="D6" s="119">
        <v>211866.43677999999</v>
      </c>
      <c r="E6" s="119">
        <v>207952.07962999999</v>
      </c>
      <c r="F6" s="119"/>
      <c r="G6" s="119"/>
      <c r="H6" s="119"/>
      <c r="I6" s="119"/>
      <c r="J6" s="119"/>
      <c r="K6" s="119"/>
      <c r="L6" s="119"/>
      <c r="M6" s="119"/>
      <c r="N6" s="119"/>
      <c r="O6" s="120">
        <v>645256.21973000001</v>
      </c>
    </row>
    <row r="7" spans="1:15" ht="15" x14ac:dyDescent="0.25">
      <c r="A7" s="35">
        <v>2017</v>
      </c>
      <c r="B7" s="36" t="s">
        <v>136</v>
      </c>
      <c r="C7" s="119">
        <v>193212.91093000001</v>
      </c>
      <c r="D7" s="119">
        <v>168162.27752</v>
      </c>
      <c r="E7" s="119">
        <v>154358.60445000001</v>
      </c>
      <c r="F7" s="119">
        <v>119339.19317</v>
      </c>
      <c r="G7" s="119">
        <v>128817.08355</v>
      </c>
      <c r="H7" s="119">
        <v>190392.67696000001</v>
      </c>
      <c r="I7" s="119">
        <v>120607.99527</v>
      </c>
      <c r="J7" s="119">
        <v>101015.05774</v>
      </c>
      <c r="K7" s="119">
        <v>142896.14631000001</v>
      </c>
      <c r="L7" s="119">
        <v>232107.49903000001</v>
      </c>
      <c r="M7" s="119">
        <v>320618.27107999998</v>
      </c>
      <c r="N7" s="119">
        <v>359434.12501000002</v>
      </c>
      <c r="O7" s="120">
        <v>2230961.8410200002</v>
      </c>
    </row>
    <row r="8" spans="1:15" s="58" customFormat="1" ht="15" x14ac:dyDescent="0.25">
      <c r="A8" s="33">
        <v>2018</v>
      </c>
      <c r="B8" s="36" t="s">
        <v>137</v>
      </c>
      <c r="C8" s="119">
        <v>120040.36560999999</v>
      </c>
      <c r="D8" s="119">
        <v>117677.10468999999</v>
      </c>
      <c r="E8" s="119">
        <v>141442.13516999999</v>
      </c>
      <c r="F8" s="119"/>
      <c r="G8" s="119"/>
      <c r="H8" s="119"/>
      <c r="I8" s="119"/>
      <c r="J8" s="119"/>
      <c r="K8" s="119"/>
      <c r="L8" s="119"/>
      <c r="M8" s="119"/>
      <c r="N8" s="119"/>
      <c r="O8" s="120">
        <v>379159.60547000001</v>
      </c>
    </row>
    <row r="9" spans="1:15" ht="15" x14ac:dyDescent="0.25">
      <c r="A9" s="35">
        <v>2017</v>
      </c>
      <c r="B9" s="36" t="s">
        <v>137</v>
      </c>
      <c r="C9" s="119">
        <v>98588.702839999998</v>
      </c>
      <c r="D9" s="119">
        <v>100791.01846000001</v>
      </c>
      <c r="E9" s="119">
        <v>123925.27827</v>
      </c>
      <c r="F9" s="119">
        <v>106737.59759999999</v>
      </c>
      <c r="G9" s="119">
        <v>113793.92883999999</v>
      </c>
      <c r="H9" s="119">
        <v>110966.04902000001</v>
      </c>
      <c r="I9" s="119">
        <v>113949.22528</v>
      </c>
      <c r="J9" s="119">
        <v>130558.41245</v>
      </c>
      <c r="K9" s="119">
        <v>121470.38473000001</v>
      </c>
      <c r="L9" s="119">
        <v>142904.51147</v>
      </c>
      <c r="M9" s="119">
        <v>134879.63227999999</v>
      </c>
      <c r="N9" s="119">
        <v>117649.99806</v>
      </c>
      <c r="O9" s="120">
        <v>1416214.7393</v>
      </c>
    </row>
    <row r="10" spans="1:15" s="58" customFormat="1" ht="15" x14ac:dyDescent="0.25">
      <c r="A10" s="33">
        <v>2018</v>
      </c>
      <c r="B10" s="36" t="s">
        <v>138</v>
      </c>
      <c r="C10" s="119">
        <v>108621.76062</v>
      </c>
      <c r="D10" s="119">
        <v>107848.87951</v>
      </c>
      <c r="E10" s="119">
        <v>115197.55325</v>
      </c>
      <c r="F10" s="119"/>
      <c r="G10" s="119"/>
      <c r="H10" s="119"/>
      <c r="I10" s="119"/>
      <c r="J10" s="119"/>
      <c r="K10" s="119"/>
      <c r="L10" s="119"/>
      <c r="M10" s="119"/>
      <c r="N10" s="119"/>
      <c r="O10" s="120">
        <v>331668.19338000001</v>
      </c>
    </row>
    <row r="11" spans="1:15" ht="15" x14ac:dyDescent="0.25">
      <c r="A11" s="35">
        <v>2017</v>
      </c>
      <c r="B11" s="36" t="s">
        <v>138</v>
      </c>
      <c r="C11" s="119">
        <v>96308.269539999994</v>
      </c>
      <c r="D11" s="119">
        <v>90329.652660000007</v>
      </c>
      <c r="E11" s="119">
        <v>114439.77606</v>
      </c>
      <c r="F11" s="119">
        <v>97130.478149999995</v>
      </c>
      <c r="G11" s="119">
        <v>96648.830149999994</v>
      </c>
      <c r="H11" s="119">
        <v>75711.114459999997</v>
      </c>
      <c r="I11" s="119">
        <v>62661.457069999997</v>
      </c>
      <c r="J11" s="119">
        <v>83044.944489999994</v>
      </c>
      <c r="K11" s="119">
        <v>93820.252040000007</v>
      </c>
      <c r="L11" s="119">
        <v>176443.21724</v>
      </c>
      <c r="M11" s="119">
        <v>162732.37719</v>
      </c>
      <c r="N11" s="119">
        <v>131531.87452000001</v>
      </c>
      <c r="O11" s="120">
        <v>1280802.2435699999</v>
      </c>
    </row>
    <row r="12" spans="1:15" s="58" customFormat="1" ht="15" x14ac:dyDescent="0.25">
      <c r="A12" s="33">
        <v>2018</v>
      </c>
      <c r="B12" s="36" t="s">
        <v>139</v>
      </c>
      <c r="C12" s="119">
        <v>154125.62302</v>
      </c>
      <c r="D12" s="119">
        <v>133529.78106000001</v>
      </c>
      <c r="E12" s="119">
        <v>126131.51183</v>
      </c>
      <c r="F12" s="119"/>
      <c r="G12" s="119"/>
      <c r="H12" s="119"/>
      <c r="I12" s="119"/>
      <c r="J12" s="119"/>
      <c r="K12" s="119"/>
      <c r="L12" s="119"/>
      <c r="M12" s="119"/>
      <c r="N12" s="119"/>
      <c r="O12" s="120">
        <v>413786.91590999998</v>
      </c>
    </row>
    <row r="13" spans="1:15" ht="15" x14ac:dyDescent="0.25">
      <c r="A13" s="35">
        <v>2017</v>
      </c>
      <c r="B13" s="36" t="s">
        <v>139</v>
      </c>
      <c r="C13" s="119">
        <v>153847.91657</v>
      </c>
      <c r="D13" s="119">
        <v>151901.18035000001</v>
      </c>
      <c r="E13" s="119">
        <v>166205.42861</v>
      </c>
      <c r="F13" s="119">
        <v>136966.56799000001</v>
      </c>
      <c r="G13" s="119">
        <v>122369.90646</v>
      </c>
      <c r="H13" s="119">
        <v>112166.45758</v>
      </c>
      <c r="I13" s="119">
        <v>125187.09696</v>
      </c>
      <c r="J13" s="119">
        <v>96972.679239999998</v>
      </c>
      <c r="K13" s="119">
        <v>180514.04076999999</v>
      </c>
      <c r="L13" s="119">
        <v>241894.88819</v>
      </c>
      <c r="M13" s="119">
        <v>216234.61611</v>
      </c>
      <c r="N13" s="119">
        <v>159313.98650999999</v>
      </c>
      <c r="O13" s="120">
        <v>1863574.7653399999</v>
      </c>
    </row>
    <row r="14" spans="1:15" s="58" customFormat="1" ht="15" x14ac:dyDescent="0.25">
      <c r="A14" s="33">
        <v>2018</v>
      </c>
      <c r="B14" s="36" t="s">
        <v>140</v>
      </c>
      <c r="C14" s="119">
        <v>63493.047279999999</v>
      </c>
      <c r="D14" s="119">
        <v>58219.862509999999</v>
      </c>
      <c r="E14" s="119">
        <v>47300.704250000003</v>
      </c>
      <c r="F14" s="119"/>
      <c r="G14" s="119"/>
      <c r="H14" s="119"/>
      <c r="I14" s="119"/>
      <c r="J14" s="119"/>
      <c r="K14" s="119"/>
      <c r="L14" s="119"/>
      <c r="M14" s="119"/>
      <c r="N14" s="119"/>
      <c r="O14" s="120">
        <v>169013.61403999999</v>
      </c>
    </row>
    <row r="15" spans="1:15" ht="15" x14ac:dyDescent="0.25">
      <c r="A15" s="35">
        <v>2017</v>
      </c>
      <c r="B15" s="36" t="s">
        <v>140</v>
      </c>
      <c r="C15" s="119">
        <v>25053.806250000001</v>
      </c>
      <c r="D15" s="119">
        <v>28959.574209999999</v>
      </c>
      <c r="E15" s="119">
        <v>31758.512920000001</v>
      </c>
      <c r="F15" s="119">
        <v>27550.555660000002</v>
      </c>
      <c r="G15" s="119">
        <v>25553.172859999999</v>
      </c>
      <c r="H15" s="119">
        <v>25930.344700000001</v>
      </c>
      <c r="I15" s="119">
        <v>17993.175630000002</v>
      </c>
      <c r="J15" s="119">
        <v>24031.04003</v>
      </c>
      <c r="K15" s="119">
        <v>16366.567499999999</v>
      </c>
      <c r="L15" s="119">
        <v>23613.366549999999</v>
      </c>
      <c r="M15" s="119">
        <v>32484.806939999999</v>
      </c>
      <c r="N15" s="119">
        <v>43622.536079999998</v>
      </c>
      <c r="O15" s="120">
        <v>322917.45932999998</v>
      </c>
    </row>
    <row r="16" spans="1:15" ht="15" x14ac:dyDescent="0.25">
      <c r="A16" s="33">
        <v>2018</v>
      </c>
      <c r="B16" s="36" t="s">
        <v>141</v>
      </c>
      <c r="C16" s="119">
        <v>77553.726509999993</v>
      </c>
      <c r="D16" s="119">
        <v>83549.258019999994</v>
      </c>
      <c r="E16" s="119">
        <v>65251.968679999998</v>
      </c>
      <c r="F16" s="119"/>
      <c r="G16" s="119"/>
      <c r="H16" s="119"/>
      <c r="I16" s="119"/>
      <c r="J16" s="119"/>
      <c r="K16" s="119"/>
      <c r="L16" s="119"/>
      <c r="M16" s="119"/>
      <c r="N16" s="119"/>
      <c r="O16" s="120">
        <v>226354.95321000001</v>
      </c>
    </row>
    <row r="17" spans="1:15" ht="15" x14ac:dyDescent="0.25">
      <c r="A17" s="35">
        <v>2017</v>
      </c>
      <c r="B17" s="36" t="s">
        <v>141</v>
      </c>
      <c r="C17" s="119">
        <v>72553.879400000005</v>
      </c>
      <c r="D17" s="119">
        <v>56698.544040000001</v>
      </c>
      <c r="E17" s="119">
        <v>62550.802020000003</v>
      </c>
      <c r="F17" s="119">
        <v>54475.132640000003</v>
      </c>
      <c r="G17" s="119">
        <v>98506.515249999997</v>
      </c>
      <c r="H17" s="119">
        <v>72979.066900000005</v>
      </c>
      <c r="I17" s="119">
        <v>63649.258909999997</v>
      </c>
      <c r="J17" s="119">
        <v>83484.789269999994</v>
      </c>
      <c r="K17" s="119">
        <v>118488.16482000001</v>
      </c>
      <c r="L17" s="119">
        <v>94654.499320000003</v>
      </c>
      <c r="M17" s="119">
        <v>91939.848870000002</v>
      </c>
      <c r="N17" s="119">
        <v>78684.853780000005</v>
      </c>
      <c r="O17" s="120">
        <v>948665.35522000003</v>
      </c>
    </row>
    <row r="18" spans="1:15" ht="15" x14ac:dyDescent="0.25">
      <c r="A18" s="33">
        <v>2018</v>
      </c>
      <c r="B18" s="36" t="s">
        <v>142</v>
      </c>
      <c r="C18" s="119">
        <v>8699.7593300000008</v>
      </c>
      <c r="D18" s="119">
        <v>14888.585730000001</v>
      </c>
      <c r="E18" s="119">
        <v>18298.776140000002</v>
      </c>
      <c r="F18" s="119"/>
      <c r="G18" s="119"/>
      <c r="H18" s="119"/>
      <c r="I18" s="119"/>
      <c r="J18" s="119"/>
      <c r="K18" s="119"/>
      <c r="L18" s="119"/>
      <c r="M18" s="119"/>
      <c r="N18" s="119"/>
      <c r="O18" s="120">
        <v>41887.121200000001</v>
      </c>
    </row>
    <row r="19" spans="1:15" ht="15" x14ac:dyDescent="0.25">
      <c r="A19" s="35">
        <v>2017</v>
      </c>
      <c r="B19" s="36" t="s">
        <v>142</v>
      </c>
      <c r="C19" s="119">
        <v>7065.8872499999998</v>
      </c>
      <c r="D19" s="119">
        <v>8665.6867299999994</v>
      </c>
      <c r="E19" s="119">
        <v>14861.44375</v>
      </c>
      <c r="F19" s="119">
        <v>10094.820299999999</v>
      </c>
      <c r="G19" s="119">
        <v>6492.5089099999996</v>
      </c>
      <c r="H19" s="119">
        <v>3619.6122599999999</v>
      </c>
      <c r="I19" s="119">
        <v>3592.52639</v>
      </c>
      <c r="J19" s="119">
        <v>4815.2303599999996</v>
      </c>
      <c r="K19" s="119">
        <v>3969.2169800000001</v>
      </c>
      <c r="L19" s="119">
        <v>4347.4588299999996</v>
      </c>
      <c r="M19" s="119">
        <v>6933.8124500000004</v>
      </c>
      <c r="N19" s="119">
        <v>10334.590840000001</v>
      </c>
      <c r="O19" s="120">
        <v>84792.795050000001</v>
      </c>
    </row>
    <row r="20" spans="1:15" ht="15" x14ac:dyDescent="0.25">
      <c r="A20" s="33">
        <v>2018</v>
      </c>
      <c r="B20" s="36" t="s">
        <v>143</v>
      </c>
      <c r="C20" s="121">
        <v>218254.54962000001</v>
      </c>
      <c r="D20" s="121">
        <v>177285.10094999999</v>
      </c>
      <c r="E20" s="121">
        <v>219979.37119999999</v>
      </c>
      <c r="F20" s="121"/>
      <c r="G20" s="121"/>
      <c r="H20" s="119"/>
      <c r="I20" s="119"/>
      <c r="J20" s="119"/>
      <c r="K20" s="119"/>
      <c r="L20" s="119"/>
      <c r="M20" s="119"/>
      <c r="N20" s="119"/>
      <c r="O20" s="120">
        <v>615519.02176999999</v>
      </c>
    </row>
    <row r="21" spans="1:15" ht="15" x14ac:dyDescent="0.25">
      <c r="A21" s="35">
        <v>2017</v>
      </c>
      <c r="B21" s="36" t="s">
        <v>143</v>
      </c>
      <c r="C21" s="119">
        <v>170613.20470999999</v>
      </c>
      <c r="D21" s="119">
        <v>170754.34839</v>
      </c>
      <c r="E21" s="119">
        <v>185513.32574999999</v>
      </c>
      <c r="F21" s="119">
        <v>163334.72273000001</v>
      </c>
      <c r="G21" s="119">
        <v>172427.39358999999</v>
      </c>
      <c r="H21" s="119">
        <v>185578.56244000001</v>
      </c>
      <c r="I21" s="119">
        <v>182961.53338000001</v>
      </c>
      <c r="J21" s="119">
        <v>210840.92144000001</v>
      </c>
      <c r="K21" s="119">
        <v>184818.50651000001</v>
      </c>
      <c r="L21" s="119">
        <v>193877.30916</v>
      </c>
      <c r="M21" s="119">
        <v>217664.14843999999</v>
      </c>
      <c r="N21" s="119">
        <v>221903.37040000001</v>
      </c>
      <c r="O21" s="120">
        <v>2260287.3469400001</v>
      </c>
    </row>
    <row r="22" spans="1:15" ht="15" x14ac:dyDescent="0.25">
      <c r="A22" s="33">
        <v>2018</v>
      </c>
      <c r="B22" s="36" t="s">
        <v>144</v>
      </c>
      <c r="C22" s="121">
        <v>371452.84091999999</v>
      </c>
      <c r="D22" s="121">
        <v>397950.68186999997</v>
      </c>
      <c r="E22" s="121">
        <v>456638.52104999998</v>
      </c>
      <c r="F22" s="121"/>
      <c r="G22" s="121"/>
      <c r="H22" s="119"/>
      <c r="I22" s="119"/>
      <c r="J22" s="119"/>
      <c r="K22" s="119"/>
      <c r="L22" s="119"/>
      <c r="M22" s="119"/>
      <c r="N22" s="119"/>
      <c r="O22" s="120">
        <v>1226042.0438399999</v>
      </c>
    </row>
    <row r="23" spans="1:15" ht="15" x14ac:dyDescent="0.25">
      <c r="A23" s="35">
        <v>2017</v>
      </c>
      <c r="B23" s="36" t="s">
        <v>144</v>
      </c>
      <c r="C23" s="119">
        <v>311572.33753000002</v>
      </c>
      <c r="D23" s="121">
        <v>330041.54242000001</v>
      </c>
      <c r="E23" s="119">
        <v>390178.58351000003</v>
      </c>
      <c r="F23" s="119">
        <v>369972.07988999999</v>
      </c>
      <c r="G23" s="119">
        <v>382423.32582999999</v>
      </c>
      <c r="H23" s="119">
        <v>352653.09797</v>
      </c>
      <c r="I23" s="119">
        <v>349275.88270999998</v>
      </c>
      <c r="J23" s="119">
        <v>388996.20861999999</v>
      </c>
      <c r="K23" s="119">
        <v>309506.67499999999</v>
      </c>
      <c r="L23" s="119">
        <v>398187.53908000002</v>
      </c>
      <c r="M23" s="119">
        <v>414380.17278000002</v>
      </c>
      <c r="N23" s="119">
        <v>447800.24293000001</v>
      </c>
      <c r="O23" s="120">
        <v>4444987.6882699998</v>
      </c>
    </row>
    <row r="24" spans="1:15" ht="15" x14ac:dyDescent="0.25">
      <c r="A24" s="33">
        <v>2018</v>
      </c>
      <c r="B24" s="34" t="s">
        <v>14</v>
      </c>
      <c r="C24" s="122">
        <f>C26+C28+C30+C32+C34+C36+C38+C40+C42+C44+C46+C48+C50+C52+C54+C56</f>
        <v>9895290.6514400002</v>
      </c>
      <c r="D24" s="122">
        <f t="shared" ref="D24:O24" si="2">D26+D28+D30+D32+D34+D36+D38+D40+D42+D44+D46+D48+D50+D52+D54+D56</f>
        <v>10701512.00568</v>
      </c>
      <c r="E24" s="122">
        <f t="shared" si="2"/>
        <v>12730089.832000002</v>
      </c>
      <c r="F24" s="122"/>
      <c r="G24" s="122"/>
      <c r="H24" s="122"/>
      <c r="I24" s="122"/>
      <c r="J24" s="122"/>
      <c r="K24" s="122"/>
      <c r="L24" s="122"/>
      <c r="M24" s="122"/>
      <c r="N24" s="122"/>
      <c r="O24" s="122">
        <f t="shared" si="2"/>
        <v>33326892.489120003</v>
      </c>
    </row>
    <row r="25" spans="1:15" ht="15" x14ac:dyDescent="0.25">
      <c r="A25" s="35">
        <v>2017</v>
      </c>
      <c r="B25" s="34" t="s">
        <v>14</v>
      </c>
      <c r="C25" s="122">
        <f>C27+C29+C31+C33+C35+C37+C39+C41+C43+C45+C47+C49+C51+C53+C55+C57</f>
        <v>8505934.5756700002</v>
      </c>
      <c r="D25" s="122">
        <f t="shared" ref="D25:O25" si="3">D27+D29+D31+D33+D35+D37+D39+D41+D43+D45+D47+D49+D51+D53+D55+D57</f>
        <v>9255006.2092000004</v>
      </c>
      <c r="E25" s="122">
        <f t="shared" si="3"/>
        <v>11302744.295020001</v>
      </c>
      <c r="F25" s="122">
        <f t="shared" si="3"/>
        <v>9721786.1747500002</v>
      </c>
      <c r="G25" s="122">
        <f t="shared" si="3"/>
        <v>10317952.004730001</v>
      </c>
      <c r="H25" s="122">
        <f t="shared" si="3"/>
        <v>10040612.581090001</v>
      </c>
      <c r="I25" s="122">
        <f t="shared" si="3"/>
        <v>9579916.1457000002</v>
      </c>
      <c r="J25" s="122">
        <f t="shared" si="3"/>
        <v>10283242.233000001</v>
      </c>
      <c r="K25" s="122">
        <f t="shared" si="3"/>
        <v>9274384.6176999994</v>
      </c>
      <c r="L25" s="122">
        <f t="shared" si="3"/>
        <v>10989269.961340003</v>
      </c>
      <c r="M25" s="122">
        <f t="shared" si="3"/>
        <v>11034216.108180001</v>
      </c>
      <c r="N25" s="122">
        <f t="shared" si="3"/>
        <v>11009120.123889999</v>
      </c>
      <c r="O25" s="122">
        <f t="shared" si="3"/>
        <v>121314185.03026997</v>
      </c>
    </row>
    <row r="26" spans="1:15" ht="15" x14ac:dyDescent="0.25">
      <c r="A26" s="33">
        <v>2018</v>
      </c>
      <c r="B26" s="36" t="s">
        <v>145</v>
      </c>
      <c r="C26" s="119">
        <v>695921.10898999998</v>
      </c>
      <c r="D26" s="119">
        <v>699008.47173999995</v>
      </c>
      <c r="E26" s="119">
        <v>792338.75329000002</v>
      </c>
      <c r="F26" s="119"/>
      <c r="G26" s="119"/>
      <c r="H26" s="119"/>
      <c r="I26" s="119"/>
      <c r="J26" s="119"/>
      <c r="K26" s="119"/>
      <c r="L26" s="119"/>
      <c r="M26" s="119"/>
      <c r="N26" s="119"/>
      <c r="O26" s="120">
        <v>2187268.33402</v>
      </c>
    </row>
    <row r="27" spans="1:15" ht="15" x14ac:dyDescent="0.25">
      <c r="A27" s="35">
        <v>2017</v>
      </c>
      <c r="B27" s="36" t="s">
        <v>145</v>
      </c>
      <c r="C27" s="119">
        <v>613338.02705000003</v>
      </c>
      <c r="D27" s="119">
        <v>636040.20463000005</v>
      </c>
      <c r="E27" s="119">
        <v>755319.01495999994</v>
      </c>
      <c r="F27" s="119">
        <v>657579.38803000003</v>
      </c>
      <c r="G27" s="119">
        <v>671398.49175000004</v>
      </c>
      <c r="H27" s="119">
        <v>647073.29848999996</v>
      </c>
      <c r="I27" s="119">
        <v>602950.08406000002</v>
      </c>
      <c r="J27" s="119">
        <v>695809.76233000006</v>
      </c>
      <c r="K27" s="119">
        <v>663207.27344000002</v>
      </c>
      <c r="L27" s="119">
        <v>736068.24335999996</v>
      </c>
      <c r="M27" s="119">
        <v>727521.64312999998</v>
      </c>
      <c r="N27" s="119">
        <v>692576.42891000002</v>
      </c>
      <c r="O27" s="120">
        <v>8098881.8601399995</v>
      </c>
    </row>
    <row r="28" spans="1:15" ht="15" x14ac:dyDescent="0.25">
      <c r="A28" s="33">
        <v>2018</v>
      </c>
      <c r="B28" s="36" t="s">
        <v>146</v>
      </c>
      <c r="C28" s="119">
        <v>129133.31419</v>
      </c>
      <c r="D28" s="119">
        <v>145151.94589999999</v>
      </c>
      <c r="E28" s="119">
        <v>169667.21255</v>
      </c>
      <c r="F28" s="119"/>
      <c r="G28" s="119"/>
      <c r="H28" s="119"/>
      <c r="I28" s="119"/>
      <c r="J28" s="119"/>
      <c r="K28" s="119"/>
      <c r="L28" s="119"/>
      <c r="M28" s="119"/>
      <c r="N28" s="119"/>
      <c r="O28" s="120">
        <v>443952.47263999999</v>
      </c>
    </row>
    <row r="29" spans="1:15" ht="15" x14ac:dyDescent="0.25">
      <c r="A29" s="35">
        <v>2017</v>
      </c>
      <c r="B29" s="36" t="s">
        <v>146</v>
      </c>
      <c r="C29" s="119">
        <v>90876.830560000002</v>
      </c>
      <c r="D29" s="119">
        <v>115885.84125</v>
      </c>
      <c r="E29" s="119">
        <v>158449.07969000001</v>
      </c>
      <c r="F29" s="119">
        <v>120138.99434999999</v>
      </c>
      <c r="G29" s="119">
        <v>130178.74890999999</v>
      </c>
      <c r="H29" s="119">
        <v>116500.73714</v>
      </c>
      <c r="I29" s="119">
        <v>125318.44102</v>
      </c>
      <c r="J29" s="119">
        <v>177464.56271999999</v>
      </c>
      <c r="K29" s="119">
        <v>110985.79822</v>
      </c>
      <c r="L29" s="119">
        <v>134624.39827999999</v>
      </c>
      <c r="M29" s="119">
        <v>119355.39698</v>
      </c>
      <c r="N29" s="119">
        <v>123412.78616</v>
      </c>
      <c r="O29" s="120">
        <v>1523191.61528</v>
      </c>
    </row>
    <row r="30" spans="1:15" s="58" customFormat="1" ht="15" x14ac:dyDescent="0.25">
      <c r="A30" s="33">
        <v>2018</v>
      </c>
      <c r="B30" s="36" t="s">
        <v>147</v>
      </c>
      <c r="C30" s="119">
        <v>168872.08262</v>
      </c>
      <c r="D30" s="119">
        <v>173377.19076</v>
      </c>
      <c r="E30" s="119">
        <v>212027.83507</v>
      </c>
      <c r="F30" s="119"/>
      <c r="G30" s="119"/>
      <c r="H30" s="119"/>
      <c r="I30" s="119"/>
      <c r="J30" s="119"/>
      <c r="K30" s="119"/>
      <c r="L30" s="119"/>
      <c r="M30" s="119"/>
      <c r="N30" s="119"/>
      <c r="O30" s="120">
        <v>554277.10845000006</v>
      </c>
    </row>
    <row r="31" spans="1:15" ht="15" x14ac:dyDescent="0.25">
      <c r="A31" s="35">
        <v>2017</v>
      </c>
      <c r="B31" s="36" t="s">
        <v>147</v>
      </c>
      <c r="C31" s="119">
        <v>145518.00641999999</v>
      </c>
      <c r="D31" s="119">
        <v>155148.69828000001</v>
      </c>
      <c r="E31" s="119">
        <v>188918.92254999999</v>
      </c>
      <c r="F31" s="119">
        <v>176115.27995</v>
      </c>
      <c r="G31" s="119">
        <v>183408.10180999999</v>
      </c>
      <c r="H31" s="119">
        <v>163116.74971999999</v>
      </c>
      <c r="I31" s="119">
        <v>158118.46898000001</v>
      </c>
      <c r="J31" s="119">
        <v>201227.19539000001</v>
      </c>
      <c r="K31" s="119">
        <v>169207.31385999999</v>
      </c>
      <c r="L31" s="119">
        <v>210919.11259</v>
      </c>
      <c r="M31" s="119">
        <v>212494.56771</v>
      </c>
      <c r="N31" s="119">
        <v>200585.96294</v>
      </c>
      <c r="O31" s="120">
        <v>2164778.3802</v>
      </c>
    </row>
    <row r="32" spans="1:15" ht="15" x14ac:dyDescent="0.25">
      <c r="A32" s="33">
        <v>2018</v>
      </c>
      <c r="B32" s="36" t="s">
        <v>148</v>
      </c>
      <c r="C32" s="121">
        <v>1349307.99419</v>
      </c>
      <c r="D32" s="121">
        <v>1262200.13243</v>
      </c>
      <c r="E32" s="121">
        <v>1558975.51107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0">
        <v>4170483.6376899998</v>
      </c>
    </row>
    <row r="33" spans="1:15" ht="15" x14ac:dyDescent="0.25">
      <c r="A33" s="35">
        <v>2017</v>
      </c>
      <c r="B33" s="36" t="s">
        <v>148</v>
      </c>
      <c r="C33" s="119">
        <v>1230554.3856200001</v>
      </c>
      <c r="D33" s="119">
        <v>1343337.2013999999</v>
      </c>
      <c r="E33" s="119">
        <v>1518647.12164</v>
      </c>
      <c r="F33" s="121">
        <v>1214871.6062700001</v>
      </c>
      <c r="G33" s="121">
        <v>1319410.1845799999</v>
      </c>
      <c r="H33" s="121">
        <v>1263782.85769</v>
      </c>
      <c r="I33" s="121">
        <v>1188632.3166199999</v>
      </c>
      <c r="J33" s="121">
        <v>1461549.3521499999</v>
      </c>
      <c r="K33" s="121">
        <v>1276264.5598200001</v>
      </c>
      <c r="L33" s="121">
        <v>1466845.27517</v>
      </c>
      <c r="M33" s="121">
        <v>1385619.43395</v>
      </c>
      <c r="N33" s="121">
        <v>1367214.01455</v>
      </c>
      <c r="O33" s="120">
        <v>16036728.309459999</v>
      </c>
    </row>
    <row r="34" spans="1:15" ht="15" x14ac:dyDescent="0.25">
      <c r="A34" s="33">
        <v>2018</v>
      </c>
      <c r="B34" s="36" t="s">
        <v>149</v>
      </c>
      <c r="C34" s="119">
        <v>1429165.3057599999</v>
      </c>
      <c r="D34" s="119">
        <v>1407538.6235199999</v>
      </c>
      <c r="E34" s="119">
        <v>1683513.4655800001</v>
      </c>
      <c r="F34" s="119"/>
      <c r="G34" s="119"/>
      <c r="H34" s="119"/>
      <c r="I34" s="119"/>
      <c r="J34" s="119"/>
      <c r="K34" s="119"/>
      <c r="L34" s="119"/>
      <c r="M34" s="119"/>
      <c r="N34" s="119"/>
      <c r="O34" s="120">
        <v>4520217.3948600003</v>
      </c>
    </row>
    <row r="35" spans="1:15" ht="15" x14ac:dyDescent="0.25">
      <c r="A35" s="35">
        <v>2017</v>
      </c>
      <c r="B35" s="36" t="s">
        <v>149</v>
      </c>
      <c r="C35" s="119">
        <v>1245688.1737299999</v>
      </c>
      <c r="D35" s="119">
        <v>1282318.10023</v>
      </c>
      <c r="E35" s="119">
        <v>1529939.1750700001</v>
      </c>
      <c r="F35" s="119">
        <v>1345658.5968599999</v>
      </c>
      <c r="G35" s="119">
        <v>1399031.7902500001</v>
      </c>
      <c r="H35" s="119">
        <v>1387511.30788</v>
      </c>
      <c r="I35" s="119">
        <v>1476027.1359699999</v>
      </c>
      <c r="J35" s="119">
        <v>1674031.3995699999</v>
      </c>
      <c r="K35" s="119">
        <v>1288911.99661</v>
      </c>
      <c r="L35" s="119">
        <v>1531718.0198900001</v>
      </c>
      <c r="M35" s="119">
        <v>1435845.4124799999</v>
      </c>
      <c r="N35" s="119">
        <v>1437468.4870199999</v>
      </c>
      <c r="O35" s="120">
        <v>17034149.595559999</v>
      </c>
    </row>
    <row r="36" spans="1:15" ht="15" x14ac:dyDescent="0.25">
      <c r="A36" s="33">
        <v>2018</v>
      </c>
      <c r="B36" s="36" t="s">
        <v>150</v>
      </c>
      <c r="C36" s="119">
        <v>2285752.08873</v>
      </c>
      <c r="D36" s="119">
        <v>2796200.8261199999</v>
      </c>
      <c r="E36" s="119">
        <v>3146222.44563</v>
      </c>
      <c r="F36" s="119"/>
      <c r="G36" s="119"/>
      <c r="H36" s="119"/>
      <c r="I36" s="119"/>
      <c r="J36" s="119"/>
      <c r="K36" s="119"/>
      <c r="L36" s="119"/>
      <c r="M36" s="119"/>
      <c r="N36" s="119"/>
      <c r="O36" s="120">
        <v>8228175.3604800003</v>
      </c>
    </row>
    <row r="37" spans="1:15" ht="15" x14ac:dyDescent="0.25">
      <c r="A37" s="35">
        <v>2017</v>
      </c>
      <c r="B37" s="36" t="s">
        <v>150</v>
      </c>
      <c r="C37" s="119">
        <v>2064174.79847</v>
      </c>
      <c r="D37" s="119">
        <v>2227169.3204700002</v>
      </c>
      <c r="E37" s="119">
        <v>2708841.8091799999</v>
      </c>
      <c r="F37" s="119">
        <v>2293534.3947600001</v>
      </c>
      <c r="G37" s="119">
        <v>2564141.8644599998</v>
      </c>
      <c r="H37" s="119">
        <v>2495012.1304799998</v>
      </c>
      <c r="I37" s="119">
        <v>2430988.7709900001</v>
      </c>
      <c r="J37" s="119">
        <v>1833658.8288400001</v>
      </c>
      <c r="K37" s="119">
        <v>2149836.4783999999</v>
      </c>
      <c r="L37" s="119">
        <v>2630176.0348100001</v>
      </c>
      <c r="M37" s="119">
        <v>2644215.8420600002</v>
      </c>
      <c r="N37" s="119">
        <v>2487523.1732200002</v>
      </c>
      <c r="O37" s="120">
        <v>28529273.446139999</v>
      </c>
    </row>
    <row r="38" spans="1:15" ht="15" x14ac:dyDescent="0.25">
      <c r="A38" s="33">
        <v>2018</v>
      </c>
      <c r="B38" s="36" t="s">
        <v>151</v>
      </c>
      <c r="C38" s="119">
        <v>42657.506809999999</v>
      </c>
      <c r="D38" s="119">
        <v>56242.339760000003</v>
      </c>
      <c r="E38" s="119">
        <v>79322.266470000002</v>
      </c>
      <c r="F38" s="119"/>
      <c r="G38" s="119"/>
      <c r="H38" s="119"/>
      <c r="I38" s="119"/>
      <c r="J38" s="119"/>
      <c r="K38" s="119"/>
      <c r="L38" s="119"/>
      <c r="M38" s="119"/>
      <c r="N38" s="119"/>
      <c r="O38" s="120">
        <v>178222.11304</v>
      </c>
    </row>
    <row r="39" spans="1:15" ht="15" x14ac:dyDescent="0.25">
      <c r="A39" s="35">
        <v>2017</v>
      </c>
      <c r="B39" s="36" t="s">
        <v>151</v>
      </c>
      <c r="C39" s="119">
        <v>65125.639880000002</v>
      </c>
      <c r="D39" s="119">
        <v>84700.491330000004</v>
      </c>
      <c r="E39" s="119">
        <v>148505.58248000001</v>
      </c>
      <c r="F39" s="119">
        <v>72460.498909999995</v>
      </c>
      <c r="G39" s="119">
        <v>114131.60739</v>
      </c>
      <c r="H39" s="119">
        <v>158069.96716999999</v>
      </c>
      <c r="I39" s="119">
        <v>90677.540630000003</v>
      </c>
      <c r="J39" s="119">
        <v>166168.74025</v>
      </c>
      <c r="K39" s="119">
        <v>103600.68257999999</v>
      </c>
      <c r="L39" s="119">
        <v>87976.727379999997</v>
      </c>
      <c r="M39" s="119">
        <v>125763.03137</v>
      </c>
      <c r="N39" s="119">
        <v>120957.90379</v>
      </c>
      <c r="O39" s="120">
        <v>1338138.41316</v>
      </c>
    </row>
    <row r="40" spans="1:15" ht="15" x14ac:dyDescent="0.25">
      <c r="A40" s="33">
        <v>2018</v>
      </c>
      <c r="B40" s="36" t="s">
        <v>152</v>
      </c>
      <c r="C40" s="119">
        <v>768601.18461999996</v>
      </c>
      <c r="D40" s="119">
        <v>882158.76769000001</v>
      </c>
      <c r="E40" s="119">
        <v>1031374.66958</v>
      </c>
      <c r="F40" s="119"/>
      <c r="G40" s="119"/>
      <c r="H40" s="119"/>
      <c r="I40" s="119"/>
      <c r="J40" s="119"/>
      <c r="K40" s="119"/>
      <c r="L40" s="119"/>
      <c r="M40" s="119"/>
      <c r="N40" s="119"/>
      <c r="O40" s="120">
        <v>2682134.6218900001</v>
      </c>
    </row>
    <row r="41" spans="1:15" ht="15" x14ac:dyDescent="0.25">
      <c r="A41" s="35">
        <v>2017</v>
      </c>
      <c r="B41" s="36" t="s">
        <v>152</v>
      </c>
      <c r="C41" s="119">
        <v>603327.88795999996</v>
      </c>
      <c r="D41" s="119">
        <v>695421.60687999998</v>
      </c>
      <c r="E41" s="119">
        <v>907666.74838</v>
      </c>
      <c r="F41" s="119">
        <v>787570.11109999998</v>
      </c>
      <c r="G41" s="119">
        <v>878996.86126999999</v>
      </c>
      <c r="H41" s="119">
        <v>873053.69279999996</v>
      </c>
      <c r="I41" s="119">
        <v>806965.32440000004</v>
      </c>
      <c r="J41" s="119">
        <v>958591.16124000004</v>
      </c>
      <c r="K41" s="119">
        <v>864527.75234000001</v>
      </c>
      <c r="L41" s="119">
        <v>1013769.43724</v>
      </c>
      <c r="M41" s="119">
        <v>1010077.35797</v>
      </c>
      <c r="N41" s="119">
        <v>1092079.8362700001</v>
      </c>
      <c r="O41" s="120">
        <v>10492047.77785</v>
      </c>
    </row>
    <row r="42" spans="1:15" ht="15" x14ac:dyDescent="0.25">
      <c r="A42" s="33">
        <v>2018</v>
      </c>
      <c r="B42" s="36" t="s">
        <v>153</v>
      </c>
      <c r="C42" s="119">
        <v>512518.77854000003</v>
      </c>
      <c r="D42" s="119">
        <v>547744.96105000004</v>
      </c>
      <c r="E42" s="119">
        <v>636885.05555000005</v>
      </c>
      <c r="F42" s="119"/>
      <c r="G42" s="119"/>
      <c r="H42" s="119"/>
      <c r="I42" s="119"/>
      <c r="J42" s="119"/>
      <c r="K42" s="119"/>
      <c r="L42" s="119"/>
      <c r="M42" s="119"/>
      <c r="N42" s="119"/>
      <c r="O42" s="120">
        <v>1697148.7951400001</v>
      </c>
    </row>
    <row r="43" spans="1:15" ht="15" x14ac:dyDescent="0.25">
      <c r="A43" s="35">
        <v>2017</v>
      </c>
      <c r="B43" s="36" t="s">
        <v>153</v>
      </c>
      <c r="C43" s="119">
        <v>388792.40402000002</v>
      </c>
      <c r="D43" s="119">
        <v>432568.61979999999</v>
      </c>
      <c r="E43" s="119">
        <v>517074.92374</v>
      </c>
      <c r="F43" s="119">
        <v>484507.72831999999</v>
      </c>
      <c r="G43" s="119">
        <v>508785.31414999999</v>
      </c>
      <c r="H43" s="119">
        <v>506065.47167</v>
      </c>
      <c r="I43" s="119">
        <v>473113.84065999999</v>
      </c>
      <c r="J43" s="119">
        <v>564451.5993</v>
      </c>
      <c r="K43" s="119">
        <v>479927.07237000001</v>
      </c>
      <c r="L43" s="119">
        <v>542386.61820000003</v>
      </c>
      <c r="M43" s="119">
        <v>580902.9534</v>
      </c>
      <c r="N43" s="119">
        <v>604121.24531999999</v>
      </c>
      <c r="O43" s="120">
        <v>6082697.7909500003</v>
      </c>
    </row>
    <row r="44" spans="1:15" ht="15" x14ac:dyDescent="0.25">
      <c r="A44" s="33">
        <v>2018</v>
      </c>
      <c r="B44" s="36" t="s">
        <v>154</v>
      </c>
      <c r="C44" s="119">
        <v>597552.15295999998</v>
      </c>
      <c r="D44" s="119">
        <v>636115.09767000005</v>
      </c>
      <c r="E44" s="119">
        <v>754600.33430999995</v>
      </c>
      <c r="F44" s="119"/>
      <c r="G44" s="119"/>
      <c r="H44" s="119"/>
      <c r="I44" s="119"/>
      <c r="J44" s="119"/>
      <c r="K44" s="119"/>
      <c r="L44" s="119"/>
      <c r="M44" s="119"/>
      <c r="N44" s="119"/>
      <c r="O44" s="120">
        <v>1988267.58494</v>
      </c>
    </row>
    <row r="45" spans="1:15" ht="15" x14ac:dyDescent="0.25">
      <c r="A45" s="35">
        <v>2017</v>
      </c>
      <c r="B45" s="36" t="s">
        <v>154</v>
      </c>
      <c r="C45" s="119">
        <v>464943.20731000003</v>
      </c>
      <c r="D45" s="119">
        <v>500583.95691000001</v>
      </c>
      <c r="E45" s="119">
        <v>611702.32564000005</v>
      </c>
      <c r="F45" s="119">
        <v>546671.35161000001</v>
      </c>
      <c r="G45" s="119">
        <v>570061.39630999998</v>
      </c>
      <c r="H45" s="119">
        <v>560364.32626999996</v>
      </c>
      <c r="I45" s="119">
        <v>532054.29640999995</v>
      </c>
      <c r="J45" s="119">
        <v>607616.17362999998</v>
      </c>
      <c r="K45" s="119">
        <v>521159.39134999999</v>
      </c>
      <c r="L45" s="119">
        <v>624851.85146999999</v>
      </c>
      <c r="M45" s="119">
        <v>644887.21654000005</v>
      </c>
      <c r="N45" s="119">
        <v>625353.33724000002</v>
      </c>
      <c r="O45" s="120">
        <v>6810248.8306900002</v>
      </c>
    </row>
    <row r="46" spans="1:15" ht="15" x14ac:dyDescent="0.25">
      <c r="A46" s="33">
        <v>2018</v>
      </c>
      <c r="B46" s="36" t="s">
        <v>155</v>
      </c>
      <c r="C46" s="119">
        <v>1119577.4624099999</v>
      </c>
      <c r="D46" s="119">
        <v>1149290.47226</v>
      </c>
      <c r="E46" s="119">
        <v>1293575.5522700001</v>
      </c>
      <c r="F46" s="119"/>
      <c r="G46" s="119"/>
      <c r="H46" s="119"/>
      <c r="I46" s="119"/>
      <c r="J46" s="119"/>
      <c r="K46" s="119"/>
      <c r="L46" s="119"/>
      <c r="M46" s="119"/>
      <c r="N46" s="119"/>
      <c r="O46" s="120">
        <v>3562443.4869400002</v>
      </c>
    </row>
    <row r="47" spans="1:15" ht="15" x14ac:dyDescent="0.25">
      <c r="A47" s="35">
        <v>2017</v>
      </c>
      <c r="B47" s="36" t="s">
        <v>155</v>
      </c>
      <c r="C47" s="119">
        <v>850631.40171999997</v>
      </c>
      <c r="D47" s="119">
        <v>928852.77034000005</v>
      </c>
      <c r="E47" s="119">
        <v>1169222.7404799999</v>
      </c>
      <c r="F47" s="119">
        <v>995623.60285000002</v>
      </c>
      <c r="G47" s="119">
        <v>965140.47511999996</v>
      </c>
      <c r="H47" s="119">
        <v>897079.74257</v>
      </c>
      <c r="I47" s="119">
        <v>789542.38500999997</v>
      </c>
      <c r="J47" s="119">
        <v>846263.93692000001</v>
      </c>
      <c r="K47" s="119">
        <v>740051.91136000003</v>
      </c>
      <c r="L47" s="119">
        <v>1016118.2898499999</v>
      </c>
      <c r="M47" s="119">
        <v>1073414.4466800001</v>
      </c>
      <c r="N47" s="119">
        <v>1163644.3147</v>
      </c>
      <c r="O47" s="120">
        <v>11435586.0176</v>
      </c>
    </row>
    <row r="48" spans="1:15" ht="15" x14ac:dyDescent="0.25">
      <c r="A48" s="33">
        <v>2018</v>
      </c>
      <c r="B48" s="36" t="s">
        <v>156</v>
      </c>
      <c r="C48" s="119">
        <v>208723.75704999999</v>
      </c>
      <c r="D48" s="119">
        <v>239440.16866</v>
      </c>
      <c r="E48" s="119">
        <v>267216.33321000001</v>
      </c>
      <c r="F48" s="119"/>
      <c r="G48" s="119"/>
      <c r="H48" s="119"/>
      <c r="I48" s="119"/>
      <c r="J48" s="119"/>
      <c r="K48" s="119"/>
      <c r="L48" s="119"/>
      <c r="M48" s="119"/>
      <c r="N48" s="119"/>
      <c r="O48" s="120">
        <v>715380.25892000005</v>
      </c>
    </row>
    <row r="49" spans="1:15" ht="15" x14ac:dyDescent="0.25">
      <c r="A49" s="35">
        <v>2017</v>
      </c>
      <c r="B49" s="36" t="s">
        <v>156</v>
      </c>
      <c r="C49" s="119">
        <v>180942.39872</v>
      </c>
      <c r="D49" s="119">
        <v>202271.86444</v>
      </c>
      <c r="E49" s="119">
        <v>256830.35075000001</v>
      </c>
      <c r="F49" s="119">
        <v>222371.25599000001</v>
      </c>
      <c r="G49" s="119">
        <v>239963.58783999999</v>
      </c>
      <c r="H49" s="119">
        <v>231400.9319</v>
      </c>
      <c r="I49" s="119">
        <v>217437.45954000001</v>
      </c>
      <c r="J49" s="119">
        <v>244931.5962</v>
      </c>
      <c r="K49" s="119">
        <v>205849.03581999999</v>
      </c>
      <c r="L49" s="119">
        <v>230046.35517</v>
      </c>
      <c r="M49" s="119">
        <v>237809.17567</v>
      </c>
      <c r="N49" s="119">
        <v>235849.33556000001</v>
      </c>
      <c r="O49" s="120">
        <v>2705703.3476</v>
      </c>
    </row>
    <row r="50" spans="1:15" ht="15" x14ac:dyDescent="0.25">
      <c r="A50" s="33">
        <v>2018</v>
      </c>
      <c r="B50" s="36" t="s">
        <v>157</v>
      </c>
      <c r="C50" s="119">
        <v>139901.86134</v>
      </c>
      <c r="D50" s="119">
        <v>197240.89905000001</v>
      </c>
      <c r="E50" s="119">
        <v>523384.6568</v>
      </c>
      <c r="F50" s="119"/>
      <c r="G50" s="119"/>
      <c r="H50" s="119"/>
      <c r="I50" s="119"/>
      <c r="J50" s="119"/>
      <c r="K50" s="119"/>
      <c r="L50" s="119"/>
      <c r="M50" s="119"/>
      <c r="N50" s="119"/>
      <c r="O50" s="120">
        <v>860527.41718999995</v>
      </c>
    </row>
    <row r="51" spans="1:15" ht="15" x14ac:dyDescent="0.25">
      <c r="A51" s="35">
        <v>2017</v>
      </c>
      <c r="B51" s="36" t="s">
        <v>157</v>
      </c>
      <c r="C51" s="119">
        <v>198534.06315</v>
      </c>
      <c r="D51" s="119">
        <v>251871.76024999999</v>
      </c>
      <c r="E51" s="119">
        <v>340499.74222999997</v>
      </c>
      <c r="F51" s="119">
        <v>347153.69215999998</v>
      </c>
      <c r="G51" s="119">
        <v>302755.15130999999</v>
      </c>
      <c r="H51" s="119">
        <v>252628.38383999999</v>
      </c>
      <c r="I51" s="119">
        <v>265065.16713000002</v>
      </c>
      <c r="J51" s="119">
        <v>324142.89856</v>
      </c>
      <c r="K51" s="119">
        <v>233169.86207999999</v>
      </c>
      <c r="L51" s="119">
        <v>226558.41026</v>
      </c>
      <c r="M51" s="119">
        <v>268161.24966999999</v>
      </c>
      <c r="N51" s="119">
        <v>282537.22441999998</v>
      </c>
      <c r="O51" s="120">
        <v>3293077.60506</v>
      </c>
    </row>
    <row r="52" spans="1:15" ht="15" x14ac:dyDescent="0.25">
      <c r="A52" s="33">
        <v>2018</v>
      </c>
      <c r="B52" s="36" t="s">
        <v>158</v>
      </c>
      <c r="C52" s="119">
        <v>109104.77675999999</v>
      </c>
      <c r="D52" s="119">
        <v>149678.89978000001</v>
      </c>
      <c r="E52" s="119">
        <v>149111.00266999999</v>
      </c>
      <c r="F52" s="119"/>
      <c r="G52" s="119"/>
      <c r="H52" s="119"/>
      <c r="I52" s="119"/>
      <c r="J52" s="119"/>
      <c r="K52" s="119"/>
      <c r="L52" s="119"/>
      <c r="M52" s="119"/>
      <c r="N52" s="119"/>
      <c r="O52" s="120">
        <v>407894.67920999997</v>
      </c>
    </row>
    <row r="53" spans="1:15" ht="15" x14ac:dyDescent="0.25">
      <c r="A53" s="35">
        <v>2017</v>
      </c>
      <c r="B53" s="36" t="s">
        <v>158</v>
      </c>
      <c r="C53" s="119">
        <v>99964.754350000003</v>
      </c>
      <c r="D53" s="119">
        <v>122114.31127000001</v>
      </c>
      <c r="E53" s="119">
        <v>147396.47138</v>
      </c>
      <c r="F53" s="119">
        <v>137727.17058999999</v>
      </c>
      <c r="G53" s="119">
        <v>131955.44761999999</v>
      </c>
      <c r="H53" s="119">
        <v>156546.92847000001</v>
      </c>
      <c r="I53" s="119">
        <v>111487.75456</v>
      </c>
      <c r="J53" s="119">
        <v>159011.76130000001</v>
      </c>
      <c r="K53" s="119">
        <v>151239.85154</v>
      </c>
      <c r="L53" s="119">
        <v>145058.47693999999</v>
      </c>
      <c r="M53" s="119">
        <v>173029.13488999999</v>
      </c>
      <c r="N53" s="119">
        <v>203190.22005999999</v>
      </c>
      <c r="O53" s="120">
        <v>1738722.2829700001</v>
      </c>
    </row>
    <row r="54" spans="1:15" ht="15" x14ac:dyDescent="0.25">
      <c r="A54" s="33">
        <v>2018</v>
      </c>
      <c r="B54" s="36" t="s">
        <v>159</v>
      </c>
      <c r="C54" s="119">
        <v>331630.3664</v>
      </c>
      <c r="D54" s="119">
        <v>351032.99313999998</v>
      </c>
      <c r="E54" s="119">
        <v>418344.40106</v>
      </c>
      <c r="F54" s="119"/>
      <c r="G54" s="119"/>
      <c r="H54" s="119"/>
      <c r="I54" s="119"/>
      <c r="J54" s="119"/>
      <c r="K54" s="119"/>
      <c r="L54" s="119"/>
      <c r="M54" s="119"/>
      <c r="N54" s="119"/>
      <c r="O54" s="120">
        <v>1101007.7605999999</v>
      </c>
    </row>
    <row r="55" spans="1:15" ht="15" x14ac:dyDescent="0.25">
      <c r="A55" s="35">
        <v>2017</v>
      </c>
      <c r="B55" s="36" t="s">
        <v>159</v>
      </c>
      <c r="C55" s="119">
        <v>257698.12200999999</v>
      </c>
      <c r="D55" s="119">
        <v>269349.10970999999</v>
      </c>
      <c r="E55" s="119">
        <v>329519.41336000001</v>
      </c>
      <c r="F55" s="119">
        <v>309778.43894000002</v>
      </c>
      <c r="G55" s="119">
        <v>327833.41914999997</v>
      </c>
      <c r="H55" s="119">
        <v>324249.87060999998</v>
      </c>
      <c r="I55" s="119">
        <v>304151.16753999999</v>
      </c>
      <c r="J55" s="119">
        <v>360687.28431999998</v>
      </c>
      <c r="K55" s="119">
        <v>310461.24434999999</v>
      </c>
      <c r="L55" s="119">
        <v>382399.64997000003</v>
      </c>
      <c r="M55" s="119">
        <v>384844.0785</v>
      </c>
      <c r="N55" s="119">
        <v>357753.49420000002</v>
      </c>
      <c r="O55" s="120">
        <v>3918725.2926599998</v>
      </c>
    </row>
    <row r="56" spans="1:15" ht="15" x14ac:dyDescent="0.25">
      <c r="A56" s="33">
        <v>2018</v>
      </c>
      <c r="B56" s="36" t="s">
        <v>160</v>
      </c>
      <c r="C56" s="119">
        <v>6870.9100699999999</v>
      </c>
      <c r="D56" s="119">
        <v>9090.2161500000002</v>
      </c>
      <c r="E56" s="119">
        <v>13530.33689</v>
      </c>
      <c r="F56" s="119"/>
      <c r="G56" s="119"/>
      <c r="H56" s="119"/>
      <c r="I56" s="119"/>
      <c r="J56" s="119"/>
      <c r="K56" s="119"/>
      <c r="L56" s="119"/>
      <c r="M56" s="119"/>
      <c r="N56" s="119"/>
      <c r="O56" s="120">
        <v>29491.463110000001</v>
      </c>
    </row>
    <row r="57" spans="1:15" ht="15" x14ac:dyDescent="0.25">
      <c r="A57" s="35">
        <v>2017</v>
      </c>
      <c r="B57" s="36" t="s">
        <v>160</v>
      </c>
      <c r="C57" s="119">
        <v>5824.4746999999998</v>
      </c>
      <c r="D57" s="119">
        <v>7372.3520099999996</v>
      </c>
      <c r="E57" s="119">
        <v>14210.87349</v>
      </c>
      <c r="F57" s="119">
        <v>10024.064060000001</v>
      </c>
      <c r="G57" s="119">
        <v>10759.562809999999</v>
      </c>
      <c r="H57" s="119">
        <v>8156.1843900000003</v>
      </c>
      <c r="I57" s="119">
        <v>7385.9921800000002</v>
      </c>
      <c r="J57" s="119">
        <v>7635.9802799999998</v>
      </c>
      <c r="K57" s="119">
        <v>5984.3935600000004</v>
      </c>
      <c r="L57" s="119">
        <v>9753.0607600000003</v>
      </c>
      <c r="M57" s="119">
        <v>10275.16718</v>
      </c>
      <c r="N57" s="119">
        <v>14852.35953</v>
      </c>
      <c r="O57" s="120">
        <v>112234.46494999999</v>
      </c>
    </row>
    <row r="58" spans="1:15" ht="15" x14ac:dyDescent="0.25">
      <c r="A58" s="33">
        <v>2018</v>
      </c>
      <c r="B58" s="34" t="s">
        <v>31</v>
      </c>
      <c r="C58" s="122">
        <f>C60</f>
        <v>391333.91719000001</v>
      </c>
      <c r="D58" s="122">
        <f t="shared" ref="D58:O58" si="4">D60</f>
        <v>333840.01821000001</v>
      </c>
      <c r="E58" s="122">
        <f t="shared" si="4"/>
        <v>377035.0526</v>
      </c>
      <c r="F58" s="122"/>
      <c r="G58" s="122"/>
      <c r="H58" s="122"/>
      <c r="I58" s="122"/>
      <c r="J58" s="122"/>
      <c r="K58" s="122"/>
      <c r="L58" s="122"/>
      <c r="M58" s="122"/>
      <c r="N58" s="122"/>
      <c r="O58" s="122">
        <f t="shared" si="4"/>
        <v>1102208.9879999999</v>
      </c>
    </row>
    <row r="59" spans="1:15" ht="15" x14ac:dyDescent="0.25">
      <c r="A59" s="35">
        <v>2017</v>
      </c>
      <c r="B59" s="34" t="s">
        <v>31</v>
      </c>
      <c r="C59" s="122">
        <f>C61</f>
        <v>328015.23112999997</v>
      </c>
      <c r="D59" s="122">
        <f t="shared" ref="D59:O59" si="5">D61</f>
        <v>308981.73379999999</v>
      </c>
      <c r="E59" s="122">
        <f t="shared" si="5"/>
        <v>382542.65993999998</v>
      </c>
      <c r="F59" s="122">
        <f t="shared" si="5"/>
        <v>448004.33481999999</v>
      </c>
      <c r="G59" s="122">
        <f t="shared" si="5"/>
        <v>445720.09135</v>
      </c>
      <c r="H59" s="122">
        <f t="shared" si="5"/>
        <v>366947.6202</v>
      </c>
      <c r="I59" s="122">
        <f t="shared" si="5"/>
        <v>385927.32467</v>
      </c>
      <c r="J59" s="122">
        <f t="shared" si="5"/>
        <v>445269.32912000001</v>
      </c>
      <c r="K59" s="122">
        <f t="shared" si="5"/>
        <v>379108.90366000001</v>
      </c>
      <c r="L59" s="122">
        <f t="shared" si="5"/>
        <v>404379.81774999999</v>
      </c>
      <c r="M59" s="122">
        <f t="shared" si="5"/>
        <v>382927.93002999999</v>
      </c>
      <c r="N59" s="122">
        <f t="shared" si="5"/>
        <v>411344.96944999998</v>
      </c>
      <c r="O59" s="122">
        <f t="shared" si="5"/>
        <v>4689169.9459199999</v>
      </c>
    </row>
    <row r="60" spans="1:15" ht="15" x14ac:dyDescent="0.25">
      <c r="A60" s="33">
        <v>2018</v>
      </c>
      <c r="B60" s="36" t="s">
        <v>161</v>
      </c>
      <c r="C60" s="119">
        <v>391333.91719000001</v>
      </c>
      <c r="D60" s="119">
        <v>333840.01821000001</v>
      </c>
      <c r="E60" s="119">
        <v>377035.0526</v>
      </c>
      <c r="F60" s="119"/>
      <c r="G60" s="119"/>
      <c r="H60" s="119"/>
      <c r="I60" s="119"/>
      <c r="J60" s="119"/>
      <c r="K60" s="119"/>
      <c r="L60" s="119"/>
      <c r="M60" s="119"/>
      <c r="N60" s="119"/>
      <c r="O60" s="120">
        <v>1102208.9879999999</v>
      </c>
    </row>
    <row r="61" spans="1:15" ht="15.75" thickBot="1" x14ac:dyDescent="0.3">
      <c r="A61" s="35">
        <v>2017</v>
      </c>
      <c r="B61" s="36" t="s">
        <v>161</v>
      </c>
      <c r="C61" s="119">
        <v>328015.23112999997</v>
      </c>
      <c r="D61" s="119">
        <v>308981.73379999999</v>
      </c>
      <c r="E61" s="119">
        <v>382542.65993999998</v>
      </c>
      <c r="F61" s="119">
        <v>448004.33481999999</v>
      </c>
      <c r="G61" s="119">
        <v>445720.09135</v>
      </c>
      <c r="H61" s="119">
        <v>366947.6202</v>
      </c>
      <c r="I61" s="119">
        <v>385927.32467</v>
      </c>
      <c r="J61" s="119">
        <v>445269.32912000001</v>
      </c>
      <c r="K61" s="119">
        <v>379108.90366000001</v>
      </c>
      <c r="L61" s="119">
        <v>404379.81774999999</v>
      </c>
      <c r="M61" s="119">
        <v>382927.93002999999</v>
      </c>
      <c r="N61" s="119">
        <v>411344.96944999998</v>
      </c>
      <c r="O61" s="120">
        <v>4689169.9459199999</v>
      </c>
    </row>
    <row r="62" spans="1:15" s="39" customFormat="1" ht="15" customHeight="1" thickBot="1" x14ac:dyDescent="0.25">
      <c r="A62" s="37">
        <v>2002</v>
      </c>
      <c r="B62" s="38" t="s">
        <v>40</v>
      </c>
      <c r="C62" s="123">
        <v>2607319.6609999998</v>
      </c>
      <c r="D62" s="123">
        <v>2383772.9539999999</v>
      </c>
      <c r="E62" s="123">
        <v>2918943.5210000002</v>
      </c>
      <c r="F62" s="123">
        <v>2742857.9219999998</v>
      </c>
      <c r="G62" s="123">
        <v>3000325.2429999998</v>
      </c>
      <c r="H62" s="123">
        <v>2770693.8810000001</v>
      </c>
      <c r="I62" s="123">
        <v>3103851.8620000002</v>
      </c>
      <c r="J62" s="123">
        <v>2975888.9739999999</v>
      </c>
      <c r="K62" s="123">
        <v>3218206.861</v>
      </c>
      <c r="L62" s="123">
        <v>3501128.02</v>
      </c>
      <c r="M62" s="123">
        <v>3593604.8960000002</v>
      </c>
      <c r="N62" s="123">
        <v>3242495.2340000002</v>
      </c>
      <c r="O62" s="124">
        <f>SUM(C62:N62)</f>
        <v>36059089.028999999</v>
      </c>
    </row>
    <row r="63" spans="1:15" s="39" customFormat="1" ht="15" customHeight="1" thickBot="1" x14ac:dyDescent="0.25">
      <c r="A63" s="37">
        <v>2003</v>
      </c>
      <c r="B63" s="38" t="s">
        <v>40</v>
      </c>
      <c r="C63" s="123">
        <v>3533705.5819999999</v>
      </c>
      <c r="D63" s="123">
        <v>2923460.39</v>
      </c>
      <c r="E63" s="123">
        <v>3908255.9909999999</v>
      </c>
      <c r="F63" s="123">
        <v>3662183.449</v>
      </c>
      <c r="G63" s="123">
        <v>3860471.3</v>
      </c>
      <c r="H63" s="123">
        <v>3796113.5219999999</v>
      </c>
      <c r="I63" s="123">
        <v>4236114.2640000004</v>
      </c>
      <c r="J63" s="123">
        <v>3828726.17</v>
      </c>
      <c r="K63" s="123">
        <v>4114677.523</v>
      </c>
      <c r="L63" s="123">
        <v>4824388.2589999996</v>
      </c>
      <c r="M63" s="123">
        <v>3969697.4580000001</v>
      </c>
      <c r="N63" s="123">
        <v>4595042.3940000003</v>
      </c>
      <c r="O63" s="124">
        <f t="shared" ref="O63:O78" si="6">SUM(C63:N63)</f>
        <v>47252836.302000001</v>
      </c>
    </row>
    <row r="64" spans="1:15" s="39" customFormat="1" ht="15" customHeight="1" thickBot="1" x14ac:dyDescent="0.25">
      <c r="A64" s="37">
        <v>2004</v>
      </c>
      <c r="B64" s="38" t="s">
        <v>40</v>
      </c>
      <c r="C64" s="123">
        <v>4619660.84</v>
      </c>
      <c r="D64" s="123">
        <v>3664503.0430000001</v>
      </c>
      <c r="E64" s="123">
        <v>5218042.1770000001</v>
      </c>
      <c r="F64" s="123">
        <v>5072462.9939999999</v>
      </c>
      <c r="G64" s="123">
        <v>5170061.6050000004</v>
      </c>
      <c r="H64" s="123">
        <v>5284383.2860000003</v>
      </c>
      <c r="I64" s="123">
        <v>5632138.7980000004</v>
      </c>
      <c r="J64" s="123">
        <v>4707491.284</v>
      </c>
      <c r="K64" s="123">
        <v>5656283.5209999997</v>
      </c>
      <c r="L64" s="123">
        <v>5867342.1210000003</v>
      </c>
      <c r="M64" s="123">
        <v>5733908.9759999998</v>
      </c>
      <c r="N64" s="123">
        <v>6540874.1749999998</v>
      </c>
      <c r="O64" s="124">
        <f t="shared" si="6"/>
        <v>63167152.819999993</v>
      </c>
    </row>
    <row r="65" spans="1:15" s="39" customFormat="1" ht="15" customHeight="1" thickBot="1" x14ac:dyDescent="0.25">
      <c r="A65" s="37">
        <v>2005</v>
      </c>
      <c r="B65" s="38" t="s">
        <v>40</v>
      </c>
      <c r="C65" s="123">
        <v>4997279.7240000004</v>
      </c>
      <c r="D65" s="123">
        <v>5651741.2520000003</v>
      </c>
      <c r="E65" s="123">
        <v>6591859.2180000003</v>
      </c>
      <c r="F65" s="123">
        <v>6128131.8779999996</v>
      </c>
      <c r="G65" s="123">
        <v>5977226.2170000002</v>
      </c>
      <c r="H65" s="123">
        <v>6038534.3669999996</v>
      </c>
      <c r="I65" s="123">
        <v>5763466.3530000001</v>
      </c>
      <c r="J65" s="123">
        <v>5552867.2120000003</v>
      </c>
      <c r="K65" s="123">
        <v>6814268.9409999996</v>
      </c>
      <c r="L65" s="123">
        <v>6772178.5690000001</v>
      </c>
      <c r="M65" s="123">
        <v>5942575.7819999997</v>
      </c>
      <c r="N65" s="123">
        <v>7246278.6299999999</v>
      </c>
      <c r="O65" s="124">
        <f t="shared" si="6"/>
        <v>73476408.142999992</v>
      </c>
    </row>
    <row r="66" spans="1:15" s="39" customFormat="1" ht="15" customHeight="1" thickBot="1" x14ac:dyDescent="0.25">
      <c r="A66" s="37">
        <v>2006</v>
      </c>
      <c r="B66" s="38" t="s">
        <v>40</v>
      </c>
      <c r="C66" s="123">
        <v>5133048.8810000001</v>
      </c>
      <c r="D66" s="123">
        <v>6058251.2790000001</v>
      </c>
      <c r="E66" s="123">
        <v>7411101.659</v>
      </c>
      <c r="F66" s="123">
        <v>6456090.2609999999</v>
      </c>
      <c r="G66" s="123">
        <v>7041543.2470000004</v>
      </c>
      <c r="H66" s="123">
        <v>7815434.6220000004</v>
      </c>
      <c r="I66" s="123">
        <v>7067411.4790000003</v>
      </c>
      <c r="J66" s="123">
        <v>6811202.4100000001</v>
      </c>
      <c r="K66" s="123">
        <v>7606551.0949999997</v>
      </c>
      <c r="L66" s="123">
        <v>6888812.5489999996</v>
      </c>
      <c r="M66" s="123">
        <v>8641474.5559999999</v>
      </c>
      <c r="N66" s="123">
        <v>8603753.4800000004</v>
      </c>
      <c r="O66" s="124">
        <f t="shared" si="6"/>
        <v>85534675.517999992</v>
      </c>
    </row>
    <row r="67" spans="1:15" s="39" customFormat="1" ht="15" customHeight="1" thickBot="1" x14ac:dyDescent="0.25">
      <c r="A67" s="37">
        <v>2007</v>
      </c>
      <c r="B67" s="38" t="s">
        <v>40</v>
      </c>
      <c r="C67" s="123">
        <v>6564559.7929999996</v>
      </c>
      <c r="D67" s="123">
        <v>7656951.608</v>
      </c>
      <c r="E67" s="123">
        <v>8957851.6209999993</v>
      </c>
      <c r="F67" s="123">
        <v>8313312.0049999999</v>
      </c>
      <c r="G67" s="123">
        <v>9147620.0419999994</v>
      </c>
      <c r="H67" s="123">
        <v>8980247.4370000008</v>
      </c>
      <c r="I67" s="123">
        <v>8937741.591</v>
      </c>
      <c r="J67" s="123">
        <v>8736689.0920000002</v>
      </c>
      <c r="K67" s="123">
        <v>9038743.8959999997</v>
      </c>
      <c r="L67" s="123">
        <v>9895216.6219999995</v>
      </c>
      <c r="M67" s="123">
        <v>11318798.220000001</v>
      </c>
      <c r="N67" s="123">
        <v>9724017.977</v>
      </c>
      <c r="O67" s="124">
        <f t="shared" si="6"/>
        <v>107271749.90399998</v>
      </c>
    </row>
    <row r="68" spans="1:15" s="39" customFormat="1" ht="15" customHeight="1" thickBot="1" x14ac:dyDescent="0.25">
      <c r="A68" s="37">
        <v>2008</v>
      </c>
      <c r="B68" s="38" t="s">
        <v>40</v>
      </c>
      <c r="C68" s="123">
        <v>10632207.040999999</v>
      </c>
      <c r="D68" s="123">
        <v>11077899.119999999</v>
      </c>
      <c r="E68" s="123">
        <v>11428587.233999999</v>
      </c>
      <c r="F68" s="123">
        <v>11363963.503</v>
      </c>
      <c r="G68" s="123">
        <v>12477968.699999999</v>
      </c>
      <c r="H68" s="123">
        <v>11770634.384</v>
      </c>
      <c r="I68" s="123">
        <v>12595426.863</v>
      </c>
      <c r="J68" s="123">
        <v>11046830.085999999</v>
      </c>
      <c r="K68" s="123">
        <v>12793148.034</v>
      </c>
      <c r="L68" s="123">
        <v>9722708.7899999991</v>
      </c>
      <c r="M68" s="123">
        <v>9395872.8969999999</v>
      </c>
      <c r="N68" s="123">
        <v>7721948.9740000004</v>
      </c>
      <c r="O68" s="124">
        <f t="shared" si="6"/>
        <v>132027195.626</v>
      </c>
    </row>
    <row r="69" spans="1:15" s="39" customFormat="1" ht="15" customHeight="1" thickBot="1" x14ac:dyDescent="0.25">
      <c r="A69" s="37">
        <v>2009</v>
      </c>
      <c r="B69" s="38" t="s">
        <v>40</v>
      </c>
      <c r="C69" s="123">
        <v>7884493.5240000002</v>
      </c>
      <c r="D69" s="123">
        <v>8435115.8340000007</v>
      </c>
      <c r="E69" s="123">
        <v>8155485.0810000002</v>
      </c>
      <c r="F69" s="123">
        <v>7561696.2829999998</v>
      </c>
      <c r="G69" s="123">
        <v>7346407.5279999999</v>
      </c>
      <c r="H69" s="123">
        <v>8329692.7829999998</v>
      </c>
      <c r="I69" s="123">
        <v>9055733.6710000001</v>
      </c>
      <c r="J69" s="123">
        <v>7839908.8420000002</v>
      </c>
      <c r="K69" s="123">
        <v>8480708.3870000001</v>
      </c>
      <c r="L69" s="123">
        <v>10095768.029999999</v>
      </c>
      <c r="M69" s="123">
        <v>8903010.773</v>
      </c>
      <c r="N69" s="123">
        <v>10054591.867000001</v>
      </c>
      <c r="O69" s="124">
        <f t="shared" si="6"/>
        <v>102142612.603</v>
      </c>
    </row>
    <row r="70" spans="1:15" s="39" customFormat="1" ht="15" customHeight="1" thickBot="1" x14ac:dyDescent="0.25">
      <c r="A70" s="37">
        <v>2010</v>
      </c>
      <c r="B70" s="38" t="s">
        <v>40</v>
      </c>
      <c r="C70" s="123">
        <v>7828748.0580000002</v>
      </c>
      <c r="D70" s="123">
        <v>8263237.8140000002</v>
      </c>
      <c r="E70" s="123">
        <v>9886488.1710000001</v>
      </c>
      <c r="F70" s="123">
        <v>9396006.6539999992</v>
      </c>
      <c r="G70" s="123">
        <v>9799958.1170000006</v>
      </c>
      <c r="H70" s="123">
        <v>9542907.6439999994</v>
      </c>
      <c r="I70" s="123">
        <v>9564682.5449999999</v>
      </c>
      <c r="J70" s="123">
        <v>8523451.9729999993</v>
      </c>
      <c r="K70" s="123">
        <v>8909230.5209999997</v>
      </c>
      <c r="L70" s="123">
        <v>10963586.27</v>
      </c>
      <c r="M70" s="123">
        <v>9382369.7180000003</v>
      </c>
      <c r="N70" s="123">
        <v>11822551.698999999</v>
      </c>
      <c r="O70" s="124">
        <f t="shared" si="6"/>
        <v>113883219.18399999</v>
      </c>
    </row>
    <row r="71" spans="1:15" s="39" customFormat="1" ht="15" customHeight="1" thickBot="1" x14ac:dyDescent="0.25">
      <c r="A71" s="37">
        <v>2011</v>
      </c>
      <c r="B71" s="38" t="s">
        <v>40</v>
      </c>
      <c r="C71" s="123">
        <v>9551084.6390000004</v>
      </c>
      <c r="D71" s="123">
        <v>10059126.307</v>
      </c>
      <c r="E71" s="123">
        <v>11811085.16</v>
      </c>
      <c r="F71" s="123">
        <v>11873269.447000001</v>
      </c>
      <c r="G71" s="123">
        <v>10943364.372</v>
      </c>
      <c r="H71" s="123">
        <v>11349953.558</v>
      </c>
      <c r="I71" s="123">
        <v>11860004.271</v>
      </c>
      <c r="J71" s="123">
        <v>11245124.657</v>
      </c>
      <c r="K71" s="123">
        <v>10750626.098999999</v>
      </c>
      <c r="L71" s="123">
        <v>11907219.297</v>
      </c>
      <c r="M71" s="123">
        <v>11078524.743000001</v>
      </c>
      <c r="N71" s="123">
        <v>12477486.279999999</v>
      </c>
      <c r="O71" s="124">
        <f t="shared" si="6"/>
        <v>134906868.83000001</v>
      </c>
    </row>
    <row r="72" spans="1:15" ht="13.5" thickBot="1" x14ac:dyDescent="0.25">
      <c r="A72" s="37">
        <v>2012</v>
      </c>
      <c r="B72" s="38" t="s">
        <v>40</v>
      </c>
      <c r="C72" s="123">
        <v>10348187.165999999</v>
      </c>
      <c r="D72" s="123">
        <v>11748000.124</v>
      </c>
      <c r="E72" s="123">
        <v>13208572.977</v>
      </c>
      <c r="F72" s="123">
        <v>12630226.718</v>
      </c>
      <c r="G72" s="123">
        <v>13131530.960999999</v>
      </c>
      <c r="H72" s="123">
        <v>13231198.687999999</v>
      </c>
      <c r="I72" s="123">
        <v>12830675.307</v>
      </c>
      <c r="J72" s="123">
        <v>12831394.572000001</v>
      </c>
      <c r="K72" s="123">
        <v>12952651.721999999</v>
      </c>
      <c r="L72" s="123">
        <v>13190769.654999999</v>
      </c>
      <c r="M72" s="123">
        <v>13753052.493000001</v>
      </c>
      <c r="N72" s="123">
        <v>12605476.173</v>
      </c>
      <c r="O72" s="124">
        <f t="shared" si="6"/>
        <v>152461736.55599999</v>
      </c>
    </row>
    <row r="73" spans="1:15" ht="13.5" thickBot="1" x14ac:dyDescent="0.25">
      <c r="A73" s="37">
        <v>2013</v>
      </c>
      <c r="B73" s="38" t="s">
        <v>40</v>
      </c>
      <c r="C73" s="123">
        <v>11481521.079</v>
      </c>
      <c r="D73" s="123">
        <v>12385690.909</v>
      </c>
      <c r="E73" s="123">
        <v>13122058.141000001</v>
      </c>
      <c r="F73" s="123">
        <v>12468202.903000001</v>
      </c>
      <c r="G73" s="123">
        <v>13277209.017000001</v>
      </c>
      <c r="H73" s="123">
        <v>12399973.961999999</v>
      </c>
      <c r="I73" s="123">
        <v>13059519.685000001</v>
      </c>
      <c r="J73" s="123">
        <v>11118300.903000001</v>
      </c>
      <c r="K73" s="123">
        <v>13060371.039000001</v>
      </c>
      <c r="L73" s="123">
        <v>12053704.638</v>
      </c>
      <c r="M73" s="123">
        <v>14201227.351</v>
      </c>
      <c r="N73" s="123">
        <v>13174857.460000001</v>
      </c>
      <c r="O73" s="124">
        <f t="shared" si="6"/>
        <v>151802637.08700001</v>
      </c>
    </row>
    <row r="74" spans="1:15" ht="13.5" thickBot="1" x14ac:dyDescent="0.25">
      <c r="A74" s="37">
        <v>2014</v>
      </c>
      <c r="B74" s="38" t="s">
        <v>40</v>
      </c>
      <c r="C74" s="123">
        <v>12399761.948000001</v>
      </c>
      <c r="D74" s="123">
        <v>13053292.493000001</v>
      </c>
      <c r="E74" s="123">
        <v>14680110.779999999</v>
      </c>
      <c r="F74" s="123">
        <v>13371185.664000001</v>
      </c>
      <c r="G74" s="123">
        <v>13681906.159</v>
      </c>
      <c r="H74" s="123">
        <v>12880924.245999999</v>
      </c>
      <c r="I74" s="123">
        <v>13344776.958000001</v>
      </c>
      <c r="J74" s="123">
        <v>11386828.925000001</v>
      </c>
      <c r="K74" s="123">
        <v>13583120.905999999</v>
      </c>
      <c r="L74" s="123">
        <v>12891630.102</v>
      </c>
      <c r="M74" s="123">
        <v>13067348.107000001</v>
      </c>
      <c r="N74" s="123">
        <v>13269271.402000001</v>
      </c>
      <c r="O74" s="124">
        <f t="shared" si="6"/>
        <v>157610157.69</v>
      </c>
    </row>
    <row r="75" spans="1:15" ht="13.5" thickBot="1" x14ac:dyDescent="0.25">
      <c r="A75" s="37">
        <v>2015</v>
      </c>
      <c r="B75" s="38" t="s">
        <v>40</v>
      </c>
      <c r="C75" s="123">
        <v>12301766.75</v>
      </c>
      <c r="D75" s="123">
        <v>12231860.140000001</v>
      </c>
      <c r="E75" s="123">
        <v>12519910.437999999</v>
      </c>
      <c r="F75" s="123">
        <v>13349346.866</v>
      </c>
      <c r="G75" s="123">
        <v>11080385.127</v>
      </c>
      <c r="H75" s="123">
        <v>11949647.085999999</v>
      </c>
      <c r="I75" s="123">
        <v>11129358.973999999</v>
      </c>
      <c r="J75" s="123">
        <v>11022045.344000001</v>
      </c>
      <c r="K75" s="123">
        <v>11581703.842</v>
      </c>
      <c r="L75" s="123">
        <v>13240039.088</v>
      </c>
      <c r="M75" s="123">
        <v>11681989.013</v>
      </c>
      <c r="N75" s="123">
        <v>11750818.76</v>
      </c>
      <c r="O75" s="124">
        <f t="shared" si="6"/>
        <v>143838871.428</v>
      </c>
    </row>
    <row r="76" spans="1:15" ht="13.5" thickBot="1" x14ac:dyDescent="0.25">
      <c r="A76" s="37">
        <v>2016</v>
      </c>
      <c r="B76" s="38" t="s">
        <v>40</v>
      </c>
      <c r="C76" s="123">
        <v>9546115.4000000004</v>
      </c>
      <c r="D76" s="123">
        <v>12366388.057</v>
      </c>
      <c r="E76" s="123">
        <v>12757672.093</v>
      </c>
      <c r="F76" s="123">
        <v>11950497.685000001</v>
      </c>
      <c r="G76" s="123">
        <v>12098611.067</v>
      </c>
      <c r="H76" s="123">
        <v>12864154.060000001</v>
      </c>
      <c r="I76" s="123">
        <v>9850124.8719999995</v>
      </c>
      <c r="J76" s="123">
        <v>11830762.82</v>
      </c>
      <c r="K76" s="123">
        <v>10901638.452</v>
      </c>
      <c r="L76" s="123">
        <v>12796159.91</v>
      </c>
      <c r="M76" s="123">
        <v>12786936.247</v>
      </c>
      <c r="N76" s="123">
        <v>12780523.145</v>
      </c>
      <c r="O76" s="124">
        <f t="shared" si="6"/>
        <v>142529583.80799997</v>
      </c>
    </row>
    <row r="77" spans="1:15" ht="13.5" thickBot="1" x14ac:dyDescent="0.25">
      <c r="A77" s="37">
        <v>2017</v>
      </c>
      <c r="B77" s="38" t="s">
        <v>40</v>
      </c>
      <c r="C77" s="123">
        <v>11248529.892000001</v>
      </c>
      <c r="D77" s="123">
        <v>12090195.839</v>
      </c>
      <c r="E77" s="123">
        <v>14471406.365</v>
      </c>
      <c r="F77" s="123">
        <v>12860356.715</v>
      </c>
      <c r="G77" s="123">
        <v>13583001.073000001</v>
      </c>
      <c r="H77" s="123">
        <v>13125849.265000001</v>
      </c>
      <c r="I77" s="123">
        <v>12612605.395</v>
      </c>
      <c r="J77" s="123">
        <v>13248865.279999999</v>
      </c>
      <c r="K77" s="123">
        <v>11810626.489</v>
      </c>
      <c r="L77" s="123">
        <v>13913855.159</v>
      </c>
      <c r="M77" s="123">
        <v>14190415.066</v>
      </c>
      <c r="N77" s="123">
        <v>13850731.189999999</v>
      </c>
      <c r="O77" s="124">
        <f t="shared" si="6"/>
        <v>157006437.72799999</v>
      </c>
    </row>
    <row r="78" spans="1:15" ht="13.5" thickBot="1" x14ac:dyDescent="0.25">
      <c r="A78" s="37">
        <v>2018</v>
      </c>
      <c r="B78" s="38" t="s">
        <v>40</v>
      </c>
      <c r="C78" s="123">
        <v>12445289.890000001</v>
      </c>
      <c r="D78" s="123">
        <v>13175500.869999999</v>
      </c>
      <c r="E78" s="171">
        <f>+SEKTOR_USD!C44</f>
        <v>15105791.07511</v>
      </c>
      <c r="F78" s="123"/>
      <c r="G78" s="123"/>
      <c r="H78" s="123"/>
      <c r="I78" s="123"/>
      <c r="J78" s="123"/>
      <c r="K78" s="123"/>
      <c r="L78" s="123"/>
      <c r="M78" s="123"/>
      <c r="N78" s="123"/>
      <c r="O78" s="124">
        <f t="shared" si="6"/>
        <v>40726581.835109994</v>
      </c>
    </row>
    <row r="79" spans="1:15" x14ac:dyDescent="0.2">
      <c r="B79" s="40" t="s">
        <v>62</v>
      </c>
    </row>
    <row r="81" spans="3:3" x14ac:dyDescent="0.2">
      <c r="C81" s="4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56" customWidth="1"/>
    <col min="3" max="3" width="17.5703125" style="56" customWidth="1"/>
    <col min="4" max="4" width="9.28515625" bestFit="1" customWidth="1"/>
  </cols>
  <sheetData>
    <row r="2" spans="1:4" ht="24.6" customHeight="1" x14ac:dyDescent="0.3">
      <c r="A2" s="180" t="s">
        <v>63</v>
      </c>
      <c r="B2" s="180"/>
      <c r="C2" s="180"/>
      <c r="D2" s="180"/>
    </row>
    <row r="3" spans="1:4" ht="15.75" x14ac:dyDescent="0.25">
      <c r="A3" s="179" t="s">
        <v>64</v>
      </c>
      <c r="B3" s="179"/>
      <c r="C3" s="179"/>
      <c r="D3" s="179"/>
    </row>
    <row r="5" spans="1:4" x14ac:dyDescent="0.2">
      <c r="A5" s="50" t="s">
        <v>65</v>
      </c>
      <c r="B5" s="51" t="s">
        <v>162</v>
      </c>
      <c r="C5" s="51" t="s">
        <v>163</v>
      </c>
      <c r="D5" s="52" t="s">
        <v>66</v>
      </c>
    </row>
    <row r="6" spans="1:4" x14ac:dyDescent="0.2">
      <c r="A6" s="53" t="s">
        <v>164</v>
      </c>
      <c r="B6" s="125">
        <v>3172.8487300000002</v>
      </c>
      <c r="C6" s="125">
        <v>21788.918710000002</v>
      </c>
      <c r="D6" s="137">
        <v>586.73046098860186</v>
      </c>
    </row>
    <row r="7" spans="1:4" x14ac:dyDescent="0.2">
      <c r="A7" s="53" t="s">
        <v>165</v>
      </c>
      <c r="B7" s="125">
        <v>5075.5085900000004</v>
      </c>
      <c r="C7" s="125">
        <v>26426.595389999999</v>
      </c>
      <c r="D7" s="137">
        <v>420.66891270890352</v>
      </c>
    </row>
    <row r="8" spans="1:4" x14ac:dyDescent="0.2">
      <c r="A8" s="53" t="s">
        <v>166</v>
      </c>
      <c r="B8" s="125">
        <v>22261.17986</v>
      </c>
      <c r="C8" s="125">
        <v>62584.223279999998</v>
      </c>
      <c r="D8" s="137">
        <v>181.13614675228627</v>
      </c>
    </row>
    <row r="9" spans="1:4" x14ac:dyDescent="0.2">
      <c r="A9" s="53" t="s">
        <v>167</v>
      </c>
      <c r="B9" s="125">
        <v>5204.7628599999998</v>
      </c>
      <c r="C9" s="125">
        <v>14606.199989999999</v>
      </c>
      <c r="D9" s="137">
        <v>180.63142131320848</v>
      </c>
    </row>
    <row r="10" spans="1:4" x14ac:dyDescent="0.2">
      <c r="A10" s="53" t="s">
        <v>168</v>
      </c>
      <c r="B10" s="125">
        <v>7165.8238099999999</v>
      </c>
      <c r="C10" s="125">
        <v>18979.041359999999</v>
      </c>
      <c r="D10" s="137">
        <v>164.85498197031444</v>
      </c>
    </row>
    <row r="11" spans="1:4" x14ac:dyDescent="0.2">
      <c r="A11" s="53" t="s">
        <v>169</v>
      </c>
      <c r="B11" s="125">
        <v>37483.495640000001</v>
      </c>
      <c r="C11" s="125">
        <v>91475.029949999996</v>
      </c>
      <c r="D11" s="137">
        <v>144.04081953440775</v>
      </c>
    </row>
    <row r="12" spans="1:4" x14ac:dyDescent="0.2">
      <c r="A12" s="53" t="s">
        <v>170</v>
      </c>
      <c r="B12" s="125">
        <v>23571.889469999998</v>
      </c>
      <c r="C12" s="125">
        <v>52548.149449999997</v>
      </c>
      <c r="D12" s="137">
        <v>122.9271841651818</v>
      </c>
    </row>
    <row r="13" spans="1:4" x14ac:dyDescent="0.2">
      <c r="A13" s="53" t="s">
        <v>171</v>
      </c>
      <c r="B13" s="125">
        <v>13341.9408</v>
      </c>
      <c r="C13" s="125">
        <v>29646.982629999999</v>
      </c>
      <c r="D13" s="137">
        <v>122.2089205342599</v>
      </c>
    </row>
    <row r="14" spans="1:4" x14ac:dyDescent="0.2">
      <c r="A14" s="53" t="s">
        <v>172</v>
      </c>
      <c r="B14" s="125">
        <v>67801.568580000006</v>
      </c>
      <c r="C14" s="125">
        <v>136653.55691000001</v>
      </c>
      <c r="D14" s="137">
        <v>101.54925582401621</v>
      </c>
    </row>
    <row r="15" spans="1:4" x14ac:dyDescent="0.2">
      <c r="A15" s="53" t="s">
        <v>173</v>
      </c>
      <c r="B15" s="125">
        <v>12098.66836</v>
      </c>
      <c r="C15" s="125">
        <v>23818.651399999999</v>
      </c>
      <c r="D15" s="137">
        <v>96.870024793373204</v>
      </c>
    </row>
    <row r="16" spans="1:4" x14ac:dyDescent="0.2">
      <c r="A16" s="55" t="s">
        <v>67</v>
      </c>
      <c r="D16" s="101"/>
    </row>
    <row r="17" spans="1:4" x14ac:dyDescent="0.2">
      <c r="A17" s="57"/>
    </row>
    <row r="18" spans="1:4" ht="19.5" x14ac:dyDescent="0.3">
      <c r="A18" s="180" t="s">
        <v>68</v>
      </c>
      <c r="B18" s="180"/>
      <c r="C18" s="180"/>
      <c r="D18" s="180"/>
    </row>
    <row r="19" spans="1:4" ht="15.75" x14ac:dyDescent="0.25">
      <c r="A19" s="179" t="s">
        <v>69</v>
      </c>
      <c r="B19" s="179"/>
      <c r="C19" s="179"/>
      <c r="D19" s="179"/>
    </row>
    <row r="20" spans="1:4" x14ac:dyDescent="0.2">
      <c r="A20" s="27"/>
    </row>
    <row r="21" spans="1:4" x14ac:dyDescent="0.2">
      <c r="A21" s="50" t="s">
        <v>65</v>
      </c>
      <c r="B21" s="51" t="s">
        <v>162</v>
      </c>
      <c r="C21" s="51" t="s">
        <v>163</v>
      </c>
      <c r="D21" s="52" t="s">
        <v>66</v>
      </c>
    </row>
    <row r="22" spans="1:4" x14ac:dyDescent="0.2">
      <c r="A22" s="53" t="s">
        <v>174</v>
      </c>
      <c r="B22" s="125">
        <v>1300570.3639799999</v>
      </c>
      <c r="C22" s="125">
        <v>1477937.3279500001</v>
      </c>
      <c r="D22" s="137">
        <f>(C22-B22)/B22*100</f>
        <v>13.637629218862294</v>
      </c>
    </row>
    <row r="23" spans="1:4" x14ac:dyDescent="0.2">
      <c r="A23" s="53" t="s">
        <v>175</v>
      </c>
      <c r="B23" s="125">
        <v>865335.95545999997</v>
      </c>
      <c r="C23" s="125">
        <v>1030510.8528699999</v>
      </c>
      <c r="D23" s="137">
        <f t="shared" ref="D23:D31" si="0">(C23-B23)/B23*100</f>
        <v>19.087950335103713</v>
      </c>
    </row>
    <row r="24" spans="1:4" x14ac:dyDescent="0.2">
      <c r="A24" s="53" t="s">
        <v>176</v>
      </c>
      <c r="B24" s="125">
        <v>808862.68263000005</v>
      </c>
      <c r="C24" s="125">
        <v>955637.17669999995</v>
      </c>
      <c r="D24" s="137">
        <f t="shared" si="0"/>
        <v>18.14578632713846</v>
      </c>
    </row>
    <row r="25" spans="1:4" x14ac:dyDescent="0.2">
      <c r="A25" s="53" t="s">
        <v>177</v>
      </c>
      <c r="B25" s="125">
        <v>575066.50152000005</v>
      </c>
      <c r="C25" s="125">
        <v>712002.00814000005</v>
      </c>
      <c r="D25" s="137">
        <f t="shared" si="0"/>
        <v>23.812116730509569</v>
      </c>
    </row>
    <row r="26" spans="1:4" x14ac:dyDescent="0.2">
      <c r="A26" s="53" t="s">
        <v>178</v>
      </c>
      <c r="B26" s="125">
        <v>709909.39804999996</v>
      </c>
      <c r="C26" s="125">
        <v>699244.67984999996</v>
      </c>
      <c r="D26" s="137">
        <f t="shared" si="0"/>
        <v>-1.5022646874790169</v>
      </c>
    </row>
    <row r="27" spans="1:4" x14ac:dyDescent="0.2">
      <c r="A27" s="53" t="s">
        <v>179</v>
      </c>
      <c r="B27" s="125">
        <v>592715.28344999999</v>
      </c>
      <c r="C27" s="125">
        <v>689185.14760999999</v>
      </c>
      <c r="D27" s="137">
        <f t="shared" si="0"/>
        <v>16.275919797188418</v>
      </c>
    </row>
    <row r="28" spans="1:4" x14ac:dyDescent="0.2">
      <c r="A28" s="53" t="s">
        <v>180</v>
      </c>
      <c r="B28" s="125">
        <v>840194.94502999994</v>
      </c>
      <c r="C28" s="125">
        <v>638701.89</v>
      </c>
      <c r="D28" s="137">
        <f t="shared" si="0"/>
        <v>-23.981702844308998</v>
      </c>
    </row>
    <row r="29" spans="1:4" x14ac:dyDescent="0.2">
      <c r="A29" s="53" t="s">
        <v>181</v>
      </c>
      <c r="B29" s="125">
        <v>333712.59106000001</v>
      </c>
      <c r="C29" s="125">
        <v>488248.23947999999</v>
      </c>
      <c r="D29" s="137">
        <f t="shared" si="0"/>
        <v>46.308006518164362</v>
      </c>
    </row>
    <row r="30" spans="1:4" x14ac:dyDescent="0.2">
      <c r="A30" s="53" t="s">
        <v>182</v>
      </c>
      <c r="B30" s="125">
        <v>326239.32373</v>
      </c>
      <c r="C30" s="125">
        <v>390780.76552000002</v>
      </c>
      <c r="D30" s="137">
        <f t="shared" si="0"/>
        <v>19.783464804940365</v>
      </c>
    </row>
    <row r="31" spans="1:4" x14ac:dyDescent="0.2">
      <c r="A31" s="53" t="s">
        <v>183</v>
      </c>
      <c r="B31" s="125">
        <v>313746.24621999997</v>
      </c>
      <c r="C31" s="125">
        <v>361407.57513999997</v>
      </c>
      <c r="D31" s="137">
        <f t="shared" si="0"/>
        <v>15.191043556447751</v>
      </c>
    </row>
    <row r="33" spans="1:4" ht="19.5" x14ac:dyDescent="0.3">
      <c r="A33" s="180" t="s">
        <v>70</v>
      </c>
      <c r="B33" s="180"/>
      <c r="C33" s="180"/>
      <c r="D33" s="180"/>
    </row>
    <row r="34" spans="1:4" ht="15.75" x14ac:dyDescent="0.25">
      <c r="A34" s="179" t="s">
        <v>74</v>
      </c>
      <c r="B34" s="179"/>
      <c r="C34" s="179"/>
      <c r="D34" s="179"/>
    </row>
    <row r="36" spans="1:4" x14ac:dyDescent="0.2">
      <c r="A36" s="50" t="s">
        <v>72</v>
      </c>
      <c r="B36" s="51" t="s">
        <v>162</v>
      </c>
      <c r="C36" s="51" t="s">
        <v>163</v>
      </c>
      <c r="D36" s="52" t="s">
        <v>66</v>
      </c>
    </row>
    <row r="37" spans="1:4" x14ac:dyDescent="0.2">
      <c r="A37" s="53" t="s">
        <v>157</v>
      </c>
      <c r="B37" s="125">
        <v>340499.74222999997</v>
      </c>
      <c r="C37" s="125">
        <v>523384.6568</v>
      </c>
      <c r="D37" s="137">
        <v>53.710735101369124</v>
      </c>
    </row>
    <row r="38" spans="1:4" x14ac:dyDescent="0.2">
      <c r="A38" s="53" t="s">
        <v>140</v>
      </c>
      <c r="B38" s="125">
        <v>31758.512920000001</v>
      </c>
      <c r="C38" s="125">
        <v>47300.704250000003</v>
      </c>
      <c r="D38" s="137">
        <v>48.938662112898449</v>
      </c>
    </row>
    <row r="39" spans="1:4" x14ac:dyDescent="0.2">
      <c r="A39" s="53" t="s">
        <v>136</v>
      </c>
      <c r="B39" s="125">
        <v>154358.60445000001</v>
      </c>
      <c r="C39" s="125">
        <v>207952.07962999999</v>
      </c>
      <c r="D39" s="137">
        <v>34.720108652809209</v>
      </c>
    </row>
    <row r="40" spans="1:4" x14ac:dyDescent="0.2">
      <c r="A40" s="53" t="s">
        <v>159</v>
      </c>
      <c r="B40" s="125">
        <v>329519.41336000001</v>
      </c>
      <c r="C40" s="125">
        <v>418344.40106</v>
      </c>
      <c r="D40" s="137">
        <v>26.955919468987002</v>
      </c>
    </row>
    <row r="41" spans="1:4" x14ac:dyDescent="0.2">
      <c r="A41" s="53" t="s">
        <v>154</v>
      </c>
      <c r="B41" s="125">
        <v>611702.32564000005</v>
      </c>
      <c r="C41" s="125">
        <v>754600.33430999995</v>
      </c>
      <c r="D41" s="137">
        <v>23.360710378285948</v>
      </c>
    </row>
    <row r="42" spans="1:4" x14ac:dyDescent="0.2">
      <c r="A42" s="53" t="s">
        <v>153</v>
      </c>
      <c r="B42" s="125">
        <v>517074.92374</v>
      </c>
      <c r="C42" s="125">
        <v>636885.05555000005</v>
      </c>
      <c r="D42" s="137">
        <v>23.170748823674135</v>
      </c>
    </row>
    <row r="43" spans="1:4" x14ac:dyDescent="0.2">
      <c r="A43" s="55" t="s">
        <v>142</v>
      </c>
      <c r="B43" s="125">
        <v>14861.44375</v>
      </c>
      <c r="C43" s="125">
        <v>18298.776140000002</v>
      </c>
      <c r="D43" s="137">
        <v>23.129195573613096</v>
      </c>
    </row>
    <row r="44" spans="1:4" x14ac:dyDescent="0.2">
      <c r="A44" s="53" t="s">
        <v>143</v>
      </c>
      <c r="B44" s="125">
        <v>185513.32574999999</v>
      </c>
      <c r="C44" s="125">
        <v>219979.37119999999</v>
      </c>
      <c r="D44" s="137">
        <v>18.578743769839402</v>
      </c>
    </row>
    <row r="45" spans="1:4" x14ac:dyDescent="0.2">
      <c r="A45" s="53" t="s">
        <v>144</v>
      </c>
      <c r="B45" s="125">
        <v>390178.58351000003</v>
      </c>
      <c r="C45" s="125">
        <v>456638.52104999998</v>
      </c>
      <c r="D45" s="137">
        <v>17.033210009153841</v>
      </c>
    </row>
    <row r="46" spans="1:4" x14ac:dyDescent="0.2">
      <c r="A46" s="53" t="s">
        <v>150</v>
      </c>
      <c r="B46" s="125">
        <v>2708841.8091799999</v>
      </c>
      <c r="C46" s="125">
        <v>3146222.44563</v>
      </c>
      <c r="D46" s="137">
        <v>16.146407478198238</v>
      </c>
    </row>
    <row r="48" spans="1:4" ht="19.5" x14ac:dyDescent="0.3">
      <c r="A48" s="180" t="s">
        <v>73</v>
      </c>
      <c r="B48" s="180"/>
      <c r="C48" s="180"/>
      <c r="D48" s="180"/>
    </row>
    <row r="49" spans="1:4" ht="15.75" x14ac:dyDescent="0.25">
      <c r="A49" s="179" t="s">
        <v>71</v>
      </c>
      <c r="B49" s="179"/>
      <c r="C49" s="179"/>
      <c r="D49" s="179"/>
    </row>
    <row r="51" spans="1:4" x14ac:dyDescent="0.2">
      <c r="A51" s="50" t="s">
        <v>72</v>
      </c>
      <c r="B51" s="51" t="s">
        <v>162</v>
      </c>
      <c r="C51" s="51" t="s">
        <v>163</v>
      </c>
      <c r="D51" s="52" t="s">
        <v>66</v>
      </c>
    </row>
    <row r="52" spans="1:4" x14ac:dyDescent="0.2">
      <c r="A52" s="53" t="s">
        <v>150</v>
      </c>
      <c r="B52" s="125">
        <v>2708841.8091799999</v>
      </c>
      <c r="C52" s="125">
        <v>3146222.44563</v>
      </c>
      <c r="D52" s="137">
        <v>16.146407478198238</v>
      </c>
    </row>
    <row r="53" spans="1:4" x14ac:dyDescent="0.2">
      <c r="A53" s="53" t="s">
        <v>149</v>
      </c>
      <c r="B53" s="125">
        <v>1529939.1750700001</v>
      </c>
      <c r="C53" s="125">
        <v>1683513.4655800001</v>
      </c>
      <c r="D53" s="137">
        <v>10.037934384089056</v>
      </c>
    </row>
    <row r="54" spans="1:4" x14ac:dyDescent="0.2">
      <c r="A54" s="53" t="s">
        <v>148</v>
      </c>
      <c r="B54" s="125">
        <v>1518647.12164</v>
      </c>
      <c r="C54" s="125">
        <v>1558975.51107</v>
      </c>
      <c r="D54" s="137">
        <v>2.6555470889411774</v>
      </c>
    </row>
    <row r="55" spans="1:4" x14ac:dyDescent="0.2">
      <c r="A55" s="53" t="s">
        <v>155</v>
      </c>
      <c r="B55" s="125">
        <v>1169222.7404799999</v>
      </c>
      <c r="C55" s="125">
        <v>1293575.5522700001</v>
      </c>
      <c r="D55" s="137">
        <v>10.635510881267118</v>
      </c>
    </row>
    <row r="56" spans="1:4" x14ac:dyDescent="0.2">
      <c r="A56" s="53" t="s">
        <v>152</v>
      </c>
      <c r="B56" s="125">
        <v>907666.74838</v>
      </c>
      <c r="C56" s="125">
        <v>1031374.66958</v>
      </c>
      <c r="D56" s="137">
        <v>13.629222555612332</v>
      </c>
    </row>
    <row r="57" spans="1:4" x14ac:dyDescent="0.2">
      <c r="A57" s="53" t="s">
        <v>145</v>
      </c>
      <c r="B57" s="125">
        <v>755319.01495999994</v>
      </c>
      <c r="C57" s="125">
        <v>792338.75329000002</v>
      </c>
      <c r="D57" s="137">
        <v>4.9012056623465892</v>
      </c>
    </row>
    <row r="58" spans="1:4" x14ac:dyDescent="0.2">
      <c r="A58" s="53" t="s">
        <v>154</v>
      </c>
      <c r="B58" s="125">
        <v>611702.32564000005</v>
      </c>
      <c r="C58" s="125">
        <v>754600.33430999995</v>
      </c>
      <c r="D58" s="137">
        <v>23.360710378285948</v>
      </c>
    </row>
    <row r="59" spans="1:4" x14ac:dyDescent="0.2">
      <c r="A59" s="53" t="s">
        <v>153</v>
      </c>
      <c r="B59" s="125">
        <v>517074.92374</v>
      </c>
      <c r="C59" s="125">
        <v>636885.05555000005</v>
      </c>
      <c r="D59" s="137">
        <v>23.170748823674135</v>
      </c>
    </row>
    <row r="60" spans="1:4" x14ac:dyDescent="0.2">
      <c r="A60" s="53" t="s">
        <v>135</v>
      </c>
      <c r="B60" s="125">
        <v>622260.37211</v>
      </c>
      <c r="C60" s="125">
        <v>600473.56931000005</v>
      </c>
      <c r="D60" s="137">
        <v>-3.5012357811126433</v>
      </c>
    </row>
    <row r="61" spans="1:4" x14ac:dyDescent="0.2">
      <c r="A61" s="53" t="s">
        <v>157</v>
      </c>
      <c r="B61" s="125">
        <v>340499.74222999997</v>
      </c>
      <c r="C61" s="125">
        <v>523384.6568</v>
      </c>
      <c r="D61" s="137">
        <v>53.710735101369124</v>
      </c>
    </row>
    <row r="63" spans="1:4" ht="19.5" x14ac:dyDescent="0.3">
      <c r="A63" s="180" t="s">
        <v>75</v>
      </c>
      <c r="B63" s="180"/>
      <c r="C63" s="180"/>
      <c r="D63" s="180"/>
    </row>
    <row r="64" spans="1:4" ht="15.75" x14ac:dyDescent="0.25">
      <c r="A64" s="179" t="s">
        <v>76</v>
      </c>
      <c r="B64" s="179"/>
      <c r="C64" s="179"/>
      <c r="D64" s="179"/>
    </row>
    <row r="66" spans="1:4" x14ac:dyDescent="0.2">
      <c r="A66" s="50" t="s">
        <v>77</v>
      </c>
      <c r="B66" s="51" t="s">
        <v>162</v>
      </c>
      <c r="C66" s="51" t="s">
        <v>163</v>
      </c>
      <c r="D66" s="52" t="s">
        <v>66</v>
      </c>
    </row>
    <row r="67" spans="1:4" x14ac:dyDescent="0.2">
      <c r="A67" s="53" t="s">
        <v>184</v>
      </c>
      <c r="B67" s="54">
        <v>5745263.2258099997</v>
      </c>
      <c r="C67" s="54">
        <v>6692671.0527499998</v>
      </c>
      <c r="D67" s="126">
        <f>(C67-B67)/B67</f>
        <v>0.16490242304023053</v>
      </c>
    </row>
    <row r="68" spans="1:4" x14ac:dyDescent="0.2">
      <c r="A68" s="53" t="s">
        <v>185</v>
      </c>
      <c r="B68" s="54">
        <v>1277716.12803</v>
      </c>
      <c r="C68" s="54">
        <v>1365842.3003100001</v>
      </c>
      <c r="D68" s="126">
        <f t="shared" ref="D68:D76" si="1">(C68-B68)/B68</f>
        <v>6.8971636458776006E-2</v>
      </c>
    </row>
    <row r="69" spans="1:4" x14ac:dyDescent="0.2">
      <c r="A69" s="53" t="s">
        <v>186</v>
      </c>
      <c r="B69" s="54">
        <v>1277225.5865799999</v>
      </c>
      <c r="C69" s="54">
        <v>1335045.4310099999</v>
      </c>
      <c r="D69" s="126">
        <f t="shared" si="1"/>
        <v>4.5269876392644966E-2</v>
      </c>
    </row>
    <row r="70" spans="1:4" x14ac:dyDescent="0.2">
      <c r="A70" s="53" t="s">
        <v>187</v>
      </c>
      <c r="B70" s="54">
        <v>757866.47938000003</v>
      </c>
      <c r="C70" s="54">
        <v>884410.83956999995</v>
      </c>
      <c r="D70" s="126">
        <f t="shared" si="1"/>
        <v>0.16697447853020772</v>
      </c>
    </row>
    <row r="71" spans="1:4" x14ac:dyDescent="0.2">
      <c r="A71" s="53" t="s">
        <v>188</v>
      </c>
      <c r="B71" s="54">
        <v>600529.13876999996</v>
      </c>
      <c r="C71" s="54">
        <v>653594.68946999998</v>
      </c>
      <c r="D71" s="126">
        <f t="shared" si="1"/>
        <v>8.8364655891117208E-2</v>
      </c>
    </row>
    <row r="72" spans="1:4" x14ac:dyDescent="0.2">
      <c r="A72" s="53" t="s">
        <v>189</v>
      </c>
      <c r="B72" s="54">
        <v>599228.35600000003</v>
      </c>
      <c r="C72" s="54">
        <v>612307.35121999995</v>
      </c>
      <c r="D72" s="126">
        <f t="shared" si="1"/>
        <v>2.1826395712154723E-2</v>
      </c>
    </row>
    <row r="73" spans="1:4" x14ac:dyDescent="0.2">
      <c r="A73" s="53" t="s">
        <v>190</v>
      </c>
      <c r="B73" s="54">
        <v>491694.27789999999</v>
      </c>
      <c r="C73" s="54">
        <v>565301.37990000006</v>
      </c>
      <c r="D73" s="126">
        <f t="shared" si="1"/>
        <v>0.14970095302791009</v>
      </c>
    </row>
    <row r="74" spans="1:4" x14ac:dyDescent="0.2">
      <c r="A74" s="53" t="s">
        <v>191</v>
      </c>
      <c r="B74" s="54">
        <v>330544.52189999999</v>
      </c>
      <c r="C74" s="54">
        <v>398679.09856000001</v>
      </c>
      <c r="D74" s="126">
        <f t="shared" si="1"/>
        <v>0.2061282887653266</v>
      </c>
    </row>
    <row r="75" spans="1:4" x14ac:dyDescent="0.2">
      <c r="A75" s="53" t="s">
        <v>192</v>
      </c>
      <c r="B75" s="54">
        <v>268293.24151000002</v>
      </c>
      <c r="C75" s="54">
        <v>313656.43867</v>
      </c>
      <c r="D75" s="126">
        <f t="shared" si="1"/>
        <v>0.16908065557182203</v>
      </c>
    </row>
    <row r="76" spans="1:4" x14ac:dyDescent="0.2">
      <c r="A76" s="53" t="s">
        <v>193</v>
      </c>
      <c r="B76" s="54">
        <v>272495.16800000001</v>
      </c>
      <c r="C76" s="54">
        <v>225972.40039</v>
      </c>
      <c r="D76" s="126">
        <f t="shared" si="1"/>
        <v>-0.17072878007877193</v>
      </c>
    </row>
    <row r="78" spans="1:4" ht="19.5" x14ac:dyDescent="0.3">
      <c r="A78" s="180" t="s">
        <v>78</v>
      </c>
      <c r="B78" s="180"/>
      <c r="C78" s="180"/>
      <c r="D78" s="180"/>
    </row>
    <row r="79" spans="1:4" ht="15.75" x14ac:dyDescent="0.25">
      <c r="A79" s="179" t="s">
        <v>79</v>
      </c>
      <c r="B79" s="179"/>
      <c r="C79" s="179"/>
      <c r="D79" s="179"/>
    </row>
    <row r="81" spans="1:4" x14ac:dyDescent="0.2">
      <c r="A81" s="50" t="s">
        <v>77</v>
      </c>
      <c r="B81" s="51" t="s">
        <v>162</v>
      </c>
      <c r="C81" s="51" t="s">
        <v>163</v>
      </c>
      <c r="D81" s="52" t="s">
        <v>66</v>
      </c>
    </row>
    <row r="82" spans="1:4" x14ac:dyDescent="0.2">
      <c r="A82" s="53" t="s">
        <v>194</v>
      </c>
      <c r="B82" s="54">
        <v>10749.31942</v>
      </c>
      <c r="C82" s="54">
        <v>37798.80401</v>
      </c>
      <c r="D82" s="137">
        <v>251.63904367445056</v>
      </c>
    </row>
    <row r="83" spans="1:4" x14ac:dyDescent="0.2">
      <c r="A83" s="53" t="s">
        <v>195</v>
      </c>
      <c r="B83" s="54">
        <v>5047.0071799999996</v>
      </c>
      <c r="C83" s="54">
        <v>17595.144090000002</v>
      </c>
      <c r="D83" s="137">
        <v>248.62530332282981</v>
      </c>
    </row>
    <row r="84" spans="1:4" x14ac:dyDescent="0.2">
      <c r="A84" s="53" t="s">
        <v>196</v>
      </c>
      <c r="B84" s="54">
        <v>943.38499999999999</v>
      </c>
      <c r="C84" s="54">
        <v>2932.5835099999999</v>
      </c>
      <c r="D84" s="137">
        <v>210.85755126486004</v>
      </c>
    </row>
    <row r="85" spans="1:4" x14ac:dyDescent="0.2">
      <c r="A85" s="53" t="s">
        <v>197</v>
      </c>
      <c r="B85" s="54">
        <v>4284.5598099999997</v>
      </c>
      <c r="C85" s="54">
        <v>11622.26008</v>
      </c>
      <c r="D85" s="137">
        <v>171.25913968744433</v>
      </c>
    </row>
    <row r="86" spans="1:4" x14ac:dyDescent="0.2">
      <c r="A86" s="53" t="s">
        <v>198</v>
      </c>
      <c r="B86" s="54">
        <v>1807.6279</v>
      </c>
      <c r="C86" s="54">
        <v>4576.4904200000001</v>
      </c>
      <c r="D86" s="137">
        <v>153.17657577646372</v>
      </c>
    </row>
    <row r="87" spans="1:4" x14ac:dyDescent="0.2">
      <c r="A87" s="53" t="s">
        <v>199</v>
      </c>
      <c r="B87" s="54">
        <v>834.88987999999995</v>
      </c>
      <c r="C87" s="54">
        <v>1639.6143099999999</v>
      </c>
      <c r="D87" s="137">
        <v>96.386894760300606</v>
      </c>
    </row>
    <row r="88" spans="1:4" x14ac:dyDescent="0.2">
      <c r="A88" s="53" t="s">
        <v>200</v>
      </c>
      <c r="B88" s="54">
        <v>2537.7074899999998</v>
      </c>
      <c r="C88" s="54">
        <v>4964.7599300000002</v>
      </c>
      <c r="D88" s="137">
        <v>95.639566402509217</v>
      </c>
    </row>
    <row r="89" spans="1:4" x14ac:dyDescent="0.2">
      <c r="A89" s="53" t="s">
        <v>201</v>
      </c>
      <c r="B89" s="54">
        <v>18.22</v>
      </c>
      <c r="C89" s="54">
        <v>34.931939999999997</v>
      </c>
      <c r="D89" s="137">
        <v>91.723051591657523</v>
      </c>
    </row>
    <row r="90" spans="1:4" x14ac:dyDescent="0.2">
      <c r="A90" s="53" t="s">
        <v>202</v>
      </c>
      <c r="B90" s="54">
        <v>79.521360000000001</v>
      </c>
      <c r="C90" s="54">
        <v>144.47883999999999</v>
      </c>
      <c r="D90" s="137">
        <v>81.685574793992444</v>
      </c>
    </row>
    <row r="91" spans="1:4" x14ac:dyDescent="0.2">
      <c r="A91" s="53" t="s">
        <v>203</v>
      </c>
      <c r="B91" s="54">
        <v>1829.8137099999999</v>
      </c>
      <c r="C91" s="54">
        <v>2954.0797299999999</v>
      </c>
      <c r="D91" s="137">
        <v>61.441556255472577</v>
      </c>
    </row>
    <row r="92" spans="1:4" x14ac:dyDescent="0.2">
      <c r="A92" s="58" t="s">
        <v>228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40625" defaultRowHeight="12.75" x14ac:dyDescent="0.2"/>
  <cols>
    <col min="1" max="1" width="44.7109375" style="15" customWidth="1"/>
    <col min="2" max="2" width="16" style="17" customWidth="1"/>
    <col min="3" max="3" width="16" style="15" customWidth="1"/>
    <col min="4" max="4" width="10.28515625" style="15" customWidth="1"/>
    <col min="5" max="5" width="13.85546875" style="15" bestFit="1" customWidth="1"/>
    <col min="6" max="7" width="14.85546875" style="15" bestFit="1" customWidth="1"/>
    <col min="8" max="8" width="9.5703125" style="15" bestFit="1" customWidth="1"/>
    <col min="9" max="9" width="13.85546875" style="15" bestFit="1" customWidth="1"/>
    <col min="10" max="11" width="14.140625" style="15" bestFit="1" customWidth="1"/>
    <col min="12" max="12" width="9.5703125" style="15" bestFit="1" customWidth="1"/>
    <col min="13" max="13" width="10.5703125" style="15" bestFit="1" customWidth="1"/>
    <col min="14" max="16384" width="9.140625" style="15"/>
  </cols>
  <sheetData>
    <row r="1" spans="1:13" ht="26.25" x14ac:dyDescent="0.4">
      <c r="B1" s="178" t="s">
        <v>122</v>
      </c>
      <c r="C1" s="178"/>
      <c r="D1" s="178"/>
      <c r="E1" s="178"/>
      <c r="F1" s="178"/>
      <c r="G1" s="178"/>
      <c r="H1" s="178"/>
      <c r="I1" s="178"/>
      <c r="J1" s="178"/>
    </row>
    <row r="2" spans="1:13" x14ac:dyDescent="0.2">
      <c r="D2" s="16"/>
    </row>
    <row r="3" spans="1:13" x14ac:dyDescent="0.2">
      <c r="D3" s="16"/>
    </row>
    <row r="4" spans="1:13" x14ac:dyDescent="0.2">
      <c r="B4" s="18"/>
      <c r="C4" s="16"/>
      <c r="D4" s="16"/>
      <c r="E4" s="16"/>
      <c r="F4" s="16"/>
      <c r="G4" s="16"/>
      <c r="H4" s="16"/>
      <c r="I4" s="16"/>
    </row>
    <row r="5" spans="1:13" ht="26.25" x14ac:dyDescent="0.2">
      <c r="A5" s="182" t="s">
        <v>115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4"/>
    </row>
    <row r="6" spans="1:13" ht="18" x14ac:dyDescent="0.2">
      <c r="A6" s="61"/>
      <c r="B6" s="181" t="str">
        <f>SEKTOR_USD!B6</f>
        <v>1 - 31 MART</v>
      </c>
      <c r="C6" s="181"/>
      <c r="D6" s="181"/>
      <c r="E6" s="181"/>
      <c r="F6" s="181" t="str">
        <f>SEKTOR_USD!F6</f>
        <v>1 OCAK  -  31 MART</v>
      </c>
      <c r="G6" s="181"/>
      <c r="H6" s="181"/>
      <c r="I6" s="181"/>
      <c r="J6" s="181" t="s">
        <v>106</v>
      </c>
      <c r="K6" s="181"/>
      <c r="L6" s="181"/>
      <c r="M6" s="181"/>
    </row>
    <row r="7" spans="1:13" ht="30" x14ac:dyDescent="0.25">
      <c r="A7" s="62" t="s">
        <v>1</v>
      </c>
      <c r="B7" s="3">
        <f>SEKTOR_USD!B7</f>
        <v>2017</v>
      </c>
      <c r="C7" s="4">
        <f>SEKTOR_USD!C7</f>
        <v>2018</v>
      </c>
      <c r="D7" s="5" t="s">
        <v>124</v>
      </c>
      <c r="E7" s="5" t="s">
        <v>125</v>
      </c>
      <c r="F7" s="3"/>
      <c r="G7" s="4"/>
      <c r="H7" s="5" t="s">
        <v>124</v>
      </c>
      <c r="I7" s="5" t="s">
        <v>125</v>
      </c>
      <c r="J7" s="3"/>
      <c r="K7" s="3"/>
      <c r="L7" s="5" t="s">
        <v>124</v>
      </c>
      <c r="M7" s="5" t="s">
        <v>125</v>
      </c>
    </row>
    <row r="8" spans="1:13" ht="16.5" x14ac:dyDescent="0.25">
      <c r="A8" s="63" t="s">
        <v>2</v>
      </c>
      <c r="B8" s="64">
        <f>SEKTOR_USD!B8*$B$53</f>
        <v>6853949.7504557725</v>
      </c>
      <c r="C8" s="64">
        <f>SEKTOR_USD!C8*$C$53</f>
        <v>7773190.5628033951</v>
      </c>
      <c r="D8" s="65">
        <f t="shared" ref="D8:D43" si="0">(C8-B8)/B8*100</f>
        <v>13.411840556410487</v>
      </c>
      <c r="E8" s="65">
        <f>C8/C$44*100</f>
        <v>13.231125603234556</v>
      </c>
      <c r="F8" s="64">
        <f>SEKTOR_USD!F8*$B$54</f>
        <v>19124391.774701215</v>
      </c>
      <c r="G8" s="64">
        <f>SEKTOR_USD!G8*$C$54</f>
        <v>21870642.767302848</v>
      </c>
      <c r="H8" s="65">
        <f t="shared" ref="H8:H43" si="1">(G8-F8)/F8*100</f>
        <v>14.35993899808371</v>
      </c>
      <c r="I8" s="65">
        <f>G8/G$44*100</f>
        <v>14.272635544321469</v>
      </c>
      <c r="J8" s="64">
        <f>SEKTOR_USD!J8*$B$55</f>
        <v>65733517.156915933</v>
      </c>
      <c r="K8" s="64">
        <f>SEKTOR_USD!K8*$C$55</f>
        <v>80067124.269775361</v>
      </c>
      <c r="L8" s="65">
        <f t="shared" ref="L8:L43" si="2">(K8-J8)/J8*100</f>
        <v>21.805629354417352</v>
      </c>
      <c r="M8" s="65">
        <f>K8/K$44*100</f>
        <v>14.313304404109079</v>
      </c>
    </row>
    <row r="9" spans="1:13" s="19" customFormat="1" ht="15.75" x14ac:dyDescent="0.25">
      <c r="A9" s="66" t="s">
        <v>3</v>
      </c>
      <c r="B9" s="67">
        <f>SEKTOR_USD!B9*$B$53</f>
        <v>4739451.7898848886</v>
      </c>
      <c r="C9" s="67">
        <f>SEKTOR_USD!C9*$C$53</f>
        <v>5141695.6990615102</v>
      </c>
      <c r="D9" s="68">
        <f t="shared" si="0"/>
        <v>8.4871400113216744</v>
      </c>
      <c r="E9" s="68">
        <f t="shared" ref="E9:E44" si="3">C9/C$44*100</f>
        <v>8.7519302477203933</v>
      </c>
      <c r="F9" s="67">
        <f>SEKTOR_USD!F9*$B$54</f>
        <v>13370736.691922709</v>
      </c>
      <c r="G9" s="67">
        <f>SEKTOR_USD!G9*$C$54</f>
        <v>14844171.432297399</v>
      </c>
      <c r="H9" s="68">
        <f t="shared" si="1"/>
        <v>11.019847105842679</v>
      </c>
      <c r="I9" s="68">
        <f t="shared" ref="I9:I44" si="4">G9/G$44*100</f>
        <v>9.687207233221022</v>
      </c>
      <c r="J9" s="67">
        <f>SEKTOR_USD!J9*$B$55</f>
        <v>46035426.11176987</v>
      </c>
      <c r="K9" s="67">
        <f>SEKTOR_USD!K9*$C$55</f>
        <v>54370291.953300923</v>
      </c>
      <c r="L9" s="68">
        <f t="shared" si="2"/>
        <v>18.105330058843702</v>
      </c>
      <c r="M9" s="68">
        <f t="shared" ref="M9:M44" si="5">K9/K$44*100</f>
        <v>9.7195764974120493</v>
      </c>
    </row>
    <row r="10" spans="1:13" ht="14.25" x14ac:dyDescent="0.2">
      <c r="A10" s="11" t="str">
        <f>SEKTOR_USD!A10</f>
        <v xml:space="preserve"> Hububat, Bakliyat, Yağlı Tohumlar ve Mamulleri </v>
      </c>
      <c r="B10" s="69">
        <f>SEKTOR_USD!B10*$B$53</f>
        <v>2285542.4344281224</v>
      </c>
      <c r="C10" s="69">
        <f>SEKTOR_USD!C10*$C$53</f>
        <v>2335355.2005511899</v>
      </c>
      <c r="D10" s="70">
        <f t="shared" si="0"/>
        <v>2.1794723813794121</v>
      </c>
      <c r="E10" s="70">
        <f t="shared" si="3"/>
        <v>3.9751216359625676</v>
      </c>
      <c r="F10" s="69">
        <f>SEKTOR_USD!F10*$B$54</f>
        <v>6282404.9280288238</v>
      </c>
      <c r="G10" s="69">
        <f>SEKTOR_USD!G10*$C$54</f>
        <v>6422885.6881408244</v>
      </c>
      <c r="H10" s="70">
        <f t="shared" si="1"/>
        <v>2.2360984642242419</v>
      </c>
      <c r="I10" s="70">
        <f t="shared" si="4"/>
        <v>4.191532345209513</v>
      </c>
      <c r="J10" s="69">
        <f>SEKTOR_USD!J10*$B$55</f>
        <v>20764866.921437178</v>
      </c>
      <c r="K10" s="69">
        <f>SEKTOR_USD!K10*$C$55</f>
        <v>23353723.41692853</v>
      </c>
      <c r="L10" s="70">
        <f t="shared" si="2"/>
        <v>12.467484165856488</v>
      </c>
      <c r="M10" s="70">
        <f t="shared" si="5"/>
        <v>4.1748589734482575</v>
      </c>
    </row>
    <row r="11" spans="1:13" ht="14.25" x14ac:dyDescent="0.2">
      <c r="A11" s="11" t="str">
        <f>SEKTOR_USD!A11</f>
        <v xml:space="preserve"> Yaş Meyve ve Sebze  </v>
      </c>
      <c r="B11" s="69">
        <f>SEKTOR_USD!B11*$B$53</f>
        <v>566954.2146695077</v>
      </c>
      <c r="C11" s="69">
        <f>SEKTOR_USD!C11*$C$53</f>
        <v>808764.94062412006</v>
      </c>
      <c r="D11" s="70">
        <f t="shared" si="0"/>
        <v>42.650838409512502</v>
      </c>
      <c r="E11" s="70">
        <f t="shared" si="3"/>
        <v>1.3766381290195733</v>
      </c>
      <c r="F11" s="69">
        <f>SEKTOR_USD!F11*$B$54</f>
        <v>1903769.2365239374</v>
      </c>
      <c r="G11" s="69">
        <f>SEKTOR_USD!G11*$C$54</f>
        <v>2461973.3856965625</v>
      </c>
      <c r="H11" s="70">
        <f t="shared" si="1"/>
        <v>29.32099849411588</v>
      </c>
      <c r="I11" s="70">
        <f t="shared" si="4"/>
        <v>1.6066674046909895</v>
      </c>
      <c r="J11" s="69">
        <f>SEKTOR_USD!J11*$B$55</f>
        <v>6589717.7214343455</v>
      </c>
      <c r="K11" s="69">
        <f>SEKTOR_USD!K11*$C$55</f>
        <v>8679902.1736404449</v>
      </c>
      <c r="L11" s="70">
        <f t="shared" si="2"/>
        <v>31.718876901318026</v>
      </c>
      <c r="M11" s="70">
        <f t="shared" si="5"/>
        <v>1.5516740877391861</v>
      </c>
    </row>
    <row r="12" spans="1:13" ht="14.25" x14ac:dyDescent="0.2">
      <c r="A12" s="11" t="str">
        <f>SEKTOR_USD!A12</f>
        <v xml:space="preserve"> Meyve Sebze Mamulleri </v>
      </c>
      <c r="B12" s="69">
        <f>SEKTOR_USD!B12*$B$53</f>
        <v>455173.58147680532</v>
      </c>
      <c r="C12" s="69">
        <f>SEKTOR_USD!C12*$C$53</f>
        <v>550095.19623967714</v>
      </c>
      <c r="D12" s="70">
        <f t="shared" si="0"/>
        <v>20.85393762416961</v>
      </c>
      <c r="E12" s="70">
        <f t="shared" si="3"/>
        <v>0.93634378012188968</v>
      </c>
      <c r="F12" s="69">
        <f>SEKTOR_USD!F12*$B$54</f>
        <v>1193441.5015443733</v>
      </c>
      <c r="G12" s="69">
        <f>SEKTOR_USD!G12*$C$54</f>
        <v>1446682.4635785036</v>
      </c>
      <c r="H12" s="70">
        <f t="shared" si="1"/>
        <v>21.219386262872849</v>
      </c>
      <c r="I12" s="70">
        <f t="shared" si="4"/>
        <v>0.94409532315558298</v>
      </c>
      <c r="J12" s="69">
        <f>SEKTOR_USD!J12*$B$55</f>
        <v>4302022.4014781835</v>
      </c>
      <c r="K12" s="69">
        <f>SEKTOR_USD!K12*$C$55</f>
        <v>5413111.1311245291</v>
      </c>
      <c r="L12" s="70">
        <f t="shared" si="2"/>
        <v>25.827125615723741</v>
      </c>
      <c r="M12" s="70">
        <f t="shared" si="5"/>
        <v>0.96768190564706513</v>
      </c>
    </row>
    <row r="13" spans="1:13" ht="14.25" x14ac:dyDescent="0.2">
      <c r="A13" s="11" t="str">
        <f>SEKTOR_USD!A13</f>
        <v xml:space="preserve"> Kuru Meyve ve Mamulleri  </v>
      </c>
      <c r="B13" s="69">
        <f>SEKTOR_USD!B13*$B$53</f>
        <v>420333.63539554609</v>
      </c>
      <c r="C13" s="69">
        <f>SEKTOR_USD!C13*$C$53</f>
        <v>448025.05692681426</v>
      </c>
      <c r="D13" s="70">
        <f t="shared" si="0"/>
        <v>6.5879623231221398</v>
      </c>
      <c r="E13" s="70">
        <f t="shared" si="3"/>
        <v>0.76260523316658635</v>
      </c>
      <c r="F13" s="69">
        <f>SEKTOR_USD!F13*$B$54</f>
        <v>1111392.0934437658</v>
      </c>
      <c r="G13" s="69">
        <f>SEKTOR_USD!G13*$C$54</f>
        <v>1265479.1073928743</v>
      </c>
      <c r="H13" s="70">
        <f t="shared" si="1"/>
        <v>13.864325188030953</v>
      </c>
      <c r="I13" s="70">
        <f t="shared" si="4"/>
        <v>0.82584322193650672</v>
      </c>
      <c r="J13" s="69">
        <f>SEKTOR_USD!J13*$B$55</f>
        <v>4154592.6434869883</v>
      </c>
      <c r="K13" s="69">
        <f>SEKTOR_USD!K13*$C$55</f>
        <v>4822285.7263984233</v>
      </c>
      <c r="L13" s="70">
        <f t="shared" si="2"/>
        <v>16.07120457304411</v>
      </c>
      <c r="M13" s="70">
        <f t="shared" si="5"/>
        <v>0.86206222784981945</v>
      </c>
    </row>
    <row r="14" spans="1:13" ht="14.25" x14ac:dyDescent="0.2">
      <c r="A14" s="11" t="str">
        <f>SEKTOR_USD!A14</f>
        <v xml:space="preserve"> Fındık ve Mamulleri </v>
      </c>
      <c r="B14" s="69">
        <f>SEKTOR_USD!B14*$B$53</f>
        <v>610467.22071081446</v>
      </c>
      <c r="C14" s="69">
        <f>SEKTOR_USD!C14*$C$53</f>
        <v>490549.2883626059</v>
      </c>
      <c r="D14" s="70">
        <f t="shared" si="0"/>
        <v>-19.643631677484468</v>
      </c>
      <c r="E14" s="70">
        <f t="shared" si="3"/>
        <v>0.83498779509686494</v>
      </c>
      <c r="F14" s="69">
        <f>SEKTOR_USD!F14*$B$54</f>
        <v>1742163.339132756</v>
      </c>
      <c r="G14" s="69">
        <f>SEKTOR_USD!G14*$C$54</f>
        <v>1578802.874222829</v>
      </c>
      <c r="H14" s="70">
        <f t="shared" si="1"/>
        <v>-9.3768742138293053</v>
      </c>
      <c r="I14" s="70">
        <f t="shared" si="4"/>
        <v>1.0303162216063466</v>
      </c>
      <c r="J14" s="69">
        <f>SEKTOR_USD!J14*$B$55</f>
        <v>6321377.5937975775</v>
      </c>
      <c r="K14" s="69">
        <f>SEKTOR_USD!K14*$C$55</f>
        <v>6638887.7263900917</v>
      </c>
      <c r="L14" s="70">
        <f t="shared" si="2"/>
        <v>5.0227996648080229</v>
      </c>
      <c r="M14" s="70">
        <f t="shared" si="5"/>
        <v>1.1868094651726602</v>
      </c>
    </row>
    <row r="15" spans="1:13" ht="14.25" x14ac:dyDescent="0.2">
      <c r="A15" s="11" t="str">
        <f>SEKTOR_USD!A15</f>
        <v xml:space="preserve"> Zeytin ve Zeytinyağı </v>
      </c>
      <c r="B15" s="69">
        <f>SEKTOR_USD!B15*$B$53</f>
        <v>116648.00168274656</v>
      </c>
      <c r="C15" s="69">
        <f>SEKTOR_USD!C15*$C$53</f>
        <v>183961.37866135326</v>
      </c>
      <c r="D15" s="70">
        <f t="shared" si="0"/>
        <v>57.706412461040081</v>
      </c>
      <c r="E15" s="70">
        <f t="shared" si="3"/>
        <v>0.31312960714740695</v>
      </c>
      <c r="F15" s="69">
        <f>SEKTOR_USD!F15*$B$54</f>
        <v>316616.62319443322</v>
      </c>
      <c r="G15" s="69">
        <f>SEKTOR_USD!G15*$C$54</f>
        <v>644870.9936666491</v>
      </c>
      <c r="H15" s="70">
        <f t="shared" si="1"/>
        <v>103.67565895952214</v>
      </c>
      <c r="I15" s="70">
        <f t="shared" si="4"/>
        <v>0.4208385077492437</v>
      </c>
      <c r="J15" s="69">
        <f>SEKTOR_USD!J15*$B$55</f>
        <v>744402.77805826068</v>
      </c>
      <c r="K15" s="69">
        <f>SEKTOR_USD!K15*$C$55</f>
        <v>1493538.5552523346</v>
      </c>
      <c r="L15" s="70">
        <f t="shared" si="2"/>
        <v>100.6358115895482</v>
      </c>
      <c r="M15" s="70">
        <f t="shared" si="5"/>
        <v>0.26699437722493252</v>
      </c>
    </row>
    <row r="16" spans="1:13" ht="14.25" x14ac:dyDescent="0.2">
      <c r="A16" s="11" t="str">
        <f>SEKTOR_USD!A16</f>
        <v xml:space="preserve"> Tütün </v>
      </c>
      <c r="B16" s="69">
        <f>SEKTOR_USD!B16*$B$53</f>
        <v>229747.09419379538</v>
      </c>
      <c r="C16" s="69">
        <f>SEKTOR_USD!C16*$C$53</f>
        <v>253777.23881860051</v>
      </c>
      <c r="D16" s="70">
        <f t="shared" si="0"/>
        <v>10.459390012800476</v>
      </c>
      <c r="E16" s="70">
        <f t="shared" si="3"/>
        <v>0.43196657729178106</v>
      </c>
      <c r="F16" s="69">
        <f>SEKTOR_USD!F16*$B$54</f>
        <v>708018.52646412619</v>
      </c>
      <c r="G16" s="69">
        <f>SEKTOR_USD!G16*$C$54</f>
        <v>863656.72035954637</v>
      </c>
      <c r="H16" s="70">
        <f t="shared" si="1"/>
        <v>21.982220532093102</v>
      </c>
      <c r="I16" s="70">
        <f t="shared" si="4"/>
        <v>0.56361661320372469</v>
      </c>
      <c r="J16" s="69">
        <f>SEKTOR_USD!J16*$B$55</f>
        <v>2892941.0419147313</v>
      </c>
      <c r="K16" s="69">
        <f>SEKTOR_USD!K16*$C$55</f>
        <v>3615510.1101853307</v>
      </c>
      <c r="L16" s="70">
        <f t="shared" si="2"/>
        <v>24.976971801414852</v>
      </c>
      <c r="M16" s="70">
        <f t="shared" si="5"/>
        <v>0.64633140324675964</v>
      </c>
    </row>
    <row r="17" spans="1:13" ht="14.25" x14ac:dyDescent="0.2">
      <c r="A17" s="11" t="str">
        <f>SEKTOR_USD!A17</f>
        <v xml:space="preserve"> Süs Bitkileri ve Mam.</v>
      </c>
      <c r="B17" s="69">
        <f>SEKTOR_USD!B17*$B$53</f>
        <v>54585.607327550002</v>
      </c>
      <c r="C17" s="69">
        <f>SEKTOR_USD!C17*$C$53</f>
        <v>71167.398877150466</v>
      </c>
      <c r="D17" s="70">
        <f t="shared" si="0"/>
        <v>30.3775891877481</v>
      </c>
      <c r="E17" s="70">
        <f t="shared" si="3"/>
        <v>0.12113748991372669</v>
      </c>
      <c r="F17" s="69">
        <f>SEKTOR_USD!F17*$B$54</f>
        <v>112930.4435904948</v>
      </c>
      <c r="G17" s="69">
        <f>SEKTOR_USD!G17*$C$54</f>
        <v>159820.19923961014</v>
      </c>
      <c r="H17" s="70">
        <f t="shared" si="1"/>
        <v>41.520916909833147</v>
      </c>
      <c r="I17" s="70">
        <f t="shared" si="4"/>
        <v>0.10429759566911462</v>
      </c>
      <c r="J17" s="69">
        <f>SEKTOR_USD!J17*$B$55</f>
        <v>265505.01016260963</v>
      </c>
      <c r="K17" s="69">
        <f>SEKTOR_USD!K17*$C$55</f>
        <v>353333.11338124087</v>
      </c>
      <c r="L17" s="70">
        <f t="shared" si="2"/>
        <v>33.079640630826724</v>
      </c>
      <c r="M17" s="70">
        <f t="shared" si="5"/>
        <v>6.316405708336896E-2</v>
      </c>
    </row>
    <row r="18" spans="1:13" s="19" customFormat="1" ht="15.75" x14ac:dyDescent="0.25">
      <c r="A18" s="66" t="s">
        <v>12</v>
      </c>
      <c r="B18" s="67">
        <f>SEKTOR_USD!B18*$B$53</f>
        <v>681384.50905332598</v>
      </c>
      <c r="C18" s="67">
        <f>SEKTOR_USD!C18*$C$53</f>
        <v>855541.35069795675</v>
      </c>
      <c r="D18" s="68">
        <f t="shared" si="0"/>
        <v>25.55926049545706</v>
      </c>
      <c r="E18" s="68">
        <f t="shared" si="3"/>
        <v>1.4562585309581222</v>
      </c>
      <c r="F18" s="67">
        <f>SEKTOR_USD!F18*$B$54</f>
        <v>1944917.3629423531</v>
      </c>
      <c r="G18" s="67">
        <f>SEKTOR_USD!G18*$C$54</f>
        <v>2348511.1861793767</v>
      </c>
      <c r="H18" s="68">
        <f t="shared" si="1"/>
        <v>20.751206757003278</v>
      </c>
      <c r="I18" s="68">
        <f t="shared" si="4"/>
        <v>1.5326227303302096</v>
      </c>
      <c r="J18" s="67">
        <f>SEKTOR_USD!J18*$B$55</f>
        <v>6388951.4144671923</v>
      </c>
      <c r="K18" s="67">
        <f>SEKTOR_USD!K18*$C$55</f>
        <v>8637526.7514752764</v>
      </c>
      <c r="L18" s="68">
        <f t="shared" si="2"/>
        <v>35.194747794080769</v>
      </c>
      <c r="M18" s="68">
        <f t="shared" si="5"/>
        <v>1.5440987898596337</v>
      </c>
    </row>
    <row r="19" spans="1:13" ht="14.25" x14ac:dyDescent="0.2">
      <c r="A19" s="11" t="str">
        <f>SEKTOR_USD!A19</f>
        <v xml:space="preserve"> Su Ürünleri ve Hayvansal Mamuller</v>
      </c>
      <c r="B19" s="69">
        <f>SEKTOR_USD!B19*$B$53</f>
        <v>681384.50905332598</v>
      </c>
      <c r="C19" s="69">
        <f>SEKTOR_USD!C19*$C$53</f>
        <v>855541.35069795675</v>
      </c>
      <c r="D19" s="70">
        <f t="shared" si="0"/>
        <v>25.55926049545706</v>
      </c>
      <c r="E19" s="70">
        <f t="shared" si="3"/>
        <v>1.4562585309581222</v>
      </c>
      <c r="F19" s="69">
        <f>SEKTOR_USD!F19*$B$54</f>
        <v>1944917.3629423531</v>
      </c>
      <c r="G19" s="69">
        <f>SEKTOR_USD!G19*$C$54</f>
        <v>2348511.1861793767</v>
      </c>
      <c r="H19" s="70">
        <f t="shared" si="1"/>
        <v>20.751206757003278</v>
      </c>
      <c r="I19" s="70">
        <f t="shared" si="4"/>
        <v>1.5326227303302096</v>
      </c>
      <c r="J19" s="69">
        <f>SEKTOR_USD!J19*$B$55</f>
        <v>6388951.4144671923</v>
      </c>
      <c r="K19" s="69">
        <f>SEKTOR_USD!K19*$C$55</f>
        <v>8637526.7514752764</v>
      </c>
      <c r="L19" s="70">
        <f t="shared" si="2"/>
        <v>35.194747794080769</v>
      </c>
      <c r="M19" s="70">
        <f t="shared" si="5"/>
        <v>1.5440987898596337</v>
      </c>
    </row>
    <row r="20" spans="1:13" s="19" customFormat="1" ht="15.75" x14ac:dyDescent="0.25">
      <c r="A20" s="66" t="s">
        <v>113</v>
      </c>
      <c r="B20" s="67">
        <f>SEKTOR_USD!B20*$B$53</f>
        <v>1433113.4515175577</v>
      </c>
      <c r="C20" s="67">
        <f>SEKTOR_USD!C20*$C$53</f>
        <v>1775953.5130439284</v>
      </c>
      <c r="D20" s="68">
        <f t="shared" si="0"/>
        <v>23.922743950475745</v>
      </c>
      <c r="E20" s="68">
        <f t="shared" si="3"/>
        <v>3.0229368245560404</v>
      </c>
      <c r="F20" s="67">
        <f>SEKTOR_USD!F20*$B$54</f>
        <v>3808737.7198361531</v>
      </c>
      <c r="G20" s="67">
        <f>SEKTOR_USD!G20*$C$54</f>
        <v>4677960.1488260692</v>
      </c>
      <c r="H20" s="68">
        <f t="shared" si="1"/>
        <v>22.821798005752651</v>
      </c>
      <c r="I20" s="68">
        <f t="shared" si="4"/>
        <v>3.0528055807702343</v>
      </c>
      <c r="J20" s="67">
        <f>SEKTOR_USD!J20*$B$55</f>
        <v>13309139.630678875</v>
      </c>
      <c r="K20" s="67">
        <f>SEKTOR_USD!K20*$C$55</f>
        <v>17059305.564999156</v>
      </c>
      <c r="L20" s="68">
        <f t="shared" si="2"/>
        <v>28.177373131436529</v>
      </c>
      <c r="M20" s="68">
        <f t="shared" si="5"/>
        <v>3.0496291168373943</v>
      </c>
    </row>
    <row r="21" spans="1:13" ht="14.25" x14ac:dyDescent="0.2">
      <c r="A21" s="11" t="str">
        <f>SEKTOR_USD!A21</f>
        <v xml:space="preserve"> Mobilya,Kağıt ve Orman Ürünleri</v>
      </c>
      <c r="B21" s="69">
        <f>SEKTOR_USD!B21*$B$53</f>
        <v>1433113.4515175577</v>
      </c>
      <c r="C21" s="69">
        <f>SEKTOR_USD!C21*$C$53</f>
        <v>1775953.5130439284</v>
      </c>
      <c r="D21" s="70">
        <f t="shared" si="0"/>
        <v>23.922743950475745</v>
      </c>
      <c r="E21" s="70">
        <f t="shared" si="3"/>
        <v>3.0229368245560404</v>
      </c>
      <c r="F21" s="69">
        <f>SEKTOR_USD!F21*$B$54</f>
        <v>3808737.7198361531</v>
      </c>
      <c r="G21" s="69">
        <f>SEKTOR_USD!G21*$C$54</f>
        <v>4677960.1488260692</v>
      </c>
      <c r="H21" s="70">
        <f t="shared" si="1"/>
        <v>22.821798005752651</v>
      </c>
      <c r="I21" s="70">
        <f t="shared" si="4"/>
        <v>3.0528055807702343</v>
      </c>
      <c r="J21" s="69">
        <f>SEKTOR_USD!J21*$B$55</f>
        <v>13309139.630678875</v>
      </c>
      <c r="K21" s="69">
        <f>SEKTOR_USD!K21*$C$55</f>
        <v>17059305.564999156</v>
      </c>
      <c r="L21" s="70">
        <f t="shared" si="2"/>
        <v>28.177373131436529</v>
      </c>
      <c r="M21" s="70">
        <f t="shared" si="5"/>
        <v>3.0496291168373943</v>
      </c>
    </row>
    <row r="22" spans="1:13" ht="16.5" x14ac:dyDescent="0.25">
      <c r="A22" s="63" t="s">
        <v>14</v>
      </c>
      <c r="B22" s="64">
        <f>SEKTOR_USD!B22*$B$53</f>
        <v>41514618.107791014</v>
      </c>
      <c r="C22" s="64">
        <f>SEKTOR_USD!C22*$C$53</f>
        <v>49509725.343626253</v>
      </c>
      <c r="D22" s="71">
        <f t="shared" si="0"/>
        <v>19.258534945633535</v>
      </c>
      <c r="E22" s="71">
        <f t="shared" si="3"/>
        <v>84.272910757884972</v>
      </c>
      <c r="F22" s="64">
        <f>SEKTOR_USD!F22*$B$54</f>
        <v>107285096.14230931</v>
      </c>
      <c r="G22" s="64">
        <f>SEKTOR_USD!G22*$C$54</f>
        <v>127158669.42052406</v>
      </c>
      <c r="H22" s="71">
        <f t="shared" si="1"/>
        <v>18.524076496005808</v>
      </c>
      <c r="I22" s="71">
        <f t="shared" si="4"/>
        <v>82.982899233912761</v>
      </c>
      <c r="J22" s="64">
        <f>SEKTOR_USD!J22*$B$55</f>
        <v>356261253.10437238</v>
      </c>
      <c r="K22" s="64">
        <f>SEKTOR_USD!K22*$C$55</f>
        <v>461775374.92459387</v>
      </c>
      <c r="L22" s="71">
        <f t="shared" si="2"/>
        <v>29.617063573654878</v>
      </c>
      <c r="M22" s="71">
        <f t="shared" si="5"/>
        <v>82.54988008995285</v>
      </c>
    </row>
    <row r="23" spans="1:13" s="19" customFormat="1" ht="15.75" x14ac:dyDescent="0.25">
      <c r="A23" s="66" t="s">
        <v>15</v>
      </c>
      <c r="B23" s="67">
        <f>SEKTOR_USD!B23*$B$53</f>
        <v>4050134.1281910492</v>
      </c>
      <c r="C23" s="67">
        <f>SEKTOR_USD!C23*$C$53</f>
        <v>4566039.3441273617</v>
      </c>
      <c r="D23" s="68">
        <f t="shared" si="0"/>
        <v>12.737978536200634</v>
      </c>
      <c r="E23" s="68">
        <f t="shared" si="3"/>
        <v>7.772077576555855</v>
      </c>
      <c r="F23" s="67">
        <f>SEKTOR_USD!F23*$B$54</f>
        <v>10555480.31710726</v>
      </c>
      <c r="G23" s="67">
        <f>SEKTOR_USD!G23*$C$54</f>
        <v>12154258.800441097</v>
      </c>
      <c r="H23" s="68">
        <f t="shared" si="1"/>
        <v>15.146430435218546</v>
      </c>
      <c r="I23" s="68">
        <f t="shared" si="4"/>
        <v>7.9317881973457363</v>
      </c>
      <c r="J23" s="67">
        <f>SEKTOR_USD!J23*$B$55</f>
        <v>36340810.353324123</v>
      </c>
      <c r="K23" s="67">
        <f>SEKTOR_USD!K23*$C$55</f>
        <v>44541689.724204503</v>
      </c>
      <c r="L23" s="68">
        <f t="shared" si="2"/>
        <v>22.566583659382374</v>
      </c>
      <c r="M23" s="68">
        <f t="shared" si="5"/>
        <v>7.9625535388009645</v>
      </c>
    </row>
    <row r="24" spans="1:13" ht="14.25" x14ac:dyDescent="0.2">
      <c r="A24" s="11" t="str">
        <f>SEKTOR_USD!A24</f>
        <v xml:space="preserve"> Tekstil ve Hammaddeleri</v>
      </c>
      <c r="B24" s="69">
        <f>SEKTOR_USD!B24*$B$53</f>
        <v>2774262.571739601</v>
      </c>
      <c r="C24" s="69">
        <f>SEKTOR_USD!C24*$C$53</f>
        <v>3081555.1635691817</v>
      </c>
      <c r="D24" s="70">
        <f t="shared" si="0"/>
        <v>11.076550394323093</v>
      </c>
      <c r="E24" s="70">
        <f t="shared" si="3"/>
        <v>5.2452648745787727</v>
      </c>
      <c r="F24" s="69">
        <f>SEKTOR_USD!F24*$B$54</f>
        <v>7400098.6540695466</v>
      </c>
      <c r="G24" s="69">
        <f>SEKTOR_USD!G24*$C$54</f>
        <v>8345516.4957377519</v>
      </c>
      <c r="H24" s="70">
        <f t="shared" si="1"/>
        <v>12.775746457762294</v>
      </c>
      <c r="I24" s="70">
        <f t="shared" si="4"/>
        <v>5.4462283820420652</v>
      </c>
      <c r="J24" s="69">
        <f>SEKTOR_USD!J24*$B$55</f>
        <v>25485817.227061812</v>
      </c>
      <c r="K24" s="69">
        <f>SEKTOR_USD!K24*$C$55</f>
        <v>30452763.054459918</v>
      </c>
      <c r="L24" s="70">
        <f t="shared" si="2"/>
        <v>19.48905849534232</v>
      </c>
      <c r="M24" s="70">
        <f t="shared" si="5"/>
        <v>5.4439280980799776</v>
      </c>
    </row>
    <row r="25" spans="1:13" ht="14.25" x14ac:dyDescent="0.2">
      <c r="A25" s="11" t="str">
        <f>SEKTOR_USD!A25</f>
        <v xml:space="preserve"> Deri ve Deri Mamulleri </v>
      </c>
      <c r="B25" s="69">
        <f>SEKTOR_USD!B25*$B$53</f>
        <v>581978.39933081996</v>
      </c>
      <c r="C25" s="69">
        <f>SEKTOR_USD!C25*$C$53</f>
        <v>659867.85671012197</v>
      </c>
      <c r="D25" s="70">
        <f t="shared" si="0"/>
        <v>13.383565003247913</v>
      </c>
      <c r="E25" s="70">
        <f t="shared" si="3"/>
        <v>1.1231931628497285</v>
      </c>
      <c r="F25" s="69">
        <f>SEKTOR_USD!F25*$B$54</f>
        <v>1348135.2335148193</v>
      </c>
      <c r="G25" s="69">
        <f>SEKTOR_USD!G25*$C$54</f>
        <v>1693899.4754846594</v>
      </c>
      <c r="H25" s="70">
        <f t="shared" si="1"/>
        <v>25.647593310678008</v>
      </c>
      <c r="I25" s="70">
        <f t="shared" si="4"/>
        <v>1.1054274956406025</v>
      </c>
      <c r="J25" s="69">
        <f>SEKTOR_USD!J25*$B$55</f>
        <v>4611487.127544404</v>
      </c>
      <c r="K25" s="69">
        <f>SEKTOR_USD!K25*$C$55</f>
        <v>5890665.1018145895</v>
      </c>
      <c r="L25" s="70">
        <f t="shared" si="2"/>
        <v>27.738947087798593</v>
      </c>
      <c r="M25" s="70">
        <f t="shared" si="5"/>
        <v>1.0530524670880748</v>
      </c>
    </row>
    <row r="26" spans="1:13" ht="14.25" x14ac:dyDescent="0.2">
      <c r="A26" s="11" t="str">
        <f>SEKTOR_USD!A26</f>
        <v xml:space="preserve"> Halı </v>
      </c>
      <c r="B26" s="69">
        <f>SEKTOR_USD!B26*$B$53</f>
        <v>693893.1571206284</v>
      </c>
      <c r="C26" s="69">
        <f>SEKTOR_USD!C26*$C$53</f>
        <v>824616.32384805824</v>
      </c>
      <c r="D26" s="70">
        <f t="shared" si="0"/>
        <v>18.839091492107702</v>
      </c>
      <c r="E26" s="70">
        <f t="shared" si="3"/>
        <v>1.4036195391273545</v>
      </c>
      <c r="F26" s="69">
        <f>SEKTOR_USD!F26*$B$54</f>
        <v>1807246.4295228957</v>
      </c>
      <c r="G26" s="69">
        <f>SEKTOR_USD!G26*$C$54</f>
        <v>2114842.8292186861</v>
      </c>
      <c r="H26" s="70">
        <f t="shared" si="1"/>
        <v>17.020169173995509</v>
      </c>
      <c r="I26" s="70">
        <f t="shared" si="4"/>
        <v>1.3801323196630686</v>
      </c>
      <c r="J26" s="69">
        <f>SEKTOR_USD!J26*$B$55</f>
        <v>6243505.998717905</v>
      </c>
      <c r="K26" s="69">
        <f>SEKTOR_USD!K26*$C$55</f>
        <v>8198261.5679299943</v>
      </c>
      <c r="L26" s="70">
        <f t="shared" si="2"/>
        <v>31.308620022363964</v>
      </c>
      <c r="M26" s="70">
        <f t="shared" si="5"/>
        <v>1.4655729736329122</v>
      </c>
    </row>
    <row r="27" spans="1:13" s="19" customFormat="1" ht="15.75" x14ac:dyDescent="0.25">
      <c r="A27" s="66" t="s">
        <v>19</v>
      </c>
      <c r="B27" s="67">
        <f>SEKTOR_USD!B27*$B$53</f>
        <v>5577942.2810758278</v>
      </c>
      <c r="C27" s="67">
        <f>SEKTOR_USD!C27*$C$53</f>
        <v>6063150.4089228222</v>
      </c>
      <c r="D27" s="68">
        <f t="shared" si="0"/>
        <v>8.6986939519462272</v>
      </c>
      <c r="E27" s="68">
        <f t="shared" si="3"/>
        <v>10.320383112134678</v>
      </c>
      <c r="F27" s="67">
        <f>SEKTOR_USD!F27*$B$54</f>
        <v>15107114.174193779</v>
      </c>
      <c r="G27" s="67">
        <f>SEKTOR_USD!G27*$C$54</f>
        <v>15912469.198316492</v>
      </c>
      <c r="H27" s="68">
        <f t="shared" si="1"/>
        <v>5.3309653639768859</v>
      </c>
      <c r="I27" s="68">
        <f t="shared" si="4"/>
        <v>10.38437122741321</v>
      </c>
      <c r="J27" s="67">
        <f>SEKTOR_USD!J27*$B$55</f>
        <v>47204491.945963331</v>
      </c>
      <c r="K27" s="67">
        <f>SEKTOR_USD!K27*$C$55</f>
        <v>59256923.541142859</v>
      </c>
      <c r="L27" s="68">
        <f t="shared" si="2"/>
        <v>25.532382826991078</v>
      </c>
      <c r="M27" s="68">
        <f t="shared" si="5"/>
        <v>10.593141597512936</v>
      </c>
    </row>
    <row r="28" spans="1:13" ht="14.25" x14ac:dyDescent="0.2">
      <c r="A28" s="11" t="str">
        <f>SEKTOR_USD!A28</f>
        <v xml:space="preserve"> Kimyevi Maddeler ve Mamulleri  </v>
      </c>
      <c r="B28" s="69">
        <f>SEKTOR_USD!B28*$B$53</f>
        <v>5577942.2810758278</v>
      </c>
      <c r="C28" s="69">
        <f>SEKTOR_USD!C28*$C$53</f>
        <v>6063150.4089228222</v>
      </c>
      <c r="D28" s="70">
        <f t="shared" si="0"/>
        <v>8.6986939519462272</v>
      </c>
      <c r="E28" s="70">
        <f t="shared" si="3"/>
        <v>10.320383112134678</v>
      </c>
      <c r="F28" s="69">
        <f>SEKTOR_USD!F28*$B$54</f>
        <v>15107114.174193779</v>
      </c>
      <c r="G28" s="69">
        <f>SEKTOR_USD!G28*$C$54</f>
        <v>15912469.198316492</v>
      </c>
      <c r="H28" s="70">
        <f t="shared" si="1"/>
        <v>5.3309653639768859</v>
      </c>
      <c r="I28" s="70">
        <f t="shared" si="4"/>
        <v>10.38437122741321</v>
      </c>
      <c r="J28" s="69">
        <f>SEKTOR_USD!J28*$B$55</f>
        <v>47204491.945963331</v>
      </c>
      <c r="K28" s="69">
        <f>SEKTOR_USD!K28*$C$55</f>
        <v>59256923.541142859</v>
      </c>
      <c r="L28" s="70">
        <f t="shared" si="2"/>
        <v>25.532382826991078</v>
      </c>
      <c r="M28" s="70">
        <f t="shared" si="5"/>
        <v>10.593141597512936</v>
      </c>
    </row>
    <row r="29" spans="1:13" s="19" customFormat="1" ht="15.75" x14ac:dyDescent="0.25">
      <c r="A29" s="66" t="s">
        <v>21</v>
      </c>
      <c r="B29" s="67">
        <f>SEKTOR_USD!B29*$B$53</f>
        <v>31886541.698524144</v>
      </c>
      <c r="C29" s="67">
        <f>SEKTOR_USD!C29*$C$53</f>
        <v>38880535.590576068</v>
      </c>
      <c r="D29" s="68">
        <f t="shared" si="0"/>
        <v>21.933999485355411</v>
      </c>
      <c r="E29" s="68">
        <f t="shared" si="3"/>
        <v>66.180450069194436</v>
      </c>
      <c r="F29" s="67">
        <f>SEKTOR_USD!F29*$B$54</f>
        <v>81622501.651008263</v>
      </c>
      <c r="G29" s="67">
        <f>SEKTOR_USD!G29*$C$54</f>
        <v>99091941.421766475</v>
      </c>
      <c r="H29" s="68">
        <f t="shared" si="1"/>
        <v>21.402725250264876</v>
      </c>
      <c r="I29" s="68">
        <f t="shared" si="4"/>
        <v>64.66673980915381</v>
      </c>
      <c r="J29" s="67">
        <f>SEKTOR_USD!J29*$B$55</f>
        <v>272715950.80508494</v>
      </c>
      <c r="K29" s="67">
        <f>SEKTOR_USD!K29*$C$55</f>
        <v>357976761.65924656</v>
      </c>
      <c r="L29" s="68">
        <f t="shared" si="2"/>
        <v>31.263595181163083</v>
      </c>
      <c r="M29" s="68">
        <f t="shared" si="5"/>
        <v>63.994184953638964</v>
      </c>
    </row>
    <row r="30" spans="1:13" ht="14.25" x14ac:dyDescent="0.2">
      <c r="A30" s="11" t="str">
        <f>SEKTOR_USD!A30</f>
        <v xml:space="preserve"> Hazırgiyim ve Konfeksiyon </v>
      </c>
      <c r="B30" s="69">
        <f>SEKTOR_USD!B30*$B$53</f>
        <v>5619417.6319785081</v>
      </c>
      <c r="C30" s="69">
        <f>SEKTOR_USD!C30*$C$53</f>
        <v>6547502.0516856145</v>
      </c>
      <c r="D30" s="70">
        <f t="shared" si="0"/>
        <v>16.515669069080076</v>
      </c>
      <c r="E30" s="70">
        <f t="shared" si="3"/>
        <v>11.1448215933156</v>
      </c>
      <c r="F30" s="69">
        <f>SEKTOR_USD!F30*$B$54</f>
        <v>14979417.318991875</v>
      </c>
      <c r="G30" s="69">
        <f>SEKTOR_USD!G30*$C$54</f>
        <v>17246877.416175276</v>
      </c>
      <c r="H30" s="70">
        <f t="shared" si="1"/>
        <v>15.137171552785086</v>
      </c>
      <c r="I30" s="70">
        <f t="shared" si="4"/>
        <v>11.255197126929957</v>
      </c>
      <c r="J30" s="69">
        <f>SEKTOR_USD!J30*$B$55</f>
        <v>53832083.862184703</v>
      </c>
      <c r="K30" s="69">
        <f>SEKTOR_USD!K30*$C$55</f>
        <v>64338272.870397344</v>
      </c>
      <c r="L30" s="70">
        <f t="shared" si="2"/>
        <v>19.516593552479765</v>
      </c>
      <c r="M30" s="70">
        <f t="shared" si="5"/>
        <v>11.501515669849766</v>
      </c>
    </row>
    <row r="31" spans="1:13" ht="14.25" x14ac:dyDescent="0.2">
      <c r="A31" s="11" t="str">
        <f>SEKTOR_USD!A31</f>
        <v xml:space="preserve"> Otomotiv Endüstrisi</v>
      </c>
      <c r="B31" s="69">
        <f>SEKTOR_USD!B31*$B$53</f>
        <v>9949489.282180246</v>
      </c>
      <c r="C31" s="69">
        <f>SEKTOR_USD!C31*$C$53</f>
        <v>12236253.727097293</v>
      </c>
      <c r="D31" s="70">
        <f t="shared" si="0"/>
        <v>22.983736954344909</v>
      </c>
      <c r="E31" s="70">
        <f t="shared" si="3"/>
        <v>20.827922417211699</v>
      </c>
      <c r="F31" s="69">
        <f>SEKTOR_USD!F31*$B$54</f>
        <v>25840343.997948296</v>
      </c>
      <c r="G31" s="69">
        <f>SEKTOR_USD!G31*$C$54</f>
        <v>31394581.146110479</v>
      </c>
      <c r="H31" s="70">
        <f t="shared" si="1"/>
        <v>21.494439658400776</v>
      </c>
      <c r="I31" s="70">
        <f t="shared" si="4"/>
        <v>20.487894184571328</v>
      </c>
      <c r="J31" s="69">
        <f>SEKTOR_USD!J31*$B$55</f>
        <v>81363526.852614686</v>
      </c>
      <c r="K31" s="69">
        <f>SEKTOR_USD!K31*$C$55</f>
        <v>109423984.46678609</v>
      </c>
      <c r="L31" s="70">
        <f t="shared" si="2"/>
        <v>34.487759687459587</v>
      </c>
      <c r="M31" s="70">
        <f t="shared" si="5"/>
        <v>19.561321991613561</v>
      </c>
    </row>
    <row r="32" spans="1:13" ht="14.25" x14ac:dyDescent="0.2">
      <c r="A32" s="11" t="str">
        <f>SEKTOR_USD!A32</f>
        <v xml:space="preserve"> Gemi ve Yat</v>
      </c>
      <c r="B32" s="69">
        <f>SEKTOR_USD!B32*$B$53</f>
        <v>545456.25227040064</v>
      </c>
      <c r="C32" s="69">
        <f>SEKTOR_USD!C32*$C$53</f>
        <v>308499.28621019283</v>
      </c>
      <c r="D32" s="70">
        <f t="shared" si="0"/>
        <v>-43.44197450737817</v>
      </c>
      <c r="E32" s="70">
        <f t="shared" si="3"/>
        <v>0.52511163483983492</v>
      </c>
      <c r="F32" s="69">
        <f>SEKTOR_USD!F32*$B$54</f>
        <v>1101255.6218370874</v>
      </c>
      <c r="G32" s="69">
        <f>SEKTOR_USD!G32*$C$54</f>
        <v>680005.99704515189</v>
      </c>
      <c r="H32" s="70">
        <f t="shared" si="1"/>
        <v>-38.25175703432209</v>
      </c>
      <c r="I32" s="70">
        <f t="shared" si="4"/>
        <v>0.44376737652577475</v>
      </c>
      <c r="J32" s="69">
        <f>SEKTOR_USD!J32*$B$55</f>
        <v>3497812.75274958</v>
      </c>
      <c r="K32" s="69">
        <f>SEKTOR_USD!K32*$C$55</f>
        <v>4478965.5940724816</v>
      </c>
      <c r="L32" s="70">
        <f t="shared" si="2"/>
        <v>28.05046784027051</v>
      </c>
      <c r="M32" s="70">
        <f t="shared" si="5"/>
        <v>0.80068815444757013</v>
      </c>
    </row>
    <row r="33" spans="1:13" ht="14.25" x14ac:dyDescent="0.2">
      <c r="A33" s="11" t="str">
        <f>SEKTOR_USD!A33</f>
        <v xml:space="preserve"> Elektrik Elektronik ve Hizmet</v>
      </c>
      <c r="B33" s="69">
        <f>SEKTOR_USD!B33*$B$53</f>
        <v>3333830.9214637917</v>
      </c>
      <c r="C33" s="69">
        <f>SEKTOR_USD!C33*$C$53</f>
        <v>4011211.0198091706</v>
      </c>
      <c r="D33" s="70">
        <f t="shared" si="0"/>
        <v>20.318369896454143</v>
      </c>
      <c r="E33" s="70">
        <f t="shared" si="3"/>
        <v>6.8276773089984601</v>
      </c>
      <c r="F33" s="69">
        <f>SEKTOR_USD!F33*$B$54</f>
        <v>8144720.0564253619</v>
      </c>
      <c r="G33" s="69">
        <f>SEKTOR_USD!G33*$C$54</f>
        <v>10233677.497462302</v>
      </c>
      <c r="H33" s="70">
        <f t="shared" si="1"/>
        <v>25.6479955918063</v>
      </c>
      <c r="I33" s="70">
        <f t="shared" si="4"/>
        <v>6.6784296535522429</v>
      </c>
      <c r="J33" s="69">
        <f>SEKTOR_USD!J33*$B$55</f>
        <v>31631112.218873467</v>
      </c>
      <c r="K33" s="69">
        <f>SEKTOR_USD!K33*$C$55</f>
        <v>40330940.248987205</v>
      </c>
      <c r="L33" s="70">
        <f t="shared" si="2"/>
        <v>27.504021894376436</v>
      </c>
      <c r="M33" s="70">
        <f t="shared" si="5"/>
        <v>7.2098133903580521</v>
      </c>
    </row>
    <row r="34" spans="1:13" ht="14.25" x14ac:dyDescent="0.2">
      <c r="A34" s="11" t="str">
        <f>SEKTOR_USD!A34</f>
        <v xml:space="preserve"> Makine ve Aksamları</v>
      </c>
      <c r="B34" s="69">
        <f>SEKTOR_USD!B34*$B$53</f>
        <v>1899199.6484994604</v>
      </c>
      <c r="C34" s="69">
        <f>SEKTOR_USD!C34*$C$53</f>
        <v>2476966.3523094491</v>
      </c>
      <c r="D34" s="70">
        <f t="shared" si="0"/>
        <v>30.421588602676746</v>
      </c>
      <c r="E34" s="70">
        <f t="shared" si="3"/>
        <v>4.2161648627552086</v>
      </c>
      <c r="F34" s="69">
        <f>SEKTOR_USD!F34*$B$54</f>
        <v>4940675.2419587169</v>
      </c>
      <c r="G34" s="69">
        <f>SEKTOR_USD!G34*$C$54</f>
        <v>6475466.7021265496</v>
      </c>
      <c r="H34" s="70">
        <f t="shared" si="1"/>
        <v>31.064406887819828</v>
      </c>
      <c r="I34" s="70">
        <f t="shared" si="4"/>
        <v>4.2258463641047923</v>
      </c>
      <c r="J34" s="69">
        <f>SEKTOR_USD!J34*$B$55</f>
        <v>17185592.68646881</v>
      </c>
      <c r="K34" s="69">
        <f>SEKTOR_USD!K34*$C$55</f>
        <v>23686389.172993537</v>
      </c>
      <c r="L34" s="70">
        <f t="shared" si="2"/>
        <v>37.827013621957725</v>
      </c>
      <c r="M34" s="70">
        <f t="shared" si="5"/>
        <v>4.2343284033148549</v>
      </c>
    </row>
    <row r="35" spans="1:13" ht="14.25" x14ac:dyDescent="0.2">
      <c r="A35" s="11" t="str">
        <f>SEKTOR_USD!A35</f>
        <v xml:space="preserve"> Demir ve Demir Dışı Metaller </v>
      </c>
      <c r="B35" s="69">
        <f>SEKTOR_USD!B35*$B$53</f>
        <v>2246763.0676012998</v>
      </c>
      <c r="C35" s="69">
        <f>SEKTOR_USD!C35*$C$53</f>
        <v>2934783.3195947744</v>
      </c>
      <c r="D35" s="70">
        <f t="shared" si="0"/>
        <v>30.62273285131138</v>
      </c>
      <c r="E35" s="70">
        <f t="shared" si="3"/>
        <v>4.9954373826430336</v>
      </c>
      <c r="F35" s="69">
        <f>SEKTOR_USD!F35*$B$54</f>
        <v>5822152.8685362432</v>
      </c>
      <c r="G35" s="69">
        <f>SEKTOR_USD!G35*$C$54</f>
        <v>7586229.6682916759</v>
      </c>
      <c r="H35" s="70">
        <f t="shared" si="1"/>
        <v>30.299389926512561</v>
      </c>
      <c r="I35" s="70">
        <f t="shared" si="4"/>
        <v>4.9507228645753552</v>
      </c>
      <c r="J35" s="69">
        <f>SEKTOR_USD!J35*$B$55</f>
        <v>19455380.30633875</v>
      </c>
      <c r="K35" s="69">
        <f>SEKTOR_USD!K35*$C$55</f>
        <v>26554294.408518948</v>
      </c>
      <c r="L35" s="70">
        <f t="shared" si="2"/>
        <v>36.488179569881261</v>
      </c>
      <c r="M35" s="70">
        <f t="shared" si="5"/>
        <v>4.747013241350297</v>
      </c>
    </row>
    <row r="36" spans="1:13" ht="14.25" x14ac:dyDescent="0.2">
      <c r="A36" s="11" t="str">
        <f>SEKTOR_USD!A36</f>
        <v xml:space="preserve"> Çelik</v>
      </c>
      <c r="B36" s="69">
        <f>SEKTOR_USD!B36*$B$53</f>
        <v>4294517.7106553447</v>
      </c>
      <c r="C36" s="69">
        <f>SEKTOR_USD!C36*$C$53</f>
        <v>5030959.8085574098</v>
      </c>
      <c r="D36" s="70">
        <f t="shared" si="0"/>
        <v>17.14842381659858</v>
      </c>
      <c r="E36" s="70">
        <f t="shared" si="3"/>
        <v>8.5634413043183208</v>
      </c>
      <c r="F36" s="69">
        <f>SEKTOR_USD!F36*$B$54</f>
        <v>10884796.7399096</v>
      </c>
      <c r="G36" s="69">
        <f>SEKTOR_USD!G36*$C$54</f>
        <v>13592493.624570271</v>
      </c>
      <c r="H36" s="70">
        <f t="shared" si="1"/>
        <v>24.875952664626038</v>
      </c>
      <c r="I36" s="70">
        <f t="shared" si="4"/>
        <v>8.870370647361149</v>
      </c>
      <c r="J36" s="69">
        <f>SEKTOR_USD!J36*$B$55</f>
        <v>31839983.682679273</v>
      </c>
      <c r="K36" s="69">
        <f>SEKTOR_USD!K36*$C$55</f>
        <v>44307848.446158566</v>
      </c>
      <c r="L36" s="70">
        <f t="shared" si="2"/>
        <v>39.15788678705173</v>
      </c>
      <c r="M36" s="70">
        <f t="shared" si="5"/>
        <v>7.9207505962644005</v>
      </c>
    </row>
    <row r="37" spans="1:13" ht="14.25" x14ac:dyDescent="0.2">
      <c r="A37" s="11" t="str">
        <f>SEKTOR_USD!A37</f>
        <v xml:space="preserve"> Çimento Cam Seramik ve Toprak Ürünleri</v>
      </c>
      <c r="B37" s="69">
        <f>SEKTOR_USD!B37*$B$53</f>
        <v>943329.65973352606</v>
      </c>
      <c r="C37" s="69">
        <f>SEKTOR_USD!C37*$C$53</f>
        <v>1039254.8237406667</v>
      </c>
      <c r="D37" s="70">
        <f t="shared" si="0"/>
        <v>10.16878490115935</v>
      </c>
      <c r="E37" s="70">
        <f t="shared" si="3"/>
        <v>1.7689661658984261</v>
      </c>
      <c r="F37" s="69">
        <f>SEKTOR_USD!F37*$B$54</f>
        <v>2362647.6735468907</v>
      </c>
      <c r="G37" s="69">
        <f>SEKTOR_USD!G37*$C$54</f>
        <v>2729531.4702285696</v>
      </c>
      <c r="H37" s="70">
        <f t="shared" si="1"/>
        <v>15.528502230334659</v>
      </c>
      <c r="I37" s="70">
        <f t="shared" si="4"/>
        <v>1.781274025451639</v>
      </c>
      <c r="J37" s="69">
        <f>SEKTOR_USD!J37*$B$55</f>
        <v>8373598.1980993245</v>
      </c>
      <c r="K37" s="69">
        <f>SEKTOR_USD!K37*$C$55</f>
        <v>10226445.850751176</v>
      </c>
      <c r="L37" s="70">
        <f t="shared" si="2"/>
        <v>22.127257707115913</v>
      </c>
      <c r="M37" s="70">
        <f t="shared" si="5"/>
        <v>1.8281439950403564</v>
      </c>
    </row>
    <row r="38" spans="1:13" ht="14.25" x14ac:dyDescent="0.2">
      <c r="A38" s="11" t="str">
        <f>SEKTOR_USD!A38</f>
        <v xml:space="preserve"> Mücevher</v>
      </c>
      <c r="B38" s="69">
        <f>SEKTOR_USD!B38*$B$53</f>
        <v>1250644.6572190386</v>
      </c>
      <c r="C38" s="69">
        <f>SEKTOR_USD!C38*$C$53</f>
        <v>2035541.8499953351</v>
      </c>
      <c r="D38" s="70">
        <f t="shared" si="0"/>
        <v>62.759408777358985</v>
      </c>
      <c r="E38" s="70">
        <f t="shared" si="3"/>
        <v>3.46479475452555</v>
      </c>
      <c r="F38" s="69">
        <f>SEKTOR_USD!F38*$B$54</f>
        <v>2919532.7232200806</v>
      </c>
      <c r="G38" s="69">
        <f>SEKTOR_USD!G38*$C$54</f>
        <v>3283340.0655486654</v>
      </c>
      <c r="H38" s="70">
        <f t="shared" si="1"/>
        <v>12.46114967080505</v>
      </c>
      <c r="I38" s="70">
        <f t="shared" si="4"/>
        <v>2.1426858196277787</v>
      </c>
      <c r="J38" s="69">
        <f>SEKTOR_USD!J38*$B$55</f>
        <v>8702200.3300512712</v>
      </c>
      <c r="K38" s="69">
        <f>SEKTOR_USD!K38*$C$55</f>
        <v>12365401.388469661</v>
      </c>
      <c r="L38" s="70">
        <f t="shared" si="2"/>
        <v>42.095112953999383</v>
      </c>
      <c r="M38" s="70">
        <f t="shared" si="5"/>
        <v>2.2105171850036256</v>
      </c>
    </row>
    <row r="39" spans="1:13" ht="14.25" x14ac:dyDescent="0.2">
      <c r="A39" s="11" t="str">
        <f>SEKTOR_USD!A39</f>
        <v xml:space="preserve"> Savunma ve Havacılık Sanayii</v>
      </c>
      <c r="B39" s="69">
        <f>SEKTOR_USD!B39*$B$53</f>
        <v>541382.5226916559</v>
      </c>
      <c r="C39" s="69">
        <f>SEKTOR_USD!C39*$C$53</f>
        <v>579920.87136313459</v>
      </c>
      <c r="D39" s="70">
        <f t="shared" si="0"/>
        <v>7.1185062421064123</v>
      </c>
      <c r="E39" s="70">
        <f t="shared" si="3"/>
        <v>0.98711151192665481</v>
      </c>
      <c r="F39" s="69">
        <f>SEKTOR_USD!F39*$B$54</f>
        <v>1363874.4846125476</v>
      </c>
      <c r="G39" s="69">
        <f>SEKTOR_USD!G39*$C$54</f>
        <v>1556321.0608066102</v>
      </c>
      <c r="H39" s="70">
        <f t="shared" si="1"/>
        <v>14.110284954024435</v>
      </c>
      <c r="I39" s="70">
        <f t="shared" si="4"/>
        <v>1.0156447401744044</v>
      </c>
      <c r="J39" s="69">
        <f>SEKTOR_USD!J39*$B$55</f>
        <v>5223583.48284915</v>
      </c>
      <c r="K39" s="69">
        <f>SEKTOR_USD!K39*$C$55</f>
        <v>6534948.2848270508</v>
      </c>
      <c r="L39" s="70">
        <f t="shared" si="2"/>
        <v>25.104696924698722</v>
      </c>
      <c r="M39" s="70">
        <f t="shared" si="5"/>
        <v>1.1682285946811428</v>
      </c>
    </row>
    <row r="40" spans="1:13" ht="14.25" x14ac:dyDescent="0.2">
      <c r="A40" s="11" t="str">
        <f>SEKTOR_USD!A40</f>
        <v xml:space="preserve"> İklimlendirme Sanayii</v>
      </c>
      <c r="B40" s="69">
        <f>SEKTOR_USD!B40*$B$53</f>
        <v>1210314.2606500525</v>
      </c>
      <c r="C40" s="69">
        <f>SEKTOR_USD!C40*$C$53</f>
        <v>1627020.4428141403</v>
      </c>
      <c r="D40" s="70">
        <f t="shared" si="0"/>
        <v>34.429585415301766</v>
      </c>
      <c r="E40" s="70">
        <f t="shared" si="3"/>
        <v>2.7694306043283712</v>
      </c>
      <c r="F40" s="69">
        <f>SEKTOR_USD!F40*$B$54</f>
        <v>3161912.6967931953</v>
      </c>
      <c r="G40" s="69">
        <f>SEKTOR_USD!G40*$C$54</f>
        <v>4200892.1745486045</v>
      </c>
      <c r="H40" s="70">
        <f t="shared" si="1"/>
        <v>32.859208251041835</v>
      </c>
      <c r="I40" s="70">
        <f t="shared" si="4"/>
        <v>2.7414742038566291</v>
      </c>
      <c r="J40" s="69">
        <f>SEKTOR_USD!J40*$B$55</f>
        <v>11285030.494735923</v>
      </c>
      <c r="K40" s="69">
        <f>SEKTOR_USD!K40*$C$55</f>
        <v>15308897.119948054</v>
      </c>
      <c r="L40" s="70">
        <f t="shared" si="2"/>
        <v>35.656674805523352</v>
      </c>
      <c r="M40" s="70">
        <f t="shared" si="5"/>
        <v>2.7367150571151648</v>
      </c>
    </row>
    <row r="41" spans="1:13" ht="14.25" x14ac:dyDescent="0.2">
      <c r="A41" s="11" t="str">
        <f>SEKTOR_USD!A41</f>
        <v xml:space="preserve"> Diğer Sanayi Ürünleri</v>
      </c>
      <c r="B41" s="69">
        <f>SEKTOR_USD!B41*$B$53</f>
        <v>52196.083580818318</v>
      </c>
      <c r="C41" s="69">
        <f>SEKTOR_USD!C41*$C$53</f>
        <v>52622.03739888221</v>
      </c>
      <c r="D41" s="70">
        <f t="shared" si="0"/>
        <v>0.8160647099209315</v>
      </c>
      <c r="E41" s="70">
        <f t="shared" si="3"/>
        <v>8.9570528433258315E-2</v>
      </c>
      <c r="F41" s="69">
        <f>SEKTOR_USD!F41*$B$54</f>
        <v>101172.22722837592</v>
      </c>
      <c r="G41" s="69">
        <f>SEKTOR_USD!G41*$C$54</f>
        <v>112524.59885230337</v>
      </c>
      <c r="H41" s="70">
        <f t="shared" si="1"/>
        <v>11.220837906732802</v>
      </c>
      <c r="I41" s="70">
        <f t="shared" si="4"/>
        <v>7.343280242275016E-2</v>
      </c>
      <c r="J41" s="69">
        <f>SEKTOR_USD!J41*$B$55</f>
        <v>326045.93744005606</v>
      </c>
      <c r="K41" s="69">
        <f>SEKTOR_USD!K41*$C$55</f>
        <v>420373.8073364126</v>
      </c>
      <c r="L41" s="70">
        <f t="shared" si="2"/>
        <v>28.930852700380242</v>
      </c>
      <c r="M41" s="70">
        <f t="shared" si="5"/>
        <v>7.5148674600165666E-2</v>
      </c>
    </row>
    <row r="42" spans="1:13" ht="16.5" x14ac:dyDescent="0.25">
      <c r="A42" s="63" t="s">
        <v>31</v>
      </c>
      <c r="B42" s="64">
        <f>SEKTOR_USD!B42*$B$53</f>
        <v>1405066.9485945019</v>
      </c>
      <c r="C42" s="64">
        <f>SEKTOR_USD!C42*$C$53</f>
        <v>1466360.5791863415</v>
      </c>
      <c r="D42" s="71">
        <f t="shared" si="0"/>
        <v>4.3623281191798009</v>
      </c>
      <c r="E42" s="71">
        <f t="shared" si="3"/>
        <v>2.4959636388804913</v>
      </c>
      <c r="F42" s="64">
        <f>SEKTOR_USD!F42*$B$54</f>
        <v>3763507.840606079</v>
      </c>
      <c r="G42" s="64">
        <f>SEKTOR_USD!G42*$C$54</f>
        <v>4205475.4544900311</v>
      </c>
      <c r="H42" s="71">
        <f t="shared" si="1"/>
        <v>11.743501876504055</v>
      </c>
      <c r="I42" s="71">
        <f t="shared" si="4"/>
        <v>2.7444652217657772</v>
      </c>
      <c r="J42" s="64">
        <f>SEKTOR_USD!J42*$B$55</f>
        <v>13036011.608308125</v>
      </c>
      <c r="K42" s="64">
        <f>SEKTOR_USD!K42*$C$55</f>
        <v>17547017.085251078</v>
      </c>
      <c r="L42" s="71">
        <f t="shared" si="2"/>
        <v>34.604184258841819</v>
      </c>
      <c r="M42" s="71">
        <f t="shared" si="5"/>
        <v>3.1368155059380669</v>
      </c>
    </row>
    <row r="43" spans="1:13" ht="14.25" x14ac:dyDescent="0.2">
      <c r="A43" s="11" t="str">
        <f>SEKTOR_USD!A43</f>
        <v xml:space="preserve"> Madencilik Ürünleri</v>
      </c>
      <c r="B43" s="69">
        <f>SEKTOR_USD!B43*$B$53</f>
        <v>1405066.9485945019</v>
      </c>
      <c r="C43" s="69">
        <f>SEKTOR_USD!C43*$C$53</f>
        <v>1466360.5791863415</v>
      </c>
      <c r="D43" s="70">
        <f t="shared" si="0"/>
        <v>4.3623281191798009</v>
      </c>
      <c r="E43" s="70">
        <f t="shared" si="3"/>
        <v>2.4959636388804913</v>
      </c>
      <c r="F43" s="69">
        <f>SEKTOR_USD!F43*$B$54</f>
        <v>3763507.840606079</v>
      </c>
      <c r="G43" s="69">
        <f>SEKTOR_USD!G43*$C$54</f>
        <v>4205475.4544900311</v>
      </c>
      <c r="H43" s="70">
        <f t="shared" si="1"/>
        <v>11.743501876504055</v>
      </c>
      <c r="I43" s="70">
        <f t="shared" si="4"/>
        <v>2.7444652217657772</v>
      </c>
      <c r="J43" s="69">
        <f>SEKTOR_USD!J43*$B$55</f>
        <v>13036011.608308125</v>
      </c>
      <c r="K43" s="69">
        <f>SEKTOR_USD!K43*$C$55</f>
        <v>17547017.085251078</v>
      </c>
      <c r="L43" s="70">
        <f t="shared" si="2"/>
        <v>34.604184258841819</v>
      </c>
      <c r="M43" s="70">
        <f t="shared" si="5"/>
        <v>3.1368155059380669</v>
      </c>
    </row>
    <row r="44" spans="1:13" ht="18" x14ac:dyDescent="0.25">
      <c r="A44" s="72" t="s">
        <v>33</v>
      </c>
      <c r="B44" s="130">
        <f>SEKTOR_USD!B44*$B$53</f>
        <v>49773634.806841291</v>
      </c>
      <c r="C44" s="130">
        <f>SEKTOR_USD!C44*$C$53</f>
        <v>58749276.485615984</v>
      </c>
      <c r="D44" s="131">
        <f>(C44-B44)/B44*100</f>
        <v>18.032923883511533</v>
      </c>
      <c r="E44" s="132">
        <f t="shared" si="3"/>
        <v>100</v>
      </c>
      <c r="F44" s="130">
        <f>SEKTOR_USD!F44*$B$54</f>
        <v>130172995.75761659</v>
      </c>
      <c r="G44" s="130">
        <f>SEKTOR_USD!G44*$C$54</f>
        <v>153234787.64231694</v>
      </c>
      <c r="H44" s="131">
        <f>(G44-F44)/F44*100</f>
        <v>17.716264230133895</v>
      </c>
      <c r="I44" s="131">
        <f t="shared" si="4"/>
        <v>100</v>
      </c>
      <c r="J44" s="130">
        <f>SEKTOR_USD!J44*$B$55</f>
        <v>435030781.86959642</v>
      </c>
      <c r="K44" s="130">
        <f>SEKTOR_USD!K44*$C$55</f>
        <v>559389516.27962029</v>
      </c>
      <c r="L44" s="131">
        <f>(K44-J44)/J44*100</f>
        <v>28.586191964526613</v>
      </c>
      <c r="M44" s="131">
        <f t="shared" si="5"/>
        <v>100</v>
      </c>
    </row>
    <row r="45" spans="1:13" ht="14.25" hidden="1" x14ac:dyDescent="0.2">
      <c r="A45" s="73" t="s">
        <v>34</v>
      </c>
      <c r="B45" s="69">
        <f>SEKTOR_USD!B45*2.1157</f>
        <v>0</v>
      </c>
      <c r="C45" s="69">
        <f>SEKTOR_USD!C45*2.7012</f>
        <v>0</v>
      </c>
      <c r="D45" s="70"/>
      <c r="E45" s="70"/>
      <c r="F45" s="69">
        <f>SEKTOR_USD!F45*2.1642</f>
        <v>3519022.0663203155</v>
      </c>
      <c r="G45" s="69">
        <f>SEKTOR_USD!G45*2.5613</f>
        <v>1448222.4923948925</v>
      </c>
      <c r="H45" s="70">
        <f>(G45-F45)/F45*100</f>
        <v>-58.845882034799679</v>
      </c>
      <c r="I45" s="70">
        <f t="shared" ref="I45:I46" si="6">G45/G$46*100</f>
        <v>1.3883433272382892</v>
      </c>
      <c r="J45" s="69">
        <f>SEKTOR_USD!J45*2.0809</f>
        <v>19214098.331038512</v>
      </c>
      <c r="K45" s="69">
        <f>SEKTOR_USD!K45*2.3856</f>
        <v>18608015.974067509</v>
      </c>
      <c r="L45" s="70">
        <f>(K45-J45)/J45*100</f>
        <v>-3.1543627316195</v>
      </c>
      <c r="M45" s="70">
        <f t="shared" ref="M45:M46" si="7">K45/K$46*100</f>
        <v>4.8774387192103354</v>
      </c>
    </row>
    <row r="46" spans="1:13" s="20" customFormat="1" ht="18" hidden="1" x14ac:dyDescent="0.25">
      <c r="A46" s="74" t="s">
        <v>35</v>
      </c>
      <c r="B46" s="75">
        <f>SEKTOR_USD!B46*2.1157</f>
        <v>0</v>
      </c>
      <c r="C46" s="75">
        <f>SEKTOR_USD!C46*2.7012</f>
        <v>0</v>
      </c>
      <c r="D46" s="76" t="e">
        <f>(C46-B46)/B46*100</f>
        <v>#DIV/0!</v>
      </c>
      <c r="E46" s="77" t="e">
        <f>C46/C$46*100</f>
        <v>#DIV/0!</v>
      </c>
      <c r="F46" s="75">
        <f>SEKTOR_USD!F46*2.1642</f>
        <v>79837478.269181922</v>
      </c>
      <c r="G46" s="75">
        <f>SEKTOR_USD!G46*2.5613</f>
        <v>104312994.05426723</v>
      </c>
      <c r="H46" s="76">
        <f>(G46-F46)/F46*100</f>
        <v>30.656674428722663</v>
      </c>
      <c r="I46" s="77">
        <f t="shared" si="6"/>
        <v>100</v>
      </c>
      <c r="J46" s="75">
        <f>SEKTOR_USD!J46*2.0809</f>
        <v>301209178.51429707</v>
      </c>
      <c r="K46" s="75">
        <f>SEKTOR_USD!K46*2.3856</f>
        <v>381512040.34153759</v>
      </c>
      <c r="L46" s="76">
        <f>(K46-J46)/J46*100</f>
        <v>26.660164282951591</v>
      </c>
      <c r="M46" s="77">
        <f t="shared" si="7"/>
        <v>100</v>
      </c>
    </row>
    <row r="47" spans="1:13" s="20" customFormat="1" ht="18" hidden="1" x14ac:dyDescent="0.25">
      <c r="A47" s="21"/>
      <c r="B47" s="22"/>
      <c r="C47" s="22"/>
      <c r="D47" s="23"/>
      <c r="E47" s="24"/>
      <c r="F47" s="24"/>
      <c r="G47" s="24"/>
      <c r="H47" s="24"/>
      <c r="I47" s="24"/>
    </row>
    <row r="48" spans="1:13" hidden="1" x14ac:dyDescent="0.2">
      <c r="A48" s="1" t="s">
        <v>117</v>
      </c>
    </row>
    <row r="49" spans="1:3" hidden="1" x14ac:dyDescent="0.2">
      <c r="A49" s="1" t="s">
        <v>114</v>
      </c>
    </row>
    <row r="51" spans="1:3" x14ac:dyDescent="0.2">
      <c r="A51" s="25" t="s">
        <v>119</v>
      </c>
    </row>
    <row r="52" spans="1:3" x14ac:dyDescent="0.2">
      <c r="A52" s="127"/>
      <c r="B52" s="128">
        <v>2017</v>
      </c>
      <c r="C52" s="128">
        <v>2018</v>
      </c>
    </row>
    <row r="53" spans="1:3" x14ac:dyDescent="0.2">
      <c r="A53" s="138" t="s">
        <v>120</v>
      </c>
      <c r="B53" s="129">
        <v>3.672968</v>
      </c>
      <c r="C53" s="129">
        <v>3.889189</v>
      </c>
    </row>
    <row r="54" spans="1:3" x14ac:dyDescent="0.2">
      <c r="A54" s="128" t="s">
        <v>229</v>
      </c>
      <c r="B54" s="129">
        <v>3.6913796666666663</v>
      </c>
      <c r="C54" s="129">
        <v>3.8154973333333331</v>
      </c>
    </row>
    <row r="55" spans="1:3" x14ac:dyDescent="0.2">
      <c r="A55" s="128" t="s">
        <v>121</v>
      </c>
      <c r="B55" s="129">
        <v>3.2101820833333328</v>
      </c>
      <c r="C55" s="129">
        <v>3.677224666666667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/>
  </sheetViews>
  <sheetFormatPr defaultColWidth="9.140625" defaultRowHeight="12.75" x14ac:dyDescent="0.2"/>
  <cols>
    <col min="1" max="1" width="51" style="15" customWidth="1"/>
    <col min="2" max="2" width="14.42578125" style="15" customWidth="1"/>
    <col min="3" max="3" width="17.85546875" style="15" bestFit="1" customWidth="1"/>
    <col min="4" max="4" width="14.42578125" style="15" customWidth="1"/>
    <col min="5" max="5" width="17.85546875" style="15" bestFit="1" customWidth="1"/>
    <col min="6" max="6" width="19.85546875" style="15" bestFit="1" customWidth="1"/>
    <col min="7" max="7" width="19.85546875" style="15" customWidth="1"/>
    <col min="8" max="16384" width="9.140625" style="15"/>
  </cols>
  <sheetData>
    <row r="1" spans="1:7" x14ac:dyDescent="0.2">
      <c r="B1" s="16"/>
    </row>
    <row r="2" spans="1:7" x14ac:dyDescent="0.2">
      <c r="B2" s="16"/>
    </row>
    <row r="3" spans="1:7" x14ac:dyDescent="0.2">
      <c r="B3" s="16"/>
    </row>
    <row r="4" spans="1:7" x14ac:dyDescent="0.2">
      <c r="B4" s="16"/>
      <c r="C4" s="16"/>
    </row>
    <row r="5" spans="1:7" ht="26.25" x14ac:dyDescent="0.2">
      <c r="A5" s="182" t="s">
        <v>37</v>
      </c>
      <c r="B5" s="183"/>
      <c r="C5" s="183"/>
      <c r="D5" s="183"/>
      <c r="E5" s="183"/>
      <c r="F5" s="183"/>
      <c r="G5" s="184"/>
    </row>
    <row r="6" spans="1:7" ht="50.25" customHeight="1" x14ac:dyDescent="0.2">
      <c r="A6" s="61"/>
      <c r="B6" s="185" t="s">
        <v>127</v>
      </c>
      <c r="C6" s="185"/>
      <c r="D6" s="185" t="s">
        <v>128</v>
      </c>
      <c r="E6" s="185"/>
      <c r="F6" s="185" t="s">
        <v>126</v>
      </c>
      <c r="G6" s="185"/>
    </row>
    <row r="7" spans="1:7" ht="30" x14ac:dyDescent="0.25">
      <c r="A7" s="62" t="s">
        <v>1</v>
      </c>
      <c r="B7" s="78" t="s">
        <v>38</v>
      </c>
      <c r="C7" s="78" t="s">
        <v>39</v>
      </c>
      <c r="D7" s="78" t="s">
        <v>38</v>
      </c>
      <c r="E7" s="78" t="s">
        <v>39</v>
      </c>
      <c r="F7" s="78" t="s">
        <v>38</v>
      </c>
      <c r="G7" s="78" t="s">
        <v>39</v>
      </c>
    </row>
    <row r="8" spans="1:7" ht="16.5" x14ac:dyDescent="0.25">
      <c r="A8" s="63" t="s">
        <v>2</v>
      </c>
      <c r="B8" s="133">
        <f>SEKTOR_USD!D8</f>
        <v>7.106664444643318</v>
      </c>
      <c r="C8" s="133">
        <f>SEKTOR_TL!D8</f>
        <v>13.411840556410487</v>
      </c>
      <c r="D8" s="133">
        <f>SEKTOR_USD!H8</f>
        <v>10.639824017375775</v>
      </c>
      <c r="E8" s="133">
        <f>SEKTOR_TL!H8</f>
        <v>14.35993899808371</v>
      </c>
      <c r="F8" s="133">
        <f>SEKTOR_USD!L8</f>
        <v>6.3351533963089928</v>
      </c>
      <c r="G8" s="133">
        <f>SEKTOR_TL!L8</f>
        <v>21.805629354417352</v>
      </c>
    </row>
    <row r="9" spans="1:7" s="19" customFormat="1" ht="15.75" x14ac:dyDescent="0.25">
      <c r="A9" s="66" t="s">
        <v>3</v>
      </c>
      <c r="B9" s="134">
        <f>SEKTOR_USD!D9</f>
        <v>2.4557545732810047</v>
      </c>
      <c r="C9" s="134">
        <f>SEKTOR_TL!D9</f>
        <v>8.4871400113216744</v>
      </c>
      <c r="D9" s="134">
        <f>SEKTOR_USD!H9</f>
        <v>7.4083849103157124</v>
      </c>
      <c r="E9" s="134">
        <f>SEKTOR_TL!H9</f>
        <v>11.019847105842679</v>
      </c>
      <c r="F9" s="134">
        <f>SEKTOR_USD!L9</f>
        <v>3.1048273818832239</v>
      </c>
      <c r="G9" s="134">
        <f>SEKTOR_TL!L9</f>
        <v>18.105330058843702</v>
      </c>
    </row>
    <row r="10" spans="1:7" ht="14.25" x14ac:dyDescent="0.2">
      <c r="A10" s="11" t="s">
        <v>4</v>
      </c>
      <c r="B10" s="135">
        <f>SEKTOR_USD!D10</f>
        <v>-3.5012357811126349</v>
      </c>
      <c r="C10" s="135">
        <f>SEKTOR_TL!D10</f>
        <v>2.1794723813794121</v>
      </c>
      <c r="D10" s="135">
        <f>SEKTOR_USD!H10</f>
        <v>-1.0896294506206943</v>
      </c>
      <c r="E10" s="135">
        <f>SEKTOR_TL!H10</f>
        <v>2.2360984642242419</v>
      </c>
      <c r="F10" s="135">
        <f>SEKTOR_USD!L10</f>
        <v>-1.81695834372705</v>
      </c>
      <c r="G10" s="135">
        <f>SEKTOR_TL!L10</f>
        <v>12.467484165856488</v>
      </c>
    </row>
    <row r="11" spans="1:7" ht="14.25" x14ac:dyDescent="0.2">
      <c r="A11" s="11" t="s">
        <v>5</v>
      </c>
      <c r="B11" s="135">
        <f>SEKTOR_USD!D11</f>
        <v>34.720108652809202</v>
      </c>
      <c r="C11" s="135">
        <f>SEKTOR_TL!D11</f>
        <v>42.650838409512502</v>
      </c>
      <c r="D11" s="135">
        <f>SEKTOR_USD!H11</f>
        <v>25.114202057943142</v>
      </c>
      <c r="E11" s="135">
        <f>SEKTOR_TL!H11</f>
        <v>29.32099849411588</v>
      </c>
      <c r="F11" s="135">
        <f>SEKTOR_USD!L11</f>
        <v>14.989324013399937</v>
      </c>
      <c r="G11" s="135">
        <f>SEKTOR_TL!L11</f>
        <v>31.718876901318026</v>
      </c>
    </row>
    <row r="12" spans="1:7" ht="14.25" x14ac:dyDescent="0.2">
      <c r="A12" s="11" t="s">
        <v>6</v>
      </c>
      <c r="B12" s="135">
        <f>SEKTOR_USD!D12</f>
        <v>14.135015183775062</v>
      </c>
      <c r="C12" s="135">
        <f>SEKTOR_TL!D12</f>
        <v>20.85393762416961</v>
      </c>
      <c r="D12" s="135">
        <f>SEKTOR_USD!H12</f>
        <v>17.276134292475341</v>
      </c>
      <c r="E12" s="135">
        <f>SEKTOR_TL!H12</f>
        <v>21.219386262872849</v>
      </c>
      <c r="F12" s="135">
        <f>SEKTOR_USD!L12</f>
        <v>9.8458813002257859</v>
      </c>
      <c r="G12" s="135">
        <f>SEKTOR_TL!L12</f>
        <v>25.827125615723741</v>
      </c>
    </row>
    <row r="13" spans="1:7" ht="14.25" x14ac:dyDescent="0.2">
      <c r="A13" s="11" t="s">
        <v>7</v>
      </c>
      <c r="B13" s="135">
        <f>SEKTOR_USD!D13</f>
        <v>0.66216241947441068</v>
      </c>
      <c r="C13" s="135">
        <f>SEKTOR_TL!D13</f>
        <v>6.5879623231221398</v>
      </c>
      <c r="D13" s="135">
        <f>SEKTOR_USD!H13</f>
        <v>10.160332464606254</v>
      </c>
      <c r="E13" s="135">
        <f>SEKTOR_TL!H13</f>
        <v>13.864325188030953</v>
      </c>
      <c r="F13" s="135">
        <f>SEKTOR_USD!L13</f>
        <v>1.329055221710904</v>
      </c>
      <c r="G13" s="135">
        <f>SEKTOR_TL!L13</f>
        <v>16.07120457304411</v>
      </c>
    </row>
    <row r="14" spans="1:7" ht="14.25" x14ac:dyDescent="0.2">
      <c r="A14" s="11" t="s">
        <v>8</v>
      </c>
      <c r="B14" s="135">
        <f>SEKTOR_USD!D14</f>
        <v>-24.111075742317176</v>
      </c>
      <c r="C14" s="135">
        <f>SEKTOR_TL!D14</f>
        <v>-19.643631677484468</v>
      </c>
      <c r="D14" s="135">
        <f>SEKTOR_USD!H14</f>
        <v>-12.324833532357463</v>
      </c>
      <c r="E14" s="135">
        <f>SEKTOR_TL!H14</f>
        <v>-9.3768742138293053</v>
      </c>
      <c r="F14" s="135">
        <f>SEKTOR_USD!L14</f>
        <v>-8.3160969517030683</v>
      </c>
      <c r="G14" s="135">
        <f>SEKTOR_TL!L14</f>
        <v>5.0227996648080229</v>
      </c>
    </row>
    <row r="15" spans="1:7" ht="14.25" x14ac:dyDescent="0.2">
      <c r="A15" s="11" t="s">
        <v>9</v>
      </c>
      <c r="B15" s="135">
        <f>SEKTOR_USD!D15</f>
        <v>48.938662112898456</v>
      </c>
      <c r="C15" s="135">
        <f>SEKTOR_TL!D15</f>
        <v>57.706412461040081</v>
      </c>
      <c r="D15" s="135">
        <f>SEKTOR_USD!H15</f>
        <v>97.050114413598834</v>
      </c>
      <c r="E15" s="135">
        <f>SEKTOR_TL!H15</f>
        <v>103.67565895952214</v>
      </c>
      <c r="F15" s="135">
        <f>SEKTOR_USD!L15</f>
        <v>75.153151091976568</v>
      </c>
      <c r="G15" s="135">
        <f>SEKTOR_TL!L15</f>
        <v>100.6358115895482</v>
      </c>
    </row>
    <row r="16" spans="1:7" ht="14.25" x14ac:dyDescent="0.2">
      <c r="A16" s="11" t="s">
        <v>10</v>
      </c>
      <c r="B16" s="135">
        <f>SEKTOR_USD!D16</f>
        <v>4.3183565562218114</v>
      </c>
      <c r="C16" s="135">
        <f>SEKTOR_TL!D16</f>
        <v>10.459390012800476</v>
      </c>
      <c r="D16" s="135">
        <f>SEKTOR_USD!H16</f>
        <v>18.014153655203096</v>
      </c>
      <c r="E16" s="135">
        <f>SEKTOR_TL!H16</f>
        <v>21.982220532093102</v>
      </c>
      <c r="F16" s="135">
        <f>SEKTOR_USD!L16</f>
        <v>9.1037051238525724</v>
      </c>
      <c r="G16" s="135">
        <f>SEKTOR_TL!L16</f>
        <v>24.976971801414852</v>
      </c>
    </row>
    <row r="17" spans="1:7" ht="14.25" x14ac:dyDescent="0.2">
      <c r="A17" s="8" t="s">
        <v>11</v>
      </c>
      <c r="B17" s="135">
        <f>SEKTOR_USD!D17</f>
        <v>23.129195573613103</v>
      </c>
      <c r="C17" s="135">
        <f>SEKTOR_TL!D17</f>
        <v>30.3775891877481</v>
      </c>
      <c r="D17" s="135">
        <f>SEKTOR_USD!H17</f>
        <v>36.917258603504237</v>
      </c>
      <c r="E17" s="135">
        <f>SEKTOR_TL!H17</f>
        <v>41.520916909833147</v>
      </c>
      <c r="F17" s="135">
        <f>SEKTOR_USD!L17</f>
        <v>16.177257778697552</v>
      </c>
      <c r="G17" s="135">
        <f>SEKTOR_TL!L17</f>
        <v>33.079640630826724</v>
      </c>
    </row>
    <row r="18" spans="1:7" s="19" customFormat="1" ht="15.75" x14ac:dyDescent="0.25">
      <c r="A18" s="66" t="s">
        <v>12</v>
      </c>
      <c r="B18" s="134">
        <f>SEKTOR_USD!D18</f>
        <v>18.578743769839406</v>
      </c>
      <c r="C18" s="134">
        <f>SEKTOR_TL!D18</f>
        <v>25.55926049545706</v>
      </c>
      <c r="D18" s="134">
        <f>SEKTOR_USD!H18</f>
        <v>16.823184609292831</v>
      </c>
      <c r="E18" s="134">
        <f>SEKTOR_TL!H18</f>
        <v>20.751206757003278</v>
      </c>
      <c r="F18" s="134">
        <f>SEKTOR_USD!L18</f>
        <v>18.023726171384315</v>
      </c>
      <c r="G18" s="134">
        <f>SEKTOR_TL!L18</f>
        <v>35.194747794080769</v>
      </c>
    </row>
    <row r="19" spans="1:7" ht="14.25" x14ac:dyDescent="0.2">
      <c r="A19" s="11" t="s">
        <v>13</v>
      </c>
      <c r="B19" s="135">
        <f>SEKTOR_USD!D19</f>
        <v>18.578743769839406</v>
      </c>
      <c r="C19" s="135">
        <f>SEKTOR_TL!D19</f>
        <v>25.55926049545706</v>
      </c>
      <c r="D19" s="135">
        <f>SEKTOR_USD!H19</f>
        <v>16.823184609292831</v>
      </c>
      <c r="E19" s="135">
        <f>SEKTOR_TL!H19</f>
        <v>20.751206757003278</v>
      </c>
      <c r="F19" s="135">
        <f>SEKTOR_USD!L19</f>
        <v>18.023726171384315</v>
      </c>
      <c r="G19" s="135">
        <f>SEKTOR_TL!L19</f>
        <v>35.194747794080769</v>
      </c>
    </row>
    <row r="20" spans="1:7" s="19" customFormat="1" ht="15.75" x14ac:dyDescent="0.25">
      <c r="A20" s="66" t="s">
        <v>113</v>
      </c>
      <c r="B20" s="134">
        <f>SEKTOR_USD!D20</f>
        <v>17.03321000915383</v>
      </c>
      <c r="C20" s="134">
        <f>SEKTOR_TL!D20</f>
        <v>23.922743950475745</v>
      </c>
      <c r="D20" s="134">
        <f>SEKTOR_USD!H20</f>
        <v>18.826419775213886</v>
      </c>
      <c r="E20" s="134">
        <f>SEKTOR_TL!H20</f>
        <v>22.821798005752651</v>
      </c>
      <c r="F20" s="134">
        <f>SEKTOR_USD!L20</f>
        <v>11.897624979292043</v>
      </c>
      <c r="G20" s="134">
        <f>SEKTOR_TL!L20</f>
        <v>28.177373131436529</v>
      </c>
    </row>
    <row r="21" spans="1:7" ht="14.25" x14ac:dyDescent="0.2">
      <c r="A21" s="11" t="s">
        <v>112</v>
      </c>
      <c r="B21" s="135">
        <f>SEKTOR_USD!D21</f>
        <v>17.03321000915383</v>
      </c>
      <c r="C21" s="135">
        <f>SEKTOR_TL!D21</f>
        <v>23.922743950475745</v>
      </c>
      <c r="D21" s="135">
        <f>SEKTOR_USD!H21</f>
        <v>18.826419775213886</v>
      </c>
      <c r="E21" s="135">
        <f>SEKTOR_TL!H21</f>
        <v>22.821798005752651</v>
      </c>
      <c r="F21" s="135">
        <f>SEKTOR_USD!L21</f>
        <v>11.897624979292043</v>
      </c>
      <c r="G21" s="135">
        <f>SEKTOR_TL!L21</f>
        <v>28.177373131436529</v>
      </c>
    </row>
    <row r="22" spans="1:7" ht="16.5" x14ac:dyDescent="0.25">
      <c r="A22" s="63" t="s">
        <v>14</v>
      </c>
      <c r="B22" s="133">
        <f>SEKTOR_USD!D22</f>
        <v>12.62830954787583</v>
      </c>
      <c r="C22" s="133">
        <f>SEKTOR_TL!D22</f>
        <v>19.258534945633535</v>
      </c>
      <c r="D22" s="133">
        <f>SEKTOR_USD!H22</f>
        <v>14.668502626254512</v>
      </c>
      <c r="E22" s="133">
        <f>SEKTOR_TL!H22</f>
        <v>18.524076496005808</v>
      </c>
      <c r="F22" s="133">
        <f>SEKTOR_USD!L22</f>
        <v>13.154461012469479</v>
      </c>
      <c r="G22" s="133">
        <f>SEKTOR_TL!L22</f>
        <v>29.617063573654878</v>
      </c>
    </row>
    <row r="23" spans="1:7" s="19" customFormat="1" ht="15.75" x14ac:dyDescent="0.25">
      <c r="A23" s="66" t="s">
        <v>15</v>
      </c>
      <c r="B23" s="134">
        <f>SEKTOR_USD!D23</f>
        <v>6.4702660498504425</v>
      </c>
      <c r="C23" s="134">
        <f>SEKTOR_TL!D23</f>
        <v>12.737978536200634</v>
      </c>
      <c r="D23" s="134">
        <f>SEKTOR_USD!H23</f>
        <v>11.400730983207826</v>
      </c>
      <c r="E23" s="134">
        <f>SEKTOR_TL!H23</f>
        <v>15.146430435218546</v>
      </c>
      <c r="F23" s="134">
        <f>SEKTOR_USD!L23</f>
        <v>6.9994592512592337</v>
      </c>
      <c r="G23" s="134">
        <f>SEKTOR_TL!L23</f>
        <v>22.566583659382374</v>
      </c>
    </row>
    <row r="24" spans="1:7" ht="14.25" x14ac:dyDescent="0.2">
      <c r="A24" s="11" t="s">
        <v>16</v>
      </c>
      <c r="B24" s="135">
        <f>SEKTOR_USD!D24</f>
        <v>4.9012056623465998</v>
      </c>
      <c r="C24" s="135">
        <f>SEKTOR_TL!D24</f>
        <v>11.076550394323093</v>
      </c>
      <c r="D24" s="135">
        <f>SEKTOR_USD!H24</f>
        <v>9.1071650687404624</v>
      </c>
      <c r="E24" s="135">
        <f>SEKTOR_TL!H24</f>
        <v>12.775746457762294</v>
      </c>
      <c r="F24" s="135">
        <f>SEKTOR_USD!L24</f>
        <v>4.3128091174874612</v>
      </c>
      <c r="G24" s="135">
        <f>SEKTOR_TL!L24</f>
        <v>19.48905849534232</v>
      </c>
    </row>
    <row r="25" spans="1:7" ht="14.25" x14ac:dyDescent="0.2">
      <c r="A25" s="11" t="s">
        <v>17</v>
      </c>
      <c r="B25" s="135">
        <f>SEKTOR_USD!D25</f>
        <v>7.07996088203722</v>
      </c>
      <c r="C25" s="135">
        <f>SEKTOR_TL!D25</f>
        <v>13.383565003247913</v>
      </c>
      <c r="D25" s="135">
        <f>SEKTOR_USD!H25</f>
        <v>21.560292300725699</v>
      </c>
      <c r="E25" s="135">
        <f>SEKTOR_TL!H25</f>
        <v>25.647593310678008</v>
      </c>
      <c r="F25" s="135">
        <f>SEKTOR_USD!L25</f>
        <v>11.514883222196994</v>
      </c>
      <c r="G25" s="135">
        <f>SEKTOR_TL!L25</f>
        <v>27.738947087798593</v>
      </c>
    </row>
    <row r="26" spans="1:7" ht="14.25" x14ac:dyDescent="0.2">
      <c r="A26" s="11" t="s">
        <v>18</v>
      </c>
      <c r="B26" s="135">
        <f>SEKTOR_USD!D26</f>
        <v>12.232185218970811</v>
      </c>
      <c r="C26" s="135">
        <f>SEKTOR_TL!D26</f>
        <v>18.839091492107702</v>
      </c>
      <c r="D26" s="135">
        <f>SEKTOR_USD!H26</f>
        <v>13.213517227491289</v>
      </c>
      <c r="E26" s="135">
        <f>SEKTOR_TL!H26</f>
        <v>17.020169173995509</v>
      </c>
      <c r="F26" s="135">
        <f>SEKTOR_USD!L26</f>
        <v>14.631173668570325</v>
      </c>
      <c r="G26" s="135">
        <f>SEKTOR_TL!L26</f>
        <v>31.308620022363964</v>
      </c>
    </row>
    <row r="27" spans="1:7" s="19" customFormat="1" ht="15.75" x14ac:dyDescent="0.25">
      <c r="A27" s="66" t="s">
        <v>19</v>
      </c>
      <c r="B27" s="134">
        <f>SEKTOR_USD!D27</f>
        <v>2.6555470889411761</v>
      </c>
      <c r="C27" s="134">
        <f>SEKTOR_TL!D27</f>
        <v>8.6986939519462272</v>
      </c>
      <c r="D27" s="134">
        <f>SEKTOR_USD!H27</f>
        <v>1.9045618032900877</v>
      </c>
      <c r="E27" s="134">
        <f>SEKTOR_TL!H27</f>
        <v>5.3309653639768859</v>
      </c>
      <c r="F27" s="134">
        <f>SEKTOR_USD!L27</f>
        <v>9.5885736550992196</v>
      </c>
      <c r="G27" s="134">
        <f>SEKTOR_TL!L27</f>
        <v>25.532382826991078</v>
      </c>
    </row>
    <row r="28" spans="1:7" ht="14.25" x14ac:dyDescent="0.2">
      <c r="A28" s="11" t="s">
        <v>20</v>
      </c>
      <c r="B28" s="135">
        <f>SEKTOR_USD!D28</f>
        <v>2.6555470889411761</v>
      </c>
      <c r="C28" s="135">
        <f>SEKTOR_TL!D28</f>
        <v>8.6986939519462272</v>
      </c>
      <c r="D28" s="135">
        <f>SEKTOR_USD!H28</f>
        <v>1.9045618032900877</v>
      </c>
      <c r="E28" s="135">
        <f>SEKTOR_TL!H28</f>
        <v>5.3309653639768859</v>
      </c>
      <c r="F28" s="135">
        <f>SEKTOR_USD!L28</f>
        <v>9.5885736550992196</v>
      </c>
      <c r="G28" s="135">
        <f>SEKTOR_TL!L28</f>
        <v>25.532382826991078</v>
      </c>
    </row>
    <row r="29" spans="1:7" s="19" customFormat="1" ht="15.75" x14ac:dyDescent="0.25">
      <c r="A29" s="66" t="s">
        <v>21</v>
      </c>
      <c r="B29" s="134">
        <f>SEKTOR_USD!D29</f>
        <v>15.155030578798536</v>
      </c>
      <c r="C29" s="134">
        <f>SEKTOR_TL!D29</f>
        <v>21.933999485355411</v>
      </c>
      <c r="D29" s="134">
        <f>SEKTOR_USD!H29</f>
        <v>17.453509284787245</v>
      </c>
      <c r="E29" s="134">
        <f>SEKTOR_TL!H29</f>
        <v>21.402725250264876</v>
      </c>
      <c r="F29" s="134">
        <f>SEKTOR_USD!L29</f>
        <v>14.591867411370906</v>
      </c>
      <c r="G29" s="134">
        <f>SEKTOR_TL!L29</f>
        <v>31.263595181163083</v>
      </c>
    </row>
    <row r="30" spans="1:7" ht="14.25" x14ac:dyDescent="0.2">
      <c r="A30" s="11" t="s">
        <v>22</v>
      </c>
      <c r="B30" s="135">
        <f>SEKTOR_USD!D30</f>
        <v>10.037934384089054</v>
      </c>
      <c r="C30" s="135">
        <f>SEKTOR_TL!D30</f>
        <v>16.515669069080076</v>
      </c>
      <c r="D30" s="135">
        <f>SEKTOR_USD!H30</f>
        <v>11.391773291099829</v>
      </c>
      <c r="E30" s="135">
        <f>SEKTOR_TL!H30</f>
        <v>15.137171552785086</v>
      </c>
      <c r="F30" s="135">
        <f>SEKTOR_USD!L30</f>
        <v>4.3368469599090611</v>
      </c>
      <c r="G30" s="135">
        <f>SEKTOR_TL!L30</f>
        <v>19.516593552479765</v>
      </c>
    </row>
    <row r="31" spans="1:7" ht="14.25" x14ac:dyDescent="0.2">
      <c r="A31" s="11" t="s">
        <v>23</v>
      </c>
      <c r="B31" s="135">
        <f>SEKTOR_USD!D31</f>
        <v>16.146407478198242</v>
      </c>
      <c r="C31" s="135">
        <f>SEKTOR_TL!D31</f>
        <v>22.983736954344909</v>
      </c>
      <c r="D31" s="135">
        <f>SEKTOR_USD!H31</f>
        <v>17.542240234321802</v>
      </c>
      <c r="E31" s="135">
        <f>SEKTOR_TL!H31</f>
        <v>21.494439658400776</v>
      </c>
      <c r="F31" s="135">
        <f>SEKTOR_USD!L31</f>
        <v>17.406532293191837</v>
      </c>
      <c r="G31" s="135">
        <f>SEKTOR_TL!L31</f>
        <v>34.487759687459587</v>
      </c>
    </row>
    <row r="32" spans="1:7" ht="14.25" x14ac:dyDescent="0.2">
      <c r="A32" s="11" t="s">
        <v>24</v>
      </c>
      <c r="B32" s="135">
        <f>SEKTOR_USD!D32</f>
        <v>-46.586340294188787</v>
      </c>
      <c r="C32" s="135">
        <f>SEKTOR_TL!D32</f>
        <v>-43.44197450737817</v>
      </c>
      <c r="D32" s="135">
        <f>SEKTOR_USD!H32</f>
        <v>-40.260419907890622</v>
      </c>
      <c r="E32" s="135">
        <f>SEKTOR_TL!H32</f>
        <v>-38.25175703432209</v>
      </c>
      <c r="F32" s="135">
        <f>SEKTOR_USD!L32</f>
        <v>11.786837869743289</v>
      </c>
      <c r="G32" s="135">
        <f>SEKTOR_TL!L32</f>
        <v>28.05046784027051</v>
      </c>
    </row>
    <row r="33" spans="1:7" ht="14.25" x14ac:dyDescent="0.2">
      <c r="A33" s="11" t="s">
        <v>107</v>
      </c>
      <c r="B33" s="135">
        <f>SEKTOR_USD!D33</f>
        <v>13.62922255561233</v>
      </c>
      <c r="C33" s="135">
        <f>SEKTOR_TL!D33</f>
        <v>20.318369896454143</v>
      </c>
      <c r="D33" s="135">
        <f>SEKTOR_USD!H33</f>
        <v>21.560681495697569</v>
      </c>
      <c r="E33" s="135">
        <f>SEKTOR_TL!H33</f>
        <v>25.6479955918063</v>
      </c>
      <c r="F33" s="135">
        <f>SEKTOR_USD!L33</f>
        <v>11.309795767605587</v>
      </c>
      <c r="G33" s="135">
        <f>SEKTOR_TL!L33</f>
        <v>27.504021894376436</v>
      </c>
    </row>
    <row r="34" spans="1:7" ht="14.25" x14ac:dyDescent="0.2">
      <c r="A34" s="11" t="s">
        <v>25</v>
      </c>
      <c r="B34" s="135">
        <f>SEKTOR_USD!D34</f>
        <v>23.170748823674149</v>
      </c>
      <c r="C34" s="135">
        <f>SEKTOR_TL!D34</f>
        <v>30.421588602676746</v>
      </c>
      <c r="D34" s="135">
        <f>SEKTOR_USD!H34</f>
        <v>26.800897587511898</v>
      </c>
      <c r="E34" s="135">
        <f>SEKTOR_TL!H34</f>
        <v>31.064406887819828</v>
      </c>
      <c r="F34" s="135">
        <f>SEKTOR_USD!L34</f>
        <v>20.321669148820355</v>
      </c>
      <c r="G34" s="135">
        <f>SEKTOR_TL!L34</f>
        <v>37.827013621957725</v>
      </c>
    </row>
    <row r="35" spans="1:7" ht="14.25" x14ac:dyDescent="0.2">
      <c r="A35" s="11" t="s">
        <v>26</v>
      </c>
      <c r="B35" s="135">
        <f>SEKTOR_USD!D35</f>
        <v>23.36071037828593</v>
      </c>
      <c r="C35" s="135">
        <f>SEKTOR_TL!D35</f>
        <v>30.62273285131138</v>
      </c>
      <c r="D35" s="135">
        <f>SEKTOR_USD!H35</f>
        <v>26.06076653540665</v>
      </c>
      <c r="E35" s="135">
        <f>SEKTOR_TL!H35</f>
        <v>30.299389926512561</v>
      </c>
      <c r="F35" s="135">
        <f>SEKTOR_USD!L35</f>
        <v>19.15287978289118</v>
      </c>
      <c r="G35" s="135">
        <f>SEKTOR_TL!L35</f>
        <v>36.488179569881261</v>
      </c>
    </row>
    <row r="36" spans="1:7" ht="14.25" x14ac:dyDescent="0.2">
      <c r="A36" s="11" t="s">
        <v>27</v>
      </c>
      <c r="B36" s="135">
        <f>SEKTOR_USD!D36</f>
        <v>10.635510881267136</v>
      </c>
      <c r="C36" s="135">
        <f>SEKTOR_TL!D36</f>
        <v>17.14842381659858</v>
      </c>
      <c r="D36" s="135">
        <f>SEKTOR_USD!H36</f>
        <v>20.813753031539203</v>
      </c>
      <c r="E36" s="135">
        <f>SEKTOR_TL!H36</f>
        <v>24.875952664626038</v>
      </c>
      <c r="F36" s="135">
        <f>SEKTOR_USD!L36</f>
        <v>21.483508736295608</v>
      </c>
      <c r="G36" s="135">
        <f>SEKTOR_TL!L36</f>
        <v>39.15788678705173</v>
      </c>
    </row>
    <row r="37" spans="1:7" ht="14.25" x14ac:dyDescent="0.2">
      <c r="A37" s="11" t="s">
        <v>108</v>
      </c>
      <c r="B37" s="135">
        <f>SEKTOR_USD!D37</f>
        <v>4.0439077506496766</v>
      </c>
      <c r="C37" s="135">
        <f>SEKTOR_TL!D37</f>
        <v>10.16878490115935</v>
      </c>
      <c r="D37" s="135">
        <f>SEKTOR_USD!H37</f>
        <v>11.770374029050643</v>
      </c>
      <c r="E37" s="135">
        <f>SEKTOR_TL!H37</f>
        <v>15.528502230334659</v>
      </c>
      <c r="F37" s="135">
        <f>SEKTOR_USD!L37</f>
        <v>6.6159318825092504</v>
      </c>
      <c r="G37" s="135">
        <f>SEKTOR_TL!L37</f>
        <v>22.127257707115913</v>
      </c>
    </row>
    <row r="38" spans="1:7" ht="14.25" x14ac:dyDescent="0.2">
      <c r="A38" s="8" t="s">
        <v>28</v>
      </c>
      <c r="B38" s="135">
        <f>SEKTOR_USD!D38</f>
        <v>53.710735101369131</v>
      </c>
      <c r="C38" s="135">
        <f>SEKTOR_TL!D38</f>
        <v>62.759408777358985</v>
      </c>
      <c r="D38" s="135">
        <f>SEKTOR_USD!H38</f>
        <v>8.8028020772040367</v>
      </c>
      <c r="E38" s="135">
        <f>SEKTOR_TL!H38</f>
        <v>12.46114967080505</v>
      </c>
      <c r="F38" s="135">
        <f>SEKTOR_USD!L38</f>
        <v>24.047679182911395</v>
      </c>
      <c r="G38" s="135">
        <f>SEKTOR_TL!L38</f>
        <v>42.095112953999383</v>
      </c>
    </row>
    <row r="39" spans="1:7" ht="14.25" x14ac:dyDescent="0.2">
      <c r="A39" s="8" t="s">
        <v>109</v>
      </c>
      <c r="B39" s="135">
        <f>SEKTOR_USD!D39</f>
        <v>1.1632105395384835</v>
      </c>
      <c r="C39" s="135">
        <f>SEKTOR_TL!D39</f>
        <v>7.1185062421064123</v>
      </c>
      <c r="D39" s="135">
        <f>SEKTOR_USD!H39</f>
        <v>10.398291189167406</v>
      </c>
      <c r="E39" s="135">
        <f>SEKTOR_TL!H39</f>
        <v>14.110284954024435</v>
      </c>
      <c r="F39" s="135">
        <f>SEKTOR_USD!L39</f>
        <v>9.2152079390257047</v>
      </c>
      <c r="G39" s="135">
        <f>SEKTOR_TL!L39</f>
        <v>25.104696924698722</v>
      </c>
    </row>
    <row r="40" spans="1:7" ht="14.25" x14ac:dyDescent="0.2">
      <c r="A40" s="8" t="s">
        <v>29</v>
      </c>
      <c r="B40" s="135">
        <f>SEKTOR_USD!D40</f>
        <v>26.955919468986998</v>
      </c>
      <c r="C40" s="135">
        <f>SEKTOR_TL!D40</f>
        <v>34.429585415301766</v>
      </c>
      <c r="D40" s="135">
        <f>SEKTOR_USD!H40</f>
        <v>28.537314279517624</v>
      </c>
      <c r="E40" s="135">
        <f>SEKTOR_TL!H40</f>
        <v>32.859208251041835</v>
      </c>
      <c r="F40" s="135">
        <f>SEKTOR_USD!L40</f>
        <v>18.426984049365672</v>
      </c>
      <c r="G40" s="135">
        <f>SEKTOR_TL!L40</f>
        <v>35.656674805523352</v>
      </c>
    </row>
    <row r="41" spans="1:7" ht="14.25" x14ac:dyDescent="0.2">
      <c r="A41" s="11" t="s">
        <v>30</v>
      </c>
      <c r="B41" s="135">
        <f>SEKTOR_USD!D41</f>
        <v>-4.788844264069227</v>
      </c>
      <c r="C41" s="135">
        <f>SEKTOR_TL!D41</f>
        <v>0.8160647099209315</v>
      </c>
      <c r="D41" s="135">
        <f>SEKTOR_USD!H41</f>
        <v>7.6028375047680994</v>
      </c>
      <c r="E41" s="135">
        <f>SEKTOR_TL!H41</f>
        <v>11.220837906732802</v>
      </c>
      <c r="F41" s="135">
        <f>SEKTOR_USD!L41</f>
        <v>12.55540546094355</v>
      </c>
      <c r="G41" s="135">
        <f>SEKTOR_TL!L41</f>
        <v>28.930852700380242</v>
      </c>
    </row>
    <row r="42" spans="1:7" ht="16.5" x14ac:dyDescent="0.25">
      <c r="A42" s="63" t="s">
        <v>31</v>
      </c>
      <c r="B42" s="133">
        <f>SEKTOR_USD!D42</f>
        <v>-1.4397367710215194</v>
      </c>
      <c r="C42" s="133">
        <f>SEKTOR_TL!D42</f>
        <v>4.3623281191798009</v>
      </c>
      <c r="D42" s="133">
        <f>SEKTOR_USD!H42</f>
        <v>8.1084992788329231</v>
      </c>
      <c r="E42" s="133">
        <f>SEKTOR_TL!H42</f>
        <v>11.743501876504055</v>
      </c>
      <c r="F42" s="133">
        <f>SEKTOR_USD!L42</f>
        <v>17.508169834269744</v>
      </c>
      <c r="G42" s="133">
        <f>SEKTOR_TL!L42</f>
        <v>34.604184258841819</v>
      </c>
    </row>
    <row r="43" spans="1:7" ht="14.25" x14ac:dyDescent="0.2">
      <c r="A43" s="11" t="s">
        <v>32</v>
      </c>
      <c r="B43" s="135">
        <f>SEKTOR_USD!D43</f>
        <v>-1.4397367710215194</v>
      </c>
      <c r="C43" s="135">
        <f>SEKTOR_TL!D43</f>
        <v>4.3623281191798009</v>
      </c>
      <c r="D43" s="135">
        <f>SEKTOR_USD!H43</f>
        <v>8.1084992788329231</v>
      </c>
      <c r="E43" s="135">
        <f>SEKTOR_TL!H43</f>
        <v>11.743501876504055</v>
      </c>
      <c r="F43" s="135">
        <f>SEKTOR_USD!L43</f>
        <v>17.508169834269744</v>
      </c>
      <c r="G43" s="135">
        <f>SEKTOR_TL!L43</f>
        <v>34.604184258841819</v>
      </c>
    </row>
    <row r="44" spans="1:7" ht="18" x14ac:dyDescent="0.25">
      <c r="A44" s="79" t="s">
        <v>40</v>
      </c>
      <c r="B44" s="136">
        <f>SEKTOR_USD!D44</f>
        <v>11.47083681728339</v>
      </c>
      <c r="C44" s="136">
        <f>SEKTOR_TL!D44</f>
        <v>18.032923883511533</v>
      </c>
      <c r="D44" s="136">
        <f>SEKTOR_USD!H44</f>
        <v>13.886968395664862</v>
      </c>
      <c r="E44" s="136">
        <f>SEKTOR_TL!H44</f>
        <v>17.716264230133895</v>
      </c>
      <c r="F44" s="136">
        <f>SEKTOR_USD!L44</f>
        <v>12.254519923789582</v>
      </c>
      <c r="G44" s="136">
        <f>SEKTOR_TL!L44</f>
        <v>28.586191964526613</v>
      </c>
    </row>
    <row r="45" spans="1:7" ht="14.25" hidden="1" x14ac:dyDescent="0.2">
      <c r="A45" s="73" t="s">
        <v>34</v>
      </c>
      <c r="B45" s="80"/>
      <c r="C45" s="80"/>
      <c r="D45" s="70">
        <f>SEKTOR_USD!H45</f>
        <v>-65.226352984700526</v>
      </c>
      <c r="E45" s="70">
        <f>SEKTOR_TL!H45</f>
        <v>-58.845882034799679</v>
      </c>
      <c r="F45" s="70">
        <f>SEKTOR_USD!L45</f>
        <v>-15.523940898820854</v>
      </c>
      <c r="G45" s="70">
        <f>SEKTOR_TL!L45</f>
        <v>-3.1543627316195</v>
      </c>
    </row>
    <row r="46" spans="1:7" s="20" customFormat="1" ht="18" hidden="1" x14ac:dyDescent="0.25">
      <c r="A46" s="74" t="s">
        <v>40</v>
      </c>
      <c r="B46" s="81">
        <f>SEKTOR_USD!D46</f>
        <v>0</v>
      </c>
      <c r="C46" s="81" t="e">
        <f>SEKTOR_TL!D46</f>
        <v>#DIV/0!</v>
      </c>
      <c r="D46" s="81">
        <f>SEKTOR_USD!H46</f>
        <v>10.399865224160227</v>
      </c>
      <c r="E46" s="81">
        <f>SEKTOR_TL!H46</f>
        <v>30.656674428722663</v>
      </c>
      <c r="F46" s="81">
        <f>SEKTOR_USD!L46</f>
        <v>10.482535151070566</v>
      </c>
      <c r="G46" s="81">
        <f>SEKTOR_TL!L46</f>
        <v>26.660164282951591</v>
      </c>
    </row>
    <row r="47" spans="1:7" s="20" customFormat="1" ht="18" x14ac:dyDescent="0.25">
      <c r="A47" s="21"/>
      <c r="B47" s="23"/>
      <c r="C47" s="23"/>
      <c r="D47" s="23"/>
      <c r="E47" s="23"/>
    </row>
    <row r="48" spans="1:7" x14ac:dyDescent="0.2">
      <c r="A48" s="19" t="s">
        <v>36</v>
      </c>
    </row>
    <row r="49" spans="1:1" x14ac:dyDescent="0.2">
      <c r="A49" s="26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R11" sqref="R11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78" t="s">
        <v>129</v>
      </c>
      <c r="D2" s="178"/>
      <c r="E2" s="178"/>
      <c r="F2" s="178"/>
      <c r="G2" s="178"/>
      <c r="H2" s="178"/>
      <c r="I2" s="178"/>
      <c r="J2" s="178"/>
      <c r="K2" s="178"/>
    </row>
    <row r="6" spans="1:13" ht="22.5" customHeight="1" x14ac:dyDescent="0.2">
      <c r="A6" s="186" t="s">
        <v>116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8"/>
    </row>
    <row r="7" spans="1:13" ht="24" customHeight="1" x14ac:dyDescent="0.2">
      <c r="A7" s="83"/>
      <c r="B7" s="181" t="s">
        <v>131</v>
      </c>
      <c r="C7" s="181"/>
      <c r="D7" s="181"/>
      <c r="E7" s="181"/>
      <c r="F7" s="181" t="s">
        <v>132</v>
      </c>
      <c r="G7" s="181"/>
      <c r="H7" s="181"/>
      <c r="I7" s="181"/>
      <c r="J7" s="181" t="s">
        <v>106</v>
      </c>
      <c r="K7" s="181"/>
      <c r="L7" s="181"/>
      <c r="M7" s="181"/>
    </row>
    <row r="8" spans="1:13" ht="60" x14ac:dyDescent="0.2">
      <c r="A8" s="84" t="s">
        <v>41</v>
      </c>
      <c r="B8" s="107">
        <v>2017</v>
      </c>
      <c r="C8" s="108">
        <v>2018</v>
      </c>
      <c r="D8" s="109" t="s">
        <v>124</v>
      </c>
      <c r="E8" s="109" t="s">
        <v>125</v>
      </c>
      <c r="F8" s="107">
        <v>2017</v>
      </c>
      <c r="G8" s="108">
        <v>2018</v>
      </c>
      <c r="H8" s="109" t="s">
        <v>124</v>
      </c>
      <c r="I8" s="109" t="s">
        <v>125</v>
      </c>
      <c r="J8" s="107" t="s">
        <v>133</v>
      </c>
      <c r="K8" s="107" t="s">
        <v>134</v>
      </c>
      <c r="L8" s="109" t="s">
        <v>124</v>
      </c>
      <c r="M8" s="109" t="s">
        <v>125</v>
      </c>
    </row>
    <row r="9" spans="1:13" ht="22.5" customHeight="1" x14ac:dyDescent="0.25">
      <c r="A9" s="85" t="s">
        <v>204</v>
      </c>
      <c r="B9" s="112">
        <v>3661013.6604300002</v>
      </c>
      <c r="C9" s="112">
        <v>4360104.5130799999</v>
      </c>
      <c r="D9" s="97">
        <f>(C9-B9)/B9*100</f>
        <v>19.095554332563971</v>
      </c>
      <c r="E9" s="114">
        <f t="shared" ref="E9:E22" si="0">C9/C$22*100</f>
        <v>28.863794629492784</v>
      </c>
      <c r="F9" s="112">
        <v>9330386.0448899996</v>
      </c>
      <c r="G9" s="112">
        <v>11168304.690400001</v>
      </c>
      <c r="H9" s="97">
        <f t="shared" ref="H9:H21" si="1">(G9-F9)/F9*100</f>
        <v>19.698205804856052</v>
      </c>
      <c r="I9" s="99">
        <f t="shared" ref="I9:I22" si="2">G9/G$22*100</f>
        <v>27.808722431581568</v>
      </c>
      <c r="J9" s="112">
        <v>36316150.418070003</v>
      </c>
      <c r="K9" s="112">
        <v>42709971.268550001</v>
      </c>
      <c r="L9" s="97">
        <f t="shared" ref="L9:L22" si="3">(K9-J9)/J9*100</f>
        <v>17.605998369525956</v>
      </c>
      <c r="M9" s="114">
        <f t="shared" ref="M9:M22" si="4">K9/K$22*100</f>
        <v>28.075992718968035</v>
      </c>
    </row>
    <row r="10" spans="1:13" ht="22.5" customHeight="1" x14ac:dyDescent="0.25">
      <c r="A10" s="85" t="s">
        <v>205</v>
      </c>
      <c r="B10" s="112">
        <v>2773293.8150399998</v>
      </c>
      <c r="C10" s="112">
        <v>3269938.49193</v>
      </c>
      <c r="D10" s="97">
        <f t="shared" ref="D10:D22" si="5">(C10-B10)/B10*100</f>
        <v>17.908116125187298</v>
      </c>
      <c r="E10" s="114">
        <f t="shared" si="0"/>
        <v>21.646919884374135</v>
      </c>
      <c r="F10" s="112">
        <v>7110026.50232</v>
      </c>
      <c r="G10" s="112">
        <v>8513304.0268200003</v>
      </c>
      <c r="H10" s="97">
        <f t="shared" si="1"/>
        <v>19.736600475991352</v>
      </c>
      <c r="I10" s="99">
        <f t="shared" si="2"/>
        <v>21.197855468699956</v>
      </c>
      <c r="J10" s="112">
        <v>25901423.16643</v>
      </c>
      <c r="K10" s="112">
        <v>30709132.767700002</v>
      </c>
      <c r="L10" s="97">
        <f t="shared" si="3"/>
        <v>18.561565402711611</v>
      </c>
      <c r="M10" s="114">
        <f t="shared" si="4"/>
        <v>20.187074876977299</v>
      </c>
    </row>
    <row r="11" spans="1:13" ht="22.5" customHeight="1" x14ac:dyDescent="0.25">
      <c r="A11" s="85" t="s">
        <v>206</v>
      </c>
      <c r="B11" s="112">
        <v>1703799.29779</v>
      </c>
      <c r="C11" s="112">
        <v>1896176.29893</v>
      </c>
      <c r="D11" s="97">
        <f t="shared" si="5"/>
        <v>11.291060008624989</v>
      </c>
      <c r="E11" s="114">
        <f t="shared" si="0"/>
        <v>12.552644806893651</v>
      </c>
      <c r="F11" s="112">
        <v>4466871.9701899998</v>
      </c>
      <c r="G11" s="112">
        <v>5080494.9729599999</v>
      </c>
      <c r="H11" s="97">
        <f t="shared" si="1"/>
        <v>13.737197010907378</v>
      </c>
      <c r="I11" s="99">
        <f t="shared" si="2"/>
        <v>12.650270424618046</v>
      </c>
      <c r="J11" s="112">
        <v>18343269.946529999</v>
      </c>
      <c r="K11" s="112">
        <v>19307142.453370001</v>
      </c>
      <c r="L11" s="97">
        <f t="shared" si="3"/>
        <v>5.2546384022568331</v>
      </c>
      <c r="M11" s="114">
        <f t="shared" si="4"/>
        <v>12.691818206491105</v>
      </c>
    </row>
    <row r="12" spans="1:13" ht="22.5" customHeight="1" x14ac:dyDescent="0.25">
      <c r="A12" s="85" t="s">
        <v>207</v>
      </c>
      <c r="B12" s="112">
        <v>1018261.40406</v>
      </c>
      <c r="C12" s="112">
        <v>1206053.2807400001</v>
      </c>
      <c r="D12" s="97">
        <f t="shared" si="5"/>
        <v>18.442403486102737</v>
      </c>
      <c r="E12" s="114">
        <f t="shared" si="0"/>
        <v>7.9840458188729295</v>
      </c>
      <c r="F12" s="112">
        <v>2729968.8973099999</v>
      </c>
      <c r="G12" s="112">
        <v>3361273.1483100001</v>
      </c>
      <c r="H12" s="97">
        <f t="shared" si="1"/>
        <v>23.124961299817798</v>
      </c>
      <c r="I12" s="99">
        <f t="shared" si="2"/>
        <v>8.3694629211206895</v>
      </c>
      <c r="J12" s="112">
        <v>11040723.71305</v>
      </c>
      <c r="K12" s="112">
        <v>12458321.79273</v>
      </c>
      <c r="L12" s="97">
        <f t="shared" si="3"/>
        <v>12.839720624513189</v>
      </c>
      <c r="M12" s="114">
        <f t="shared" si="4"/>
        <v>8.1896508368951491</v>
      </c>
    </row>
    <row r="13" spans="1:13" ht="22.5" customHeight="1" x14ac:dyDescent="0.25">
      <c r="A13" s="86" t="s">
        <v>208</v>
      </c>
      <c r="B13" s="112">
        <v>1069348.1274600001</v>
      </c>
      <c r="C13" s="112">
        <v>1208486.40285</v>
      </c>
      <c r="D13" s="97">
        <f t="shared" si="5"/>
        <v>13.011504094601264</v>
      </c>
      <c r="E13" s="114">
        <f t="shared" si="0"/>
        <v>8.0001530329731487</v>
      </c>
      <c r="F13" s="112">
        <v>2808500.2039200002</v>
      </c>
      <c r="G13" s="112">
        <v>3231742.6644600001</v>
      </c>
      <c r="H13" s="97">
        <f t="shared" si="1"/>
        <v>15.070052690373808</v>
      </c>
      <c r="I13" s="99">
        <f t="shared" si="2"/>
        <v>8.046936148108367</v>
      </c>
      <c r="J13" s="112">
        <v>11128180.837680001</v>
      </c>
      <c r="K13" s="112">
        <v>12199408.351670001</v>
      </c>
      <c r="L13" s="97">
        <f t="shared" si="3"/>
        <v>9.6262590410359383</v>
      </c>
      <c r="M13" s="114">
        <f t="shared" si="4"/>
        <v>8.019450490930593</v>
      </c>
    </row>
    <row r="14" spans="1:13" ht="22.5" customHeight="1" x14ac:dyDescent="0.25">
      <c r="A14" s="85" t="s">
        <v>209</v>
      </c>
      <c r="B14" s="112">
        <v>1210735.3448999999</v>
      </c>
      <c r="C14" s="112">
        <v>1088975.7786099999</v>
      </c>
      <c r="D14" s="97">
        <f t="shared" si="5"/>
        <v>-10.056662407923397</v>
      </c>
      <c r="E14" s="114">
        <f t="shared" si="0"/>
        <v>7.2089953660508312</v>
      </c>
      <c r="F14" s="112">
        <v>3259850.7005599998</v>
      </c>
      <c r="G14" s="112">
        <v>3027517.5550299999</v>
      </c>
      <c r="H14" s="97">
        <f t="shared" si="1"/>
        <v>-7.1271100081389633</v>
      </c>
      <c r="I14" s="99">
        <f t="shared" si="2"/>
        <v>7.5384221400172384</v>
      </c>
      <c r="J14" s="112">
        <v>10817283.16045</v>
      </c>
      <c r="K14" s="112">
        <v>11484307.31106</v>
      </c>
      <c r="L14" s="97">
        <f t="shared" si="3"/>
        <v>6.166281687519878</v>
      </c>
      <c r="M14" s="114">
        <f t="shared" si="4"/>
        <v>7.5493688914077914</v>
      </c>
    </row>
    <row r="15" spans="1:13" ht="22.5" customHeight="1" x14ac:dyDescent="0.25">
      <c r="A15" s="85" t="s">
        <v>210</v>
      </c>
      <c r="B15" s="112">
        <v>731575.97932000004</v>
      </c>
      <c r="C15" s="112">
        <v>738842.64546000003</v>
      </c>
      <c r="D15" s="97">
        <f t="shared" si="5"/>
        <v>0.99328932953134319</v>
      </c>
      <c r="E15" s="114">
        <f t="shared" si="0"/>
        <v>4.8911218339130897</v>
      </c>
      <c r="F15" s="112">
        <v>1987341.1169199999</v>
      </c>
      <c r="G15" s="112">
        <v>2067051.26431</v>
      </c>
      <c r="H15" s="97">
        <f t="shared" si="1"/>
        <v>4.0108940891604759</v>
      </c>
      <c r="I15" s="99">
        <f t="shared" si="2"/>
        <v>5.1468917131582819</v>
      </c>
      <c r="J15" s="112">
        <v>7781561.59387</v>
      </c>
      <c r="K15" s="112">
        <v>8139435.6428199997</v>
      </c>
      <c r="L15" s="97">
        <f t="shared" si="3"/>
        <v>4.5990004015635941</v>
      </c>
      <c r="M15" s="114">
        <f t="shared" si="4"/>
        <v>5.3505710506670061</v>
      </c>
    </row>
    <row r="16" spans="1:13" ht="22.5" customHeight="1" x14ac:dyDescent="0.25">
      <c r="A16" s="85" t="s">
        <v>211</v>
      </c>
      <c r="B16" s="112">
        <v>647288.41850000003</v>
      </c>
      <c r="C16" s="112">
        <v>605790.10166000004</v>
      </c>
      <c r="D16" s="97">
        <f t="shared" si="5"/>
        <v>-6.4111013968342752</v>
      </c>
      <c r="E16" s="114">
        <f t="shared" si="0"/>
        <v>4.0103169615404513</v>
      </c>
      <c r="F16" s="112">
        <v>1614108.4506399999</v>
      </c>
      <c r="G16" s="112">
        <v>1679959.6540099999</v>
      </c>
      <c r="H16" s="97">
        <f t="shared" si="1"/>
        <v>4.0797260768871979</v>
      </c>
      <c r="I16" s="99">
        <f t="shared" si="2"/>
        <v>4.1830459509917501</v>
      </c>
      <c r="J16" s="112">
        <v>6443534.4011899997</v>
      </c>
      <c r="K16" s="112">
        <v>6818822.5901800003</v>
      </c>
      <c r="L16" s="97">
        <f t="shared" si="3"/>
        <v>5.8242598801162906</v>
      </c>
      <c r="M16" s="114">
        <f t="shared" si="4"/>
        <v>4.4824477214013356</v>
      </c>
    </row>
    <row r="17" spans="1:13" ht="22.5" customHeight="1" x14ac:dyDescent="0.25">
      <c r="A17" s="85" t="s">
        <v>212</v>
      </c>
      <c r="B17" s="112">
        <v>208043.56748</v>
      </c>
      <c r="C17" s="112">
        <v>228370.07363</v>
      </c>
      <c r="D17" s="97">
        <f t="shared" si="5"/>
        <v>9.7703122457530753</v>
      </c>
      <c r="E17" s="114">
        <f t="shared" si="0"/>
        <v>1.5118047938997927</v>
      </c>
      <c r="F17" s="112">
        <v>575928.47897000005</v>
      </c>
      <c r="G17" s="112">
        <v>636300.16504999995</v>
      </c>
      <c r="H17" s="97">
        <f t="shared" si="1"/>
        <v>10.482497095467412</v>
      </c>
      <c r="I17" s="99">
        <f t="shared" si="2"/>
        <v>1.5843671142187685</v>
      </c>
      <c r="J17" s="112">
        <v>2207874.7320900001</v>
      </c>
      <c r="K17" s="112">
        <v>2508442.1285299999</v>
      </c>
      <c r="L17" s="97">
        <f t="shared" si="3"/>
        <v>13.613426163697213</v>
      </c>
      <c r="M17" s="114">
        <f t="shared" si="4"/>
        <v>1.6489592674678459</v>
      </c>
    </row>
    <row r="18" spans="1:13" ht="22.5" customHeight="1" x14ac:dyDescent="0.25">
      <c r="A18" s="85" t="s">
        <v>213</v>
      </c>
      <c r="B18" s="112">
        <v>170104.31633</v>
      </c>
      <c r="C18" s="112">
        <v>166496.84638</v>
      </c>
      <c r="D18" s="97">
        <f t="shared" si="5"/>
        <v>-2.1207398070966978</v>
      </c>
      <c r="E18" s="114">
        <f t="shared" si="0"/>
        <v>1.1022054095156852</v>
      </c>
      <c r="F18" s="112">
        <v>438266.12099000002</v>
      </c>
      <c r="G18" s="112">
        <v>451310.46285000001</v>
      </c>
      <c r="H18" s="97">
        <f t="shared" si="1"/>
        <v>2.9763518636882318</v>
      </c>
      <c r="I18" s="99">
        <f t="shared" si="2"/>
        <v>1.1237486565577173</v>
      </c>
      <c r="J18" s="112">
        <v>1876200.34565</v>
      </c>
      <c r="K18" s="112">
        <v>1823252.9756</v>
      </c>
      <c r="L18" s="97">
        <f t="shared" si="3"/>
        <v>-2.8220531017787804</v>
      </c>
      <c r="M18" s="114">
        <f t="shared" si="4"/>
        <v>1.1985406626924262</v>
      </c>
    </row>
    <row r="19" spans="1:13" ht="22.5" customHeight="1" x14ac:dyDescent="0.25">
      <c r="A19" s="85" t="s">
        <v>214</v>
      </c>
      <c r="B19" s="112">
        <v>148411.49423000001</v>
      </c>
      <c r="C19" s="112">
        <v>157269.91927000001</v>
      </c>
      <c r="D19" s="97">
        <f t="shared" si="5"/>
        <v>5.9688267987327857</v>
      </c>
      <c r="E19" s="114">
        <f t="shared" si="0"/>
        <v>1.0411233578434407</v>
      </c>
      <c r="F19" s="112">
        <v>405300.75770000002</v>
      </c>
      <c r="G19" s="112">
        <v>462897.48327000003</v>
      </c>
      <c r="H19" s="97">
        <f t="shared" si="1"/>
        <v>14.210860571011462</v>
      </c>
      <c r="I19" s="99">
        <f t="shared" si="2"/>
        <v>1.1525999677997736</v>
      </c>
      <c r="J19" s="112">
        <v>1499527.6135100001</v>
      </c>
      <c r="K19" s="112">
        <v>1763239.0342000001</v>
      </c>
      <c r="L19" s="97">
        <f t="shared" si="3"/>
        <v>17.586299732935291</v>
      </c>
      <c r="M19" s="114">
        <f t="shared" si="4"/>
        <v>1.1590896649104705</v>
      </c>
    </row>
    <row r="20" spans="1:13" ht="22.5" customHeight="1" x14ac:dyDescent="0.25">
      <c r="A20" s="85" t="s">
        <v>215</v>
      </c>
      <c r="B20" s="112">
        <v>113577.52452000001</v>
      </c>
      <c r="C20" s="112">
        <v>94060.078510000007</v>
      </c>
      <c r="D20" s="97">
        <f t="shared" si="5"/>
        <v>-17.18425022246646</v>
      </c>
      <c r="E20" s="114">
        <f t="shared" si="0"/>
        <v>0.62267562183475433</v>
      </c>
      <c r="F20" s="112">
        <v>323416.83033000003</v>
      </c>
      <c r="G20" s="112">
        <v>266557.39676999999</v>
      </c>
      <c r="H20" s="97">
        <f t="shared" si="1"/>
        <v>-17.580851776323211</v>
      </c>
      <c r="I20" s="99">
        <f t="shared" si="2"/>
        <v>0.66371941528722733</v>
      </c>
      <c r="J20" s="112">
        <v>1275738.3083299999</v>
      </c>
      <c r="K20" s="112">
        <v>1247188.5582099999</v>
      </c>
      <c r="L20" s="97">
        <f t="shared" si="3"/>
        <v>-2.2379001973667245</v>
      </c>
      <c r="M20" s="114">
        <f t="shared" si="4"/>
        <v>0.81985671821953898</v>
      </c>
    </row>
    <row r="21" spans="1:13" ht="22.5" customHeight="1" x14ac:dyDescent="0.25">
      <c r="A21" s="85" t="s">
        <v>216</v>
      </c>
      <c r="B21" s="112">
        <v>95886.13235</v>
      </c>
      <c r="C21" s="112">
        <v>85226.644060000006</v>
      </c>
      <c r="D21" s="97">
        <f t="shared" si="5"/>
        <v>-11.116819532454523</v>
      </c>
      <c r="E21" s="114">
        <f t="shared" si="0"/>
        <v>0.56419848279531026</v>
      </c>
      <c r="F21" s="112">
        <v>214083.55231</v>
      </c>
      <c r="G21" s="112">
        <v>214443.56954999999</v>
      </c>
      <c r="H21" s="97">
        <f t="shared" si="1"/>
        <v>0.16816669758855166</v>
      </c>
      <c r="I21" s="99">
        <f t="shared" si="2"/>
        <v>0.53395764784063415</v>
      </c>
      <c r="J21" s="112">
        <v>884452.84693999996</v>
      </c>
      <c r="K21" s="112">
        <v>954081.75829000003</v>
      </c>
      <c r="L21" s="97">
        <f t="shared" si="3"/>
        <v>7.8725408133288068</v>
      </c>
      <c r="M21" s="114">
        <f t="shared" si="4"/>
        <v>0.62717889297141816</v>
      </c>
    </row>
    <row r="22" spans="1:13" ht="24" customHeight="1" x14ac:dyDescent="0.2">
      <c r="A22" s="102" t="s">
        <v>42</v>
      </c>
      <c r="B22" s="113">
        <f>SUM(B9:B21)</f>
        <v>13551339.082410002</v>
      </c>
      <c r="C22" s="113">
        <f>SUM(C9:C21)</f>
        <v>15105791.07511</v>
      </c>
      <c r="D22" s="111">
        <f t="shared" si="5"/>
        <v>11.470836817283374</v>
      </c>
      <c r="E22" s="115">
        <f t="shared" si="0"/>
        <v>100</v>
      </c>
      <c r="F22" s="100">
        <f>SUM(F9:F21)</f>
        <v>35264049.627049997</v>
      </c>
      <c r="G22" s="100">
        <f>SUM(G9:G21)</f>
        <v>40161157.053789996</v>
      </c>
      <c r="H22" s="111">
        <f>(G22-F22)/F22*100</f>
        <v>13.886968395664839</v>
      </c>
      <c r="I22" s="104">
        <f t="shared" si="2"/>
        <v>100</v>
      </c>
      <c r="J22" s="113">
        <f>SUM(J9:J21)</f>
        <v>135515921.08379</v>
      </c>
      <c r="K22" s="113">
        <f>SUM(K9:K21)</f>
        <v>152122746.63290998</v>
      </c>
      <c r="L22" s="111">
        <f t="shared" si="3"/>
        <v>12.254519923789557</v>
      </c>
      <c r="M22" s="115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N25" sqref="N25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27"/>
    </row>
    <row r="8" spans="9:9" x14ac:dyDescent="0.2">
      <c r="I8" s="27"/>
    </row>
    <row r="9" spans="9:9" x14ac:dyDescent="0.2">
      <c r="I9" s="27"/>
    </row>
    <row r="10" spans="9:9" x14ac:dyDescent="0.2">
      <c r="I10" s="27"/>
    </row>
    <row r="17" spans="3:14" ht="12.75" customHeight="1" x14ac:dyDescent="0.2"/>
    <row r="21" spans="3:14" x14ac:dyDescent="0.2">
      <c r="C21" s="1" t="s">
        <v>111</v>
      </c>
    </row>
    <row r="22" spans="3:14" x14ac:dyDescent="0.2">
      <c r="C22" s="98" t="s">
        <v>118</v>
      </c>
    </row>
    <row r="24" spans="3:14" x14ac:dyDescent="0.2">
      <c r="H24" s="27"/>
      <c r="I24" s="27"/>
    </row>
    <row r="25" spans="3:14" x14ac:dyDescent="0.2">
      <c r="H25" s="27"/>
      <c r="I25" s="27"/>
    </row>
    <row r="26" spans="3:14" x14ac:dyDescent="0.2">
      <c r="H26" s="189"/>
      <c r="I26" s="189"/>
      <c r="N26" t="s">
        <v>43</v>
      </c>
    </row>
    <row r="27" spans="3:14" x14ac:dyDescent="0.2">
      <c r="H27" s="189"/>
      <c r="I27" s="189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7"/>
      <c r="I37" s="27"/>
    </row>
    <row r="38" spans="8:9" x14ac:dyDescent="0.2">
      <c r="H38" s="27"/>
      <c r="I38" s="27"/>
    </row>
    <row r="39" spans="8:9" x14ac:dyDescent="0.2">
      <c r="H39" s="189"/>
      <c r="I39" s="189"/>
    </row>
    <row r="40" spans="8:9" x14ac:dyDescent="0.2">
      <c r="H40" s="189"/>
      <c r="I40" s="189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7"/>
      <c r="I49" s="27"/>
    </row>
    <row r="50" spans="3:9" x14ac:dyDescent="0.2">
      <c r="H50" s="27"/>
      <c r="I50" s="27"/>
    </row>
    <row r="51" spans="3:9" x14ac:dyDescent="0.2">
      <c r="H51" s="189"/>
      <c r="I51" s="189"/>
    </row>
    <row r="52" spans="3:9" x14ac:dyDescent="0.2">
      <c r="H52" s="189"/>
      <c r="I52" s="189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/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75" x14ac:dyDescent="0.25">
      <c r="A3" s="58"/>
      <c r="B3" s="110" t="s">
        <v>123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s="60" customFormat="1" x14ac:dyDescent="0.2">
      <c r="A4" s="82"/>
      <c r="B4" s="95" t="s">
        <v>105</v>
      </c>
      <c r="C4" s="95" t="s">
        <v>44</v>
      </c>
      <c r="D4" s="95" t="s">
        <v>45</v>
      </c>
      <c r="E4" s="95" t="s">
        <v>46</v>
      </c>
      <c r="F4" s="95" t="s">
        <v>47</v>
      </c>
      <c r="G4" s="95" t="s">
        <v>48</v>
      </c>
      <c r="H4" s="95" t="s">
        <v>49</v>
      </c>
      <c r="I4" s="95" t="s">
        <v>0</v>
      </c>
      <c r="J4" s="95" t="s">
        <v>104</v>
      </c>
      <c r="K4" s="95" t="s">
        <v>50</v>
      </c>
      <c r="L4" s="95" t="s">
        <v>51</v>
      </c>
      <c r="M4" s="95" t="s">
        <v>52</v>
      </c>
      <c r="N4" s="95" t="s">
        <v>53</v>
      </c>
      <c r="O4" s="96" t="s">
        <v>103</v>
      </c>
      <c r="P4" s="96" t="s">
        <v>102</v>
      </c>
    </row>
    <row r="5" spans="1:16" x14ac:dyDescent="0.2">
      <c r="A5" s="87" t="s">
        <v>101</v>
      </c>
      <c r="B5" s="88" t="s">
        <v>174</v>
      </c>
      <c r="C5" s="116">
        <v>1305469.4643600001</v>
      </c>
      <c r="D5" s="116">
        <v>1338408.7163800001</v>
      </c>
      <c r="E5" s="116">
        <v>1477937.3279500001</v>
      </c>
      <c r="F5" s="116">
        <v>0</v>
      </c>
      <c r="G5" s="116">
        <v>0</v>
      </c>
      <c r="H5" s="116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116">
        <v>4121815.50869</v>
      </c>
      <c r="P5" s="90">
        <f t="shared" ref="P5:P24" si="0">O5/O$26*100</f>
        <v>10.263189138623249</v>
      </c>
    </row>
    <row r="6" spans="1:16" x14ac:dyDescent="0.2">
      <c r="A6" s="87" t="s">
        <v>100</v>
      </c>
      <c r="B6" s="88" t="s">
        <v>175</v>
      </c>
      <c r="C6" s="116">
        <v>740667.67474000005</v>
      </c>
      <c r="D6" s="116">
        <v>836742.22956000001</v>
      </c>
      <c r="E6" s="116">
        <v>1030510.8528699999</v>
      </c>
      <c r="F6" s="116">
        <v>0</v>
      </c>
      <c r="G6" s="116">
        <v>0</v>
      </c>
      <c r="H6" s="116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116">
        <v>2607920.7571700001</v>
      </c>
      <c r="P6" s="90">
        <f t="shared" si="0"/>
        <v>6.4936394976794904</v>
      </c>
    </row>
    <row r="7" spans="1:16" x14ac:dyDescent="0.2">
      <c r="A7" s="87" t="s">
        <v>99</v>
      </c>
      <c r="B7" s="88" t="s">
        <v>176</v>
      </c>
      <c r="C7" s="116">
        <v>718191.86789999995</v>
      </c>
      <c r="D7" s="116">
        <v>846125.90980999998</v>
      </c>
      <c r="E7" s="116">
        <v>955637.17669999995</v>
      </c>
      <c r="F7" s="116">
        <v>0</v>
      </c>
      <c r="G7" s="116">
        <v>0</v>
      </c>
      <c r="H7" s="116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116">
        <v>2519954.9544099998</v>
      </c>
      <c r="P7" s="90">
        <f t="shared" si="0"/>
        <v>6.2746074547476018</v>
      </c>
    </row>
    <row r="8" spans="1:16" x14ac:dyDescent="0.2">
      <c r="A8" s="87" t="s">
        <v>98</v>
      </c>
      <c r="B8" s="88" t="s">
        <v>178</v>
      </c>
      <c r="C8" s="116">
        <v>611093.91523000004</v>
      </c>
      <c r="D8" s="116">
        <v>627220.64387999999</v>
      </c>
      <c r="E8" s="116">
        <v>699244.67984999996</v>
      </c>
      <c r="F8" s="116">
        <v>0</v>
      </c>
      <c r="G8" s="116">
        <v>0</v>
      </c>
      <c r="H8" s="116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116">
        <v>1937559.23896</v>
      </c>
      <c r="P8" s="90">
        <f t="shared" si="0"/>
        <v>4.8244607005842051</v>
      </c>
    </row>
    <row r="9" spans="1:16" x14ac:dyDescent="0.2">
      <c r="A9" s="87" t="s">
        <v>97</v>
      </c>
      <c r="B9" s="88" t="s">
        <v>179</v>
      </c>
      <c r="C9" s="116">
        <v>579723.16911999998</v>
      </c>
      <c r="D9" s="116">
        <v>604371.51061999996</v>
      </c>
      <c r="E9" s="116">
        <v>689185.14760999999</v>
      </c>
      <c r="F9" s="116">
        <v>0</v>
      </c>
      <c r="G9" s="116">
        <v>0</v>
      </c>
      <c r="H9" s="116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116">
        <v>1873279.8273499999</v>
      </c>
      <c r="P9" s="90">
        <f t="shared" si="0"/>
        <v>4.6644070160653373</v>
      </c>
    </row>
    <row r="10" spans="1:16" x14ac:dyDescent="0.2">
      <c r="A10" s="87" t="s">
        <v>96</v>
      </c>
      <c r="B10" s="88" t="s">
        <v>177</v>
      </c>
      <c r="C10" s="116">
        <v>583295.92333999998</v>
      </c>
      <c r="D10" s="116">
        <v>566926.51026999997</v>
      </c>
      <c r="E10" s="116">
        <v>712002.00814000005</v>
      </c>
      <c r="F10" s="116">
        <v>0</v>
      </c>
      <c r="G10" s="116">
        <v>0</v>
      </c>
      <c r="H10" s="116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116">
        <v>1862224.44175</v>
      </c>
      <c r="P10" s="90">
        <f t="shared" si="0"/>
        <v>4.6368794585669493</v>
      </c>
    </row>
    <row r="11" spans="1:16" x14ac:dyDescent="0.2">
      <c r="A11" s="87" t="s">
        <v>95</v>
      </c>
      <c r="B11" s="88" t="s">
        <v>180</v>
      </c>
      <c r="C11" s="116">
        <v>566525.74135000003</v>
      </c>
      <c r="D11" s="116">
        <v>554789.99464000005</v>
      </c>
      <c r="E11" s="116">
        <v>638701.89</v>
      </c>
      <c r="F11" s="116">
        <v>0</v>
      </c>
      <c r="G11" s="116">
        <v>0</v>
      </c>
      <c r="H11" s="116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116">
        <v>1760017.6259900001</v>
      </c>
      <c r="P11" s="90">
        <f t="shared" si="0"/>
        <v>4.3823877475260824</v>
      </c>
    </row>
    <row r="12" spans="1:16" x14ac:dyDescent="0.2">
      <c r="A12" s="87" t="s">
        <v>94</v>
      </c>
      <c r="B12" s="88" t="s">
        <v>181</v>
      </c>
      <c r="C12" s="116">
        <v>403540.83675000002</v>
      </c>
      <c r="D12" s="116">
        <v>390495.18222999998</v>
      </c>
      <c r="E12" s="116">
        <v>488248.23947999999</v>
      </c>
      <c r="F12" s="116">
        <v>0</v>
      </c>
      <c r="G12" s="116">
        <v>0</v>
      </c>
      <c r="H12" s="116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116">
        <v>1282284.2584599999</v>
      </c>
      <c r="P12" s="90">
        <f t="shared" si="0"/>
        <v>3.1928469011551823</v>
      </c>
    </row>
    <row r="13" spans="1:16" x14ac:dyDescent="0.2">
      <c r="A13" s="87" t="s">
        <v>93</v>
      </c>
      <c r="B13" s="88" t="s">
        <v>183</v>
      </c>
      <c r="C13" s="116">
        <v>300788.60485</v>
      </c>
      <c r="D13" s="116">
        <v>361829.69422</v>
      </c>
      <c r="E13" s="116">
        <v>361407.57513999997</v>
      </c>
      <c r="F13" s="116">
        <v>0</v>
      </c>
      <c r="G13" s="116">
        <v>0</v>
      </c>
      <c r="H13" s="116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116">
        <v>1024025.87421</v>
      </c>
      <c r="P13" s="90">
        <f t="shared" si="0"/>
        <v>2.5497917623201616</v>
      </c>
    </row>
    <row r="14" spans="1:16" x14ac:dyDescent="0.2">
      <c r="A14" s="87" t="s">
        <v>92</v>
      </c>
      <c r="B14" s="88" t="s">
        <v>182</v>
      </c>
      <c r="C14" s="116">
        <v>293076.86865999998</v>
      </c>
      <c r="D14" s="116">
        <v>318637.95559000003</v>
      </c>
      <c r="E14" s="116">
        <v>390780.76552000002</v>
      </c>
      <c r="F14" s="116">
        <v>0</v>
      </c>
      <c r="G14" s="116">
        <v>0</v>
      </c>
      <c r="H14" s="116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116">
        <v>1002495.58977</v>
      </c>
      <c r="P14" s="90">
        <f t="shared" si="0"/>
        <v>2.4961820408393698</v>
      </c>
    </row>
    <row r="15" spans="1:16" x14ac:dyDescent="0.2">
      <c r="A15" s="87" t="s">
        <v>91</v>
      </c>
      <c r="B15" s="88" t="s">
        <v>217</v>
      </c>
      <c r="C15" s="116">
        <v>297581.94918</v>
      </c>
      <c r="D15" s="116">
        <v>291552.35310000001</v>
      </c>
      <c r="E15" s="116">
        <v>359435.75347</v>
      </c>
      <c r="F15" s="116">
        <v>0</v>
      </c>
      <c r="G15" s="116">
        <v>0</v>
      </c>
      <c r="H15" s="116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116">
        <v>948570.05575000006</v>
      </c>
      <c r="P15" s="90">
        <f t="shared" si="0"/>
        <v>2.361909181250752</v>
      </c>
    </row>
    <row r="16" spans="1:16" x14ac:dyDescent="0.2">
      <c r="A16" s="87" t="s">
        <v>90</v>
      </c>
      <c r="B16" s="88" t="s">
        <v>218</v>
      </c>
      <c r="C16" s="116">
        <v>272787.71989000001</v>
      </c>
      <c r="D16" s="116">
        <v>280085.8052</v>
      </c>
      <c r="E16" s="116">
        <v>318140.74703999999</v>
      </c>
      <c r="F16" s="116">
        <v>0</v>
      </c>
      <c r="G16" s="116">
        <v>0</v>
      </c>
      <c r="H16" s="116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116">
        <v>871014.27213000006</v>
      </c>
      <c r="P16" s="90">
        <f t="shared" si="0"/>
        <v>2.168797753917806</v>
      </c>
    </row>
    <row r="17" spans="1:16" x14ac:dyDescent="0.2">
      <c r="A17" s="87" t="s">
        <v>89</v>
      </c>
      <c r="B17" s="88" t="s">
        <v>219</v>
      </c>
      <c r="C17" s="116">
        <v>247821.46629000001</v>
      </c>
      <c r="D17" s="116">
        <v>285987.19299000001</v>
      </c>
      <c r="E17" s="116">
        <v>295400.55950999999</v>
      </c>
      <c r="F17" s="116">
        <v>0</v>
      </c>
      <c r="G17" s="116">
        <v>0</v>
      </c>
      <c r="H17" s="116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116">
        <v>829209.21878999996</v>
      </c>
      <c r="P17" s="90">
        <f t="shared" si="0"/>
        <v>2.0647045046022838</v>
      </c>
    </row>
    <row r="18" spans="1:16" x14ac:dyDescent="0.2">
      <c r="A18" s="87" t="s">
        <v>88</v>
      </c>
      <c r="B18" s="88" t="s">
        <v>220</v>
      </c>
      <c r="C18" s="116">
        <v>266114.40457000001</v>
      </c>
      <c r="D18" s="116">
        <v>261042.89212999999</v>
      </c>
      <c r="E18" s="116">
        <v>233296.55415000001</v>
      </c>
      <c r="F18" s="116">
        <v>0</v>
      </c>
      <c r="G18" s="116">
        <v>0</v>
      </c>
      <c r="H18" s="116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116">
        <v>760453.85085000005</v>
      </c>
      <c r="P18" s="90">
        <f t="shared" si="0"/>
        <v>1.8935058315961446</v>
      </c>
    </row>
    <row r="19" spans="1:16" x14ac:dyDescent="0.2">
      <c r="A19" s="87" t="s">
        <v>87</v>
      </c>
      <c r="B19" s="88" t="s">
        <v>221</v>
      </c>
      <c r="C19" s="116">
        <v>227024.93221</v>
      </c>
      <c r="D19" s="116">
        <v>194884.34216999999</v>
      </c>
      <c r="E19" s="116">
        <v>282201.78596000001</v>
      </c>
      <c r="F19" s="116">
        <v>0</v>
      </c>
      <c r="G19" s="116">
        <v>0</v>
      </c>
      <c r="H19" s="116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116">
        <v>704111.06033999997</v>
      </c>
      <c r="P19" s="90">
        <f t="shared" si="0"/>
        <v>1.7532140804532752</v>
      </c>
    </row>
    <row r="20" spans="1:16" x14ac:dyDescent="0.2">
      <c r="A20" s="87" t="s">
        <v>86</v>
      </c>
      <c r="B20" s="88" t="s">
        <v>222</v>
      </c>
      <c r="C20" s="116">
        <v>215122.05218999999</v>
      </c>
      <c r="D20" s="116">
        <v>218542.89150999999</v>
      </c>
      <c r="E20" s="116">
        <v>241548.79237000001</v>
      </c>
      <c r="F20" s="116">
        <v>0</v>
      </c>
      <c r="G20" s="116">
        <v>0</v>
      </c>
      <c r="H20" s="116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116">
        <v>675213.73606999998</v>
      </c>
      <c r="P20" s="90">
        <f t="shared" si="0"/>
        <v>1.6812606647902346</v>
      </c>
    </row>
    <row r="21" spans="1:16" x14ac:dyDescent="0.2">
      <c r="A21" s="87" t="s">
        <v>85</v>
      </c>
      <c r="B21" s="88" t="s">
        <v>223</v>
      </c>
      <c r="C21" s="116">
        <v>219135.21385</v>
      </c>
      <c r="D21" s="116">
        <v>194108.88748</v>
      </c>
      <c r="E21" s="116">
        <v>252946.42864999999</v>
      </c>
      <c r="F21" s="116">
        <v>0</v>
      </c>
      <c r="G21" s="116">
        <v>0</v>
      </c>
      <c r="H21" s="116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116">
        <v>666190.52997999999</v>
      </c>
      <c r="P21" s="90">
        <f t="shared" si="0"/>
        <v>1.6587931694491149</v>
      </c>
    </row>
    <row r="22" spans="1:16" x14ac:dyDescent="0.2">
      <c r="A22" s="87" t="s">
        <v>84</v>
      </c>
      <c r="B22" s="88" t="s">
        <v>224</v>
      </c>
      <c r="C22" s="116">
        <v>176050.79592999999</v>
      </c>
      <c r="D22" s="116">
        <v>205141.11869999999</v>
      </c>
      <c r="E22" s="116">
        <v>256079.36819000001</v>
      </c>
      <c r="F22" s="116">
        <v>0</v>
      </c>
      <c r="G22" s="116">
        <v>0</v>
      </c>
      <c r="H22" s="116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116">
        <v>637271.28281999996</v>
      </c>
      <c r="P22" s="90">
        <f t="shared" si="0"/>
        <v>1.5867851664892727</v>
      </c>
    </row>
    <row r="23" spans="1:16" x14ac:dyDescent="0.2">
      <c r="A23" s="87" t="s">
        <v>83</v>
      </c>
      <c r="B23" s="88" t="s">
        <v>225</v>
      </c>
      <c r="C23" s="116">
        <v>170370.50395000001</v>
      </c>
      <c r="D23" s="116">
        <v>154604.99965000001</v>
      </c>
      <c r="E23" s="116">
        <v>191777.99552</v>
      </c>
      <c r="F23" s="116">
        <v>0</v>
      </c>
      <c r="G23" s="116">
        <v>0</v>
      </c>
      <c r="H23" s="116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116">
        <v>516753.49911999999</v>
      </c>
      <c r="P23" s="90">
        <f t="shared" si="0"/>
        <v>1.2866997293625881</v>
      </c>
    </row>
    <row r="24" spans="1:16" x14ac:dyDescent="0.2">
      <c r="A24" s="87" t="s">
        <v>82</v>
      </c>
      <c r="B24" s="88" t="s">
        <v>226</v>
      </c>
      <c r="C24" s="116">
        <v>141437.71991000001</v>
      </c>
      <c r="D24" s="116">
        <v>165357.88393000001</v>
      </c>
      <c r="E24" s="116">
        <v>190595.62119000001</v>
      </c>
      <c r="F24" s="116">
        <v>0</v>
      </c>
      <c r="G24" s="116">
        <v>0</v>
      </c>
      <c r="H24" s="116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116">
        <v>497391.22502999997</v>
      </c>
      <c r="P24" s="90">
        <f t="shared" si="0"/>
        <v>1.2384882844979219</v>
      </c>
    </row>
    <row r="25" spans="1:16" x14ac:dyDescent="0.2">
      <c r="A25" s="91"/>
      <c r="B25" s="190" t="s">
        <v>81</v>
      </c>
      <c r="C25" s="190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117">
        <f>SUM(O5:O24)</f>
        <v>27097756.807640001</v>
      </c>
      <c r="P25" s="93">
        <f>SUM(P5:P24)</f>
        <v>67.472550084517025</v>
      </c>
    </row>
    <row r="26" spans="1:16" ht="13.5" customHeight="1" x14ac:dyDescent="0.2">
      <c r="A26" s="91"/>
      <c r="B26" s="191" t="s">
        <v>80</v>
      </c>
      <c r="C26" s="191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117">
        <v>40161157.053790003</v>
      </c>
      <c r="P26" s="89">
        <f>O26/O$26*100</f>
        <v>100</v>
      </c>
    </row>
    <row r="27" spans="1:16" x14ac:dyDescent="0.2">
      <c r="B27" s="59"/>
    </row>
    <row r="28" spans="1:16" x14ac:dyDescent="0.2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A22" sqref="A22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9" t="s">
        <v>2</v>
      </c>
    </row>
    <row r="2" spans="2:2" ht="15" x14ac:dyDescent="0.25">
      <c r="B2" s="29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2018-04-02T16:09:37Z</dcterms:modified>
</cp:coreProperties>
</file>