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alhas\Desktop\aylık ihracat rakamları,\39. Mart 2019\"/>
    </mc:Choice>
  </mc:AlternateContent>
  <bookViews>
    <workbookView xWindow="240" yWindow="480" windowWidth="15570" windowHeight="7590" tabRatio="934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9_AYLIK_IHR" sheetId="22" r:id="rId14"/>
  </sheets>
  <calcPr calcId="152511"/>
</workbook>
</file>

<file path=xl/calcChain.xml><?xml version="1.0" encoding="utf-8"?>
<calcChain xmlns="http://schemas.openxmlformats.org/spreadsheetml/2006/main">
  <c r="K47" i="1" l="1"/>
  <c r="J47" i="1"/>
  <c r="G47" i="1"/>
  <c r="F47" i="1"/>
  <c r="H47" i="1" s="1"/>
  <c r="C47" i="1"/>
  <c r="B47" i="1"/>
  <c r="K45" i="1"/>
  <c r="J45" i="1"/>
  <c r="G45" i="1"/>
  <c r="H45" i="1" s="1"/>
  <c r="F45" i="1"/>
  <c r="C45" i="1"/>
  <c r="D45" i="1" s="1"/>
  <c r="B45" i="1"/>
  <c r="L45" i="1"/>
  <c r="L46" i="1"/>
  <c r="L48" i="1"/>
  <c r="H46" i="1"/>
  <c r="H48" i="1"/>
  <c r="D46" i="1"/>
  <c r="D48" i="1"/>
  <c r="L47" i="1" l="1"/>
  <c r="D47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8" i="1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22" i="1" l="1"/>
  <c r="K22" i="2" s="1"/>
  <c r="G22" i="1"/>
  <c r="G22" i="2" s="1"/>
  <c r="J22" i="1"/>
  <c r="J22" i="2" s="1"/>
  <c r="K8" i="1"/>
  <c r="K8" i="2" s="1"/>
  <c r="J8" i="1"/>
  <c r="J8" i="2" s="1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29" i="2"/>
  <c r="K18" i="2"/>
  <c r="C8" i="1"/>
  <c r="G23" i="2"/>
  <c r="K27" i="2"/>
  <c r="C22" i="1"/>
  <c r="C22" i="2" s="1"/>
  <c r="G42" i="2"/>
  <c r="J46" i="2"/>
  <c r="K44" i="1" l="1"/>
  <c r="J44" i="1"/>
  <c r="J44" i="2" s="1"/>
  <c r="C8" i="2"/>
  <c r="C44" i="1"/>
  <c r="B8" i="2"/>
  <c r="B44" i="1"/>
  <c r="G8" i="2"/>
  <c r="G44" i="1"/>
  <c r="F8" i="2"/>
  <c r="F44" i="1"/>
  <c r="F46" i="2"/>
  <c r="C46" i="2"/>
  <c r="C45" i="2"/>
  <c r="B46" i="2"/>
  <c r="K44" i="2" l="1"/>
  <c r="M27" i="2" s="1"/>
  <c r="F44" i="2"/>
  <c r="B44" i="2"/>
  <c r="B45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M10" i="2" l="1"/>
  <c r="M28" i="2"/>
  <c r="M18" i="2"/>
  <c r="M32" i="2"/>
  <c r="M30" i="2"/>
  <c r="M8" i="2"/>
  <c r="M41" i="2"/>
  <c r="M19" i="2"/>
  <c r="M21" i="2"/>
  <c r="M14" i="2"/>
  <c r="M38" i="2"/>
  <c r="M16" i="2"/>
  <c r="M22" i="2"/>
  <c r="M13" i="2"/>
  <c r="M35" i="2"/>
  <c r="M36" i="2"/>
  <c r="M12" i="2"/>
  <c r="M44" i="2"/>
  <c r="M39" i="2"/>
  <c r="M15" i="2"/>
  <c r="M23" i="2"/>
  <c r="M40" i="2"/>
  <c r="M34" i="2"/>
  <c r="M25" i="2"/>
  <c r="M11" i="2"/>
  <c r="M31" i="2"/>
  <c r="M42" i="2"/>
  <c r="M43" i="2"/>
  <c r="M33" i="2"/>
  <c r="M24" i="2"/>
  <c r="M37" i="2"/>
  <c r="M29" i="2"/>
  <c r="M9" i="2"/>
  <c r="M20" i="2"/>
  <c r="M26" i="2"/>
  <c r="M17" i="2"/>
  <c r="K46" i="2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D44" i="1"/>
  <c r="B44" i="3" s="1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D9" i="1"/>
  <c r="B9" i="3" s="1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<sst xmlns="http://schemas.openxmlformats.org/spreadsheetml/2006/main" count="421" uniqueCount="231">
  <si>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</si>
  <si>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</si>
  <si>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</si>
  <si>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</si>
  <si>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</si>
  <si>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</si>
  <si>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</si>
  <si>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</si>
  <si>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</si>
  <si>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</si>
  <si>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</si>
  <si>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</si>
  <si>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</si>
  <si>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</si>
  <si>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</si>
  <si>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</si>
  <si>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</si>
  <si>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</si>
  <si>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</si>
  <si>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</si>
  <si>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</si>
  <si>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</si>
  <si>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</si>
  <si>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</si>
  <si>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</si>
  <si>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</si>
  <si>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</si>
  <si>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</si>
  <si>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</si>
  <si>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</si>
  <si>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</si>
  <si>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</si>
  <si>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</si>
  <si>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</si>
  <si>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</si>
  <si>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</si>
  <si>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</si>
  <si>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</si>
  <si>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</si>
  <si>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</si>
  <si>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</si>
  <si>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</si>
  <si>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</si>
  <si>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</si>
  <si>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</si>
  <si>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</si>
  <si>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</si>
  <si>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</si>
  <si>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</si>
  <si>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</si>
  <si>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</si>
  <si>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</si>
  <si>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</si>
  <si>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</si>
  <si>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</si>
  <si>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</si>
  <si>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</si>
  <si>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</si>
  <si>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</si>
  <si>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</si>
  <si>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</si>
  <si>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</si>
  <si>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</si>
  <si>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</si>
  <si>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</si>
  <si>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</si>
  <si>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</si>
  <si>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</si>
  <si>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</si>
  <si>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</si>
  <si>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</si>
  <si>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</si>
  <si>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</si>
  <si>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</si>
  <si>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</si>
  <si>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</si>
  <si>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</si>
  <si>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</si>
  <si>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</si>
  <si>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</si>
  <si>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</si>
  <si>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</si>
  <si>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</si>
  <si>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</si>
  <si>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</si>
  <si>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</si>
  <si>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</si>
  <si>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</si>
  <si>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</si>
  <si>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</si>
  <si>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</si>
  <si>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</si>
  <si>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</si>
  <si>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</si>
  <si>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</si>
  <si>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</si>
  <si>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</si>
  <si>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</si>
  <si>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</si>
  <si>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</si>
  <si>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</si>
  <si>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</si>
  <si>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</si>
  <si>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</si>
  <si>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</si>
  <si>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</si>
  <si>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</si>
  <si>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</si>
  <si>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</si>
  <si>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</si>
  <si>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</si>
  <si>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</si>
  <si>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</si>
  <si>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</si>
  <si>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</si>
  <si>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</si>
  <si>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</si>
  <si>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</si>
  <si>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1 Mart - 31 Mart</t>
  </si>
  <si>
    <t>1 Nisan - 31 Mart</t>
  </si>
  <si>
    <t xml:space="preserve"> Pay(18)  (%)</t>
  </si>
  <si>
    <t>Değişim    ('19/'18)</t>
  </si>
  <si>
    <t xml:space="preserve"> Pay(19)  (%)</t>
  </si>
  <si>
    <t>SON 12 AYLIK
(2019/2018)</t>
  </si>
  <si>
    <t>2019 YILI İHRACATIMIZDA İLK 20 ÜLKE (1.000 $)</t>
  </si>
  <si>
    <t>2019 İHRACAT RAKAMLARI - TL</t>
  </si>
  <si>
    <t>1 - 31 MART İHRACAT RAKAMLARI</t>
  </si>
  <si>
    <t xml:space="preserve">SEKTÖREL BAZDA İHRACAT RAKAMLARI -1.000 $ </t>
  </si>
  <si>
    <t>1 - 31 MART</t>
  </si>
  <si>
    <t>1 OCAK  -  31 MART</t>
  </si>
  <si>
    <t>2017 - 2018</t>
  </si>
  <si>
    <t>2018 - 2019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</si>
  <si>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</si>
  <si>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</si>
  <si>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</si>
  <si>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</si>
  <si>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</si>
  <si>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</si>
  <si>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</si>
  <si>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</si>
  <si>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</si>
  <si>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</si>
  <si>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</si>
  <si>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</si>
  <si>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</si>
  <si>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</si>
  <si>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</si>
  <si>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</si>
  <si>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</si>
  <si>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</si>
  <si>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</si>
  <si>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</si>
  <si>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</si>
  <si>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</si>
  <si>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</si>
  <si>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</si>
  <si>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</si>
  <si>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</si>
  <si>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</si>
  <si>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2018  1 - 31 MART</t>
  </si>
  <si>
    <t>2019  1 - 31 MART</t>
  </si>
  <si>
    <t>SİNGAPUR</t>
  </si>
  <si>
    <t>HAİTİ</t>
  </si>
  <si>
    <t>EKVATOR</t>
  </si>
  <si>
    <t>MALTA</t>
  </si>
  <si>
    <t>YEMEN</t>
  </si>
  <si>
    <t>TAYVAN</t>
  </si>
  <si>
    <t>NORVEÇ</t>
  </si>
  <si>
    <t>ETİYOPYA</t>
  </si>
  <si>
    <t>KATAR</t>
  </si>
  <si>
    <t>KOLOMBİYA</t>
  </si>
  <si>
    <t>ALMANYA</t>
  </si>
  <si>
    <t>BİRLEŞİK KRALLIK</t>
  </si>
  <si>
    <t>İTALYA</t>
  </si>
  <si>
    <t>İSPANYA</t>
  </si>
  <si>
    <t>FRANSA</t>
  </si>
  <si>
    <t>ABD</t>
  </si>
  <si>
    <t>IRAK</t>
  </si>
  <si>
    <t>İSRAİL</t>
  </si>
  <si>
    <t>HOLLANDA</t>
  </si>
  <si>
    <t>ROMANYA</t>
  </si>
  <si>
    <t>İSTANBUL</t>
  </si>
  <si>
    <t>BURSA</t>
  </si>
  <si>
    <t>KOCAELI</t>
  </si>
  <si>
    <t>İZMIR</t>
  </si>
  <si>
    <t>ANKARA</t>
  </si>
  <si>
    <t>GAZIANTEP</t>
  </si>
  <si>
    <t>SAKARYA</t>
  </si>
  <si>
    <t>MANISA</t>
  </si>
  <si>
    <t>DENIZLI</t>
  </si>
  <si>
    <t>HATAY</t>
  </si>
  <si>
    <t>GÜMÜŞHANE</t>
  </si>
  <si>
    <t>YALOVA</t>
  </si>
  <si>
    <t>YOZGAT</t>
  </si>
  <si>
    <t>SIIRT</t>
  </si>
  <si>
    <t>ELAZIĞ</t>
  </si>
  <si>
    <t>ÇANKIRI</t>
  </si>
  <si>
    <t>VAN</t>
  </si>
  <si>
    <t>OSMANIYE</t>
  </si>
  <si>
    <t>DÜZCE</t>
  </si>
  <si>
    <t>MUĞLA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</si>
  <si>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</si>
  <si>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</si>
  <si>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</si>
  <si>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</si>
  <si>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</si>
  <si>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</si>
  <si>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</si>
  <si>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</si>
  <si>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</si>
  <si>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BAİB</t>
  </si>
  <si>
    <t>DAİB</t>
  </si>
  <si>
    <t>KİB</t>
  </si>
  <si>
    <t>DKİB</t>
  </si>
  <si>
    <t>POLONYA</t>
  </si>
  <si>
    <t>RUSYA FEDERASYONU</t>
  </si>
  <si>
    <t>SUUDİ ARABİSTAN</t>
  </si>
  <si>
    <t>BELÇİKA</t>
  </si>
  <si>
    <t>MISIR</t>
  </si>
  <si>
    <t>BULGARİSTAN</t>
  </si>
  <si>
    <t>İRAN</t>
  </si>
  <si>
    <t>FAS</t>
  </si>
  <si>
    <t>ÇİN</t>
  </si>
  <si>
    <t>YUNANİSTAN</t>
  </si>
  <si>
    <t>MART  (2019/2018)</t>
  </si>
  <si>
    <t>OCAK - MART (2019/2018)</t>
  </si>
  <si>
    <t>ÖZEL İHRACAT TOPLAMI</t>
  </si>
  <si>
    <t>GENEL İHRACAT TOPLAMI</t>
  </si>
  <si>
    <t>Antrepo ve Serbest Bölgeler Farkı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</si>
  <si>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=2018 Yılında 0 fobusd üzerindeki İller baz alınmıştır.</t>
    </r>
  </si>
  <si>
    <t>1 Ocak - 31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</si>
</sst>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204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166" fontId="21" fillId="0" borderId="9" xfId="2" applyNumberFormat="1" applyFont="1" applyFill="1" applyBorder="1" applyAlignment="1">
      <alignment horizontal="center"/>
    </xf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49" fontId="70" fillId="0" borderId="9" xfId="0" applyNumberFormat="1" applyFont="1" applyFill="1" applyBorder="1"/>
    <xf numFmtId="3" fontId="71" fillId="0" borderId="9" xfId="0" applyNumberFormat="1" applyFont="1" applyFill="1" applyBorder="1" applyAlignment="1">
      <alignment horizontal="right"/>
    </xf>
    <xf numFmtId="166" fontId="71" fillId="0" borderId="9" xfId="170" applyNumberFormat="1" applyFont="1" applyFill="1" applyBorder="1" applyAlignment="1">
      <alignment horizontal="center"/>
    </xf>
    <xf numFmtId="49" fontId="70" fillId="0" borderId="32" xfId="0" applyNumberFormat="1" applyFont="1" applyFill="1" applyBorder="1"/>
    <xf numFmtId="168" fontId="71" fillId="0" borderId="0" xfId="170" applyNumberFormat="1" applyFont="1" applyFill="1" applyBorder="1"/>
    <xf numFmtId="49" fontId="70" fillId="0" borderId="0" xfId="0" applyNumberFormat="1" applyFont="1" applyFill="1" applyBorder="1"/>
    <xf numFmtId="3" fontId="71" fillId="0" borderId="9" xfId="0" applyNumberFormat="1" applyFont="1" applyFill="1" applyBorder="1"/>
    <xf numFmtId="168" fontId="71" fillId="0" borderId="9" xfId="170" applyNumberFormat="1" applyFont="1" applyFill="1" applyBorder="1" applyAlignment="1">
      <alignment horizontal="center"/>
    </xf>
    <xf numFmtId="0" fontId="65" fillId="0" borderId="0" xfId="0" applyFont="1" applyFill="1"/>
    <xf numFmtId="3" fontId="65" fillId="0" borderId="0" xfId="0" applyNumberFormat="1" applyFont="1" applyFill="1"/>
    <xf numFmtId="49" fontId="69" fillId="0" borderId="9" xfId="0" applyNumberFormat="1" applyFont="1" applyFill="1" applyBorder="1" applyAlignment="1">
      <alignment horizontal="left"/>
    </xf>
    <xf numFmtId="3" fontId="69" fillId="0" borderId="9" xfId="0" applyNumberFormat="1" applyFont="1" applyFill="1" applyBorder="1" applyAlignment="1">
      <alignment horizontal="right"/>
    </xf>
    <xf numFmtId="49" fontId="69" fillId="0" borderId="9" xfId="0" applyNumberFormat="1" applyFont="1" applyFill="1" applyBorder="1" applyAlignment="1">
      <alignment horizontal="right"/>
    </xf>
    <xf numFmtId="0" fontId="66" fillId="0" borderId="0" xfId="0" applyFont="1" applyFill="1"/>
    <xf numFmtId="0" fontId="65" fillId="0" borderId="9" xfId="0" applyFont="1" applyFill="1" applyBorder="1" applyAlignment="1">
      <alignment wrapText="1"/>
    </xf>
    <xf numFmtId="0" fontId="73" fillId="0" borderId="9" xfId="0" applyFont="1" applyFill="1" applyBorder="1" applyAlignment="1">
      <alignment wrapText="1"/>
    </xf>
    <xf numFmtId="0" fontId="68" fillId="0" borderId="9" xfId="2" applyFont="1" applyFill="1" applyBorder="1" applyAlignment="1">
      <alignment horizontal="center"/>
    </xf>
    <xf numFmtId="1" fontId="68" fillId="0" borderId="9" xfId="2" applyNumberFormat="1" applyFont="1" applyFill="1" applyBorder="1" applyAlignment="1">
      <alignment horizontal="center"/>
    </xf>
    <xf numFmtId="2" fontId="74" fillId="0" borderId="9" xfId="2" applyNumberFormat="1" applyFont="1" applyFill="1" applyBorder="1" applyAlignment="1">
      <alignment horizontal="center" wrapText="1"/>
    </xf>
    <xf numFmtId="0" fontId="75" fillId="0" borderId="9" xfId="0" applyFont="1" applyFill="1" applyBorder="1"/>
    <xf numFmtId="3" fontId="68" fillId="0" borderId="9" xfId="0" applyNumberFormat="1" applyFont="1" applyFill="1" applyBorder="1" applyAlignment="1">
      <alignment horizontal="center"/>
    </xf>
    <xf numFmtId="4" fontId="68" fillId="0" borderId="9" xfId="0" applyNumberFormat="1" applyFont="1" applyFill="1" applyBorder="1" applyAlignment="1">
      <alignment horizontal="center"/>
    </xf>
    <xf numFmtId="0" fontId="68" fillId="0" borderId="9" xfId="0" applyFont="1" applyFill="1" applyBorder="1"/>
    <xf numFmtId="2" fontId="68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3" fontId="76" fillId="0" borderId="9" xfId="0" applyNumberFormat="1" applyFont="1" applyFill="1" applyBorder="1" applyAlignment="1">
      <alignment horizontal="center"/>
    </xf>
    <xf numFmtId="2" fontId="76" fillId="0" borderId="9" xfId="0" applyNumberFormat="1" applyFont="1" applyFill="1" applyBorder="1" applyAlignment="1">
      <alignment horizontal="center"/>
    </xf>
    <xf numFmtId="0" fontId="73" fillId="0" borderId="9" xfId="0" applyFont="1" applyFill="1" applyBorder="1"/>
    <xf numFmtId="3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/>
    </xf>
    <xf numFmtId="1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 wrapText="1"/>
    </xf>
    <xf numFmtId="166" fontId="68" fillId="0" borderId="9" xfId="0" applyNumberFormat="1" applyFont="1" applyFill="1" applyBorder="1" applyAlignment="1">
      <alignment horizontal="center"/>
    </xf>
    <xf numFmtId="166" fontId="76" fillId="0" borderId="9" xfId="0" applyNumberFormat="1" applyFont="1" applyFill="1" applyBorder="1" applyAlignment="1">
      <alignment horizontal="center"/>
    </xf>
    <xf numFmtId="0" fontId="65" fillId="0" borderId="9" xfId="2" applyFont="1" applyFill="1" applyBorder="1"/>
    <xf numFmtId="0" fontId="77" fillId="0" borderId="9" xfId="0" applyFont="1" applyFill="1" applyBorder="1"/>
    <xf numFmtId="166" fontId="73" fillId="0" borderId="9" xfId="0" applyNumberFormat="1" applyFont="1" applyFill="1" applyBorder="1" applyAlignment="1">
      <alignment horizontal="center"/>
    </xf>
    <xf numFmtId="49" fontId="78" fillId="0" borderId="14" xfId="0" applyNumberFormat="1" applyFont="1" applyFill="1" applyBorder="1" applyAlignment="1">
      <alignment horizontal="center"/>
    </xf>
    <xf numFmtId="49" fontId="78" fillId="0" borderId="15" xfId="0" applyNumberFormat="1" applyFont="1" applyFill="1" applyBorder="1" applyAlignment="1">
      <alignment horizontal="center"/>
    </xf>
    <xf numFmtId="0" fontId="78" fillId="0" borderId="16" xfId="0" applyFont="1" applyFill="1" applyBorder="1" applyAlignment="1">
      <alignment horizontal="center"/>
    </xf>
    <xf numFmtId="0" fontId="79" fillId="0" borderId="17" xfId="0" applyFont="1" applyFill="1" applyBorder="1"/>
    <xf numFmtId="3" fontId="79" fillId="0" borderId="18" xfId="0" applyNumberFormat="1" applyFont="1" applyFill="1" applyBorder="1" applyAlignment="1">
      <alignment horizontal="right"/>
    </xf>
    <xf numFmtId="0" fontId="80" fillId="0" borderId="17" xfId="0" applyFont="1" applyFill="1" applyBorder="1"/>
    <xf numFmtId="3" fontId="80" fillId="0" borderId="0" xfId="0" applyNumberFormat="1" applyFont="1" applyFill="1" applyBorder="1" applyAlignment="1">
      <alignment horizontal="right"/>
    </xf>
    <xf numFmtId="3" fontId="79" fillId="0" borderId="19" xfId="0" applyNumberFormat="1" applyFont="1" applyFill="1" applyBorder="1" applyAlignment="1">
      <alignment horizontal="right"/>
    </xf>
    <xf numFmtId="3" fontId="81" fillId="0" borderId="0" xfId="0" applyNumberFormat="1" applyFont="1" applyFill="1" applyBorder="1" applyAlignment="1">
      <alignment horizontal="right"/>
    </xf>
    <xf numFmtId="3" fontId="79" fillId="0" borderId="0" xfId="0" applyNumberFormat="1" applyFont="1" applyFill="1" applyBorder="1" applyAlignment="1">
      <alignment horizontal="right"/>
    </xf>
    <xf numFmtId="0" fontId="82" fillId="0" borderId="0" xfId="0" applyFont="1" applyFill="1"/>
    <xf numFmtId="0" fontId="83" fillId="0" borderId="20" xfId="0" applyFont="1" applyFill="1" applyBorder="1" applyAlignment="1">
      <alignment horizontal="center"/>
    </xf>
    <xf numFmtId="3" fontId="83" fillId="0" borderId="21" xfId="0" applyNumberFormat="1" applyFont="1" applyFill="1" applyBorder="1" applyAlignment="1">
      <alignment horizontal="right"/>
    </xf>
    <xf numFmtId="3" fontId="83" fillId="0" borderId="22" xfId="0" applyNumberFormat="1" applyFont="1" applyFill="1" applyBorder="1" applyAlignment="1">
      <alignment horizontal="right"/>
    </xf>
    <xf numFmtId="0" fontId="66" fillId="0" borderId="0" xfId="2" applyFont="1" applyFill="1" applyBorder="1"/>
    <xf numFmtId="0" fontId="65" fillId="0" borderId="0" xfId="0" applyFont="1" applyFill="1" applyAlignment="1">
      <alignment horizontal="left"/>
    </xf>
    <xf numFmtId="0" fontId="65" fillId="0" borderId="0" xfId="0" applyFont="1" applyFill="1" applyAlignment="1">
      <alignment horizontal="right"/>
    </xf>
    <xf numFmtId="3" fontId="83" fillId="43" borderId="21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8" fillId="0" borderId="9" xfId="2" applyFont="1" applyFill="1" applyBorder="1" applyAlignment="1">
      <alignment horizontal="center"/>
    </xf>
    <xf numFmtId="0" fontId="67" fillId="0" borderId="9" xfId="2" applyFont="1" applyFill="1" applyBorder="1" applyAlignment="1">
      <alignment horizontal="center"/>
    </xf>
    <xf numFmtId="0" fontId="73" fillId="0" borderId="9" xfId="2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72" fillId="0" borderId="11" xfId="0" applyFont="1" applyFill="1" applyBorder="1" applyAlignment="1">
      <alignment horizontal="center" vertical="center"/>
    </xf>
    <xf numFmtId="0" fontId="72" fillId="0" borderId="12" xfId="0" applyFont="1" applyFill="1" applyBorder="1" applyAlignment="1">
      <alignment horizontal="center" vertical="center"/>
    </xf>
    <xf numFmtId="0" fontId="73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3" fontId="25" fillId="0" borderId="9" xfId="2" applyNumberFormat="1" applyFont="1" applyFill="1" applyBorder="1" applyAlignment="1">
      <alignment horizontal="center"/>
    </xf>
    <xf numFmtId="166" fontId="25" fillId="0" borderId="9" xfId="2" applyNumberFormat="1" applyFont="1" applyFill="1" applyBorder="1" applyAlignment="1">
      <alignment horizontal="center"/>
    </xf>
    <xf numFmtId="3" fontId="27" fillId="0" borderId="9" xfId="2" applyNumberFormat="1" applyFont="1" applyFill="1" applyBorder="1" applyAlignment="1">
      <alignment horizontal="center"/>
    </xf>
    <xf numFmtId="167" fontId="27" fillId="0" borderId="9" xfId="2" applyNumberFormat="1" applyFont="1" applyFill="1" applyBorder="1" applyAlignment="1">
      <alignment horizontal="center"/>
    </xf>
    <xf numFmtId="3" fontId="62" fillId="0" borderId="9" xfId="2" applyNumberFormat="1" applyFont="1" applyFill="1" applyBorder="1" applyAlignment="1">
      <alignment horizontal="center"/>
    </xf>
    <xf numFmtId="166" fontId="62" fillId="44" borderId="9" xfId="2" applyNumberFormat="1" applyFont="1" applyFill="1" applyBorder="1" applyAlignment="1">
      <alignment horizontal="center"/>
    </xf>
    <xf numFmtId="166" fontId="29" fillId="44" borderId="9" xfId="2" applyNumberFormat="1" applyFont="1" applyFill="1" applyBorder="1" applyAlignment="1">
      <alignment horizontal="center"/>
    </xf>
    <xf numFmtId="166" fontId="27" fillId="0" borderId="9" xfId="2" applyNumberFormat="1" applyFont="1" applyFill="1" applyBorder="1" applyAlignment="1">
      <alignment horizontal="center"/>
    </xf>
    <xf numFmtId="0" fontId="19" fillId="0" borderId="33" xfId="2" applyFont="1" applyFill="1" applyBorder="1" applyAlignment="1">
      <alignment horizontal="center" vertical="center"/>
    </xf>
    <xf numFmtId="2" fontId="22" fillId="0" borderId="35" xfId="2" applyNumberFormat="1" applyFont="1" applyFill="1" applyBorder="1" applyAlignment="1">
      <alignment horizontal="center" wrapText="1"/>
    </xf>
    <xf numFmtId="166" fontId="21" fillId="0" borderId="35" xfId="2" applyNumberFormat="1" applyFont="1" applyFill="1" applyBorder="1" applyAlignment="1">
      <alignment horizontal="center"/>
    </xf>
    <xf numFmtId="166" fontId="24" fillId="0" borderId="35" xfId="2" applyNumberFormat="1" applyFont="1" applyFill="1" applyBorder="1" applyAlignment="1">
      <alignment horizontal="center"/>
    </xf>
    <xf numFmtId="166" fontId="26" fillId="0" borderId="35" xfId="2" applyNumberFormat="1" applyFont="1" applyFill="1" applyBorder="1" applyAlignment="1">
      <alignment horizontal="center"/>
    </xf>
    <xf numFmtId="167" fontId="27" fillId="0" borderId="35" xfId="2" applyNumberFormat="1" applyFont="1" applyFill="1" applyBorder="1" applyAlignment="1">
      <alignment horizontal="center"/>
    </xf>
    <xf numFmtId="166" fontId="62" fillId="0" borderId="35" xfId="2" applyNumberFormat="1" applyFont="1" applyFill="1" applyBorder="1" applyAlignment="1">
      <alignment horizontal="center"/>
    </xf>
    <xf numFmtId="166" fontId="27" fillId="0" borderId="35" xfId="2" applyNumberFormat="1" applyFont="1" applyFill="1" applyBorder="1" applyAlignment="1">
      <alignment horizontal="center"/>
    </xf>
    <xf numFmtId="166" fontId="29" fillId="44" borderId="37" xfId="2" applyNumberFormat="1" applyFont="1" applyFill="1" applyBorder="1" applyAlignment="1">
      <alignment horizontal="center"/>
    </xf>
    <xf numFmtId="3" fontId="62" fillId="0" borderId="37" xfId="2" applyNumberFormat="1" applyFont="1" applyFill="1" applyBorder="1" applyAlignment="1">
      <alignment horizontal="center"/>
    </xf>
    <xf numFmtId="166" fontId="62" fillId="44" borderId="37" xfId="2" applyNumberFormat="1" applyFont="1" applyFill="1" applyBorder="1" applyAlignment="1">
      <alignment horizontal="center"/>
    </xf>
    <xf numFmtId="166" fontId="62" fillId="0" borderId="38" xfId="2" applyNumberFormat="1" applyFont="1" applyFill="1" applyBorder="1" applyAlignment="1">
      <alignment horizontal="center"/>
    </xf>
    <xf numFmtId="0" fontId="17" fillId="0" borderId="39" xfId="2" applyFont="1" applyFill="1" applyBorder="1" applyAlignment="1">
      <alignment wrapText="1"/>
    </xf>
    <xf numFmtId="0" fontId="20" fillId="0" borderId="39" xfId="2" applyFont="1" applyFill="1" applyBorder="1" applyAlignment="1">
      <alignment wrapText="1"/>
    </xf>
    <xf numFmtId="0" fontId="23" fillId="0" borderId="39" xfId="2" applyFont="1" applyFill="1" applyBorder="1"/>
    <xf numFmtId="0" fontId="21" fillId="0" borderId="39" xfId="2" applyFont="1" applyFill="1" applyBorder="1"/>
    <xf numFmtId="0" fontId="17" fillId="0" borderId="39" xfId="2" applyFont="1" applyFill="1" applyBorder="1"/>
    <xf numFmtId="0" fontId="17" fillId="0" borderId="39" xfId="0" applyFont="1" applyFill="1" applyBorder="1"/>
    <xf numFmtId="0" fontId="22" fillId="0" borderId="39" xfId="2" applyFont="1" applyFill="1" applyBorder="1"/>
    <xf numFmtId="0" fontId="29" fillId="0" borderId="39" xfId="2" applyFont="1" applyFill="1" applyBorder="1"/>
    <xf numFmtId="0" fontId="25" fillId="0" borderId="39" xfId="2" applyFont="1" applyFill="1" applyBorder="1"/>
    <xf numFmtId="0" fontId="29" fillId="0" borderId="40" xfId="2" applyFont="1" applyFill="1" applyBorder="1"/>
    <xf numFmtId="0" fontId="19" fillId="0" borderId="41" xfId="2" applyFont="1" applyFill="1" applyBorder="1" applyAlignment="1">
      <alignment horizontal="center" vertical="center"/>
    </xf>
    <xf numFmtId="0" fontId="20" fillId="0" borderId="42" xfId="2" applyFont="1" applyFill="1" applyBorder="1" applyAlignment="1">
      <alignment horizontal="center" vertical="center"/>
    </xf>
    <xf numFmtId="0" fontId="20" fillId="0" borderId="43" xfId="2" applyFont="1" applyFill="1" applyBorder="1" applyAlignment="1">
      <alignment horizontal="center" vertical="center"/>
    </xf>
    <xf numFmtId="0" fontId="20" fillId="0" borderId="44" xfId="2" applyFont="1" applyFill="1" applyBorder="1" applyAlignment="1">
      <alignment horizontal="center" vertical="center"/>
    </xf>
    <xf numFmtId="0" fontId="21" fillId="0" borderId="34" xfId="2" applyFont="1" applyFill="1" applyBorder="1" applyAlignment="1">
      <alignment horizontal="center"/>
    </xf>
    <xf numFmtId="3" fontId="21" fillId="0" borderId="34" xfId="2" applyNumberFormat="1" applyFont="1" applyFill="1" applyBorder="1" applyAlignment="1">
      <alignment horizontal="center"/>
    </xf>
    <xf numFmtId="3" fontId="24" fillId="0" borderId="34" xfId="2" applyNumberFormat="1" applyFont="1" applyFill="1" applyBorder="1" applyAlignment="1">
      <alignment horizontal="center"/>
    </xf>
    <xf numFmtId="3" fontId="25" fillId="0" borderId="34" xfId="2" applyNumberFormat="1" applyFont="1" applyFill="1" applyBorder="1" applyAlignment="1">
      <alignment horizontal="center"/>
    </xf>
    <xf numFmtId="166" fontId="25" fillId="0" borderId="35" xfId="2" applyNumberFormat="1" applyFont="1" applyFill="1" applyBorder="1" applyAlignment="1">
      <alignment horizontal="center"/>
    </xf>
    <xf numFmtId="3" fontId="29" fillId="0" borderId="34" xfId="2" applyNumberFormat="1" applyFont="1" applyFill="1" applyBorder="1" applyAlignment="1">
      <alignment horizontal="center"/>
    </xf>
    <xf numFmtId="166" fontId="29" fillId="0" borderId="35" xfId="2" applyNumberFormat="1" applyFont="1" applyFill="1" applyBorder="1" applyAlignment="1">
      <alignment horizontal="center"/>
    </xf>
    <xf numFmtId="3" fontId="29" fillId="0" borderId="36" xfId="2" applyNumberFormat="1" applyFont="1" applyFill="1" applyBorder="1" applyAlignment="1">
      <alignment horizontal="center"/>
    </xf>
    <xf numFmtId="166" fontId="29" fillId="0" borderId="38" xfId="2" applyNumberFormat="1" applyFont="1" applyFill="1" applyBorder="1" applyAlignment="1">
      <alignment horizontal="center"/>
    </xf>
    <xf numFmtId="3" fontId="26" fillId="0" borderId="34" xfId="2" applyNumberFormat="1" applyFont="1" applyFill="1" applyBorder="1" applyAlignment="1">
      <alignment horizontal="center"/>
    </xf>
    <xf numFmtId="3" fontId="27" fillId="0" borderId="34" xfId="2" applyNumberFormat="1" applyFont="1" applyFill="1" applyBorder="1" applyAlignment="1">
      <alignment horizontal="center"/>
    </xf>
    <xf numFmtId="3" fontId="62" fillId="0" borderId="34" xfId="2" applyNumberFormat="1" applyFont="1" applyFill="1" applyBorder="1" applyAlignment="1">
      <alignment horizontal="center"/>
    </xf>
    <xf numFmtId="3" fontId="62" fillId="0" borderId="36" xfId="2" applyNumberFormat="1" applyFont="1" applyFill="1" applyBorder="1" applyAlignment="1">
      <alignment horizontal="center"/>
    </xf>
    <xf numFmtId="0" fontId="19" fillId="0" borderId="45" xfId="2" applyFont="1" applyFill="1" applyBorder="1" applyAlignment="1">
      <alignment horizontal="center" vertical="center"/>
    </xf>
    <xf numFmtId="3" fontId="29" fillId="45" borderId="9" xfId="2" applyNumberFormat="1" applyFont="1" applyFill="1" applyBorder="1" applyAlignment="1">
      <alignment horizontal="center"/>
    </xf>
    <xf numFmtId="3" fontId="29" fillId="45" borderId="37" xfId="2" applyNumberFormat="1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'2002_2019_AYLIK_IHR'!$A$25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'2002_2019_AYLIK_IHR'!$C$25:$N$25</c:f>
              <c:numCache>
                <c:formatCode>#,##0</c:formatCode>
                <c:ptCount val="12"/>
                <c:pt idx="0">
                  <c:v>9886132.0101800021</c:v>
                </c:pt>
                <c:pt idx="1">
                  <c:v>10688438.438970001</c:v>
                </c:pt>
                <c:pt idx="2">
                  <c:v>12705839.504110001</c:v>
                </c:pt>
                <c:pt idx="3">
                  <c:v>11355238.337420002</c:v>
                </c:pt>
                <c:pt idx="4">
                  <c:v>11590200.3814</c:v>
                </c:pt>
                <c:pt idx="5">
                  <c:v>10591559.085609999</c:v>
                </c:pt>
                <c:pt idx="6">
                  <c:v>11556021.18359</c:v>
                </c:pt>
                <c:pt idx="7">
                  <c:v>10104103.62851</c:v>
                </c:pt>
                <c:pt idx="8">
                  <c:v>11722046.332699999</c:v>
                </c:pt>
                <c:pt idx="9">
                  <c:v>12709484.829290001</c:v>
                </c:pt>
                <c:pt idx="10">
                  <c:v>12275837.687590001</c:v>
                </c:pt>
                <c:pt idx="11">
                  <c:v>11077948.812030001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'2002_2019_AYLIK_IHR'!$A$24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'2002_2019_AYLIK_IHR'!$C$24:$N$24</c:f>
              <c:numCache>
                <c:formatCode>#,##0</c:formatCode>
                <c:ptCount val="12"/>
                <c:pt idx="0">
                  <c:v>10613238.629609996</c:v>
                </c:pt>
                <c:pt idx="1">
                  <c:v>11047889.445330003</c:v>
                </c:pt>
                <c:pt idx="2">
                  <c:v>12671354.762740001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2546016"/>
        <c:axId val="-1632544928"/>
      </c:lineChart>
      <c:catAx>
        <c:axId val="-163254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3254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325449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325460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'2002_2019_AYLIK_IHR'!$C$10:$N$10</c:f>
              <c:numCache>
                <c:formatCode>#,##0</c:formatCode>
                <c:ptCount val="12"/>
                <c:pt idx="0">
                  <c:v>112545.05042</c:v>
                </c:pt>
                <c:pt idx="1">
                  <c:v>114957.803</c:v>
                </c:pt>
                <c:pt idx="2">
                  <c:v>118766.95086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'2002_2019_AYLIK_IHR'!$C$11:$N$11</c:f>
              <c:numCache>
                <c:formatCode>#,##0</c:formatCode>
                <c:ptCount val="12"/>
                <c:pt idx="0">
                  <c:v>108333.43629</c:v>
                </c:pt>
                <c:pt idx="1">
                  <c:v>107610.34673</c:v>
                </c:pt>
                <c:pt idx="2">
                  <c:v>114735.2337</c:v>
                </c:pt>
                <c:pt idx="3">
                  <c:v>103051.37514</c:v>
                </c:pt>
                <c:pt idx="4">
                  <c:v>98740.460529999997</c:v>
                </c:pt>
                <c:pt idx="5">
                  <c:v>72157.401920000004</c:v>
                </c:pt>
                <c:pt idx="6">
                  <c:v>76556.326149999994</c:v>
                </c:pt>
                <c:pt idx="7">
                  <c:v>90846.776310000001</c:v>
                </c:pt>
                <c:pt idx="8">
                  <c:v>154124.48736</c:v>
                </c:pt>
                <c:pt idx="9">
                  <c:v>177002.40362</c:v>
                </c:pt>
                <c:pt idx="10">
                  <c:v>158282.61569999999</c:v>
                </c:pt>
                <c:pt idx="11">
                  <c:v>126620.45237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8299008"/>
        <c:axId val="-1488297920"/>
      </c:lineChart>
      <c:catAx>
        <c:axId val="-148829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29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88297920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2990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'2002_2019_AYLIK_IHR'!$C$12:$N$12</c:f>
              <c:numCache>
                <c:formatCode>#,##0</c:formatCode>
                <c:ptCount val="12"/>
                <c:pt idx="0">
                  <c:v>152841.90617</c:v>
                </c:pt>
                <c:pt idx="1">
                  <c:v>145037.69476000001</c:v>
                </c:pt>
                <c:pt idx="2">
                  <c:v>137506.41172999999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'2002_2019_AYLIK_IHR'!$C$13:$N$13</c:f>
              <c:numCache>
                <c:formatCode>#,##0</c:formatCode>
                <c:ptCount val="12"/>
                <c:pt idx="0">
                  <c:v>153621.37202000001</c:v>
                </c:pt>
                <c:pt idx="1">
                  <c:v>132753.50149</c:v>
                </c:pt>
                <c:pt idx="2">
                  <c:v>124563.13004</c:v>
                </c:pt>
                <c:pt idx="3">
                  <c:v>147757.61514000001</c:v>
                </c:pt>
                <c:pt idx="4">
                  <c:v>140152.84507000001</c:v>
                </c:pt>
                <c:pt idx="5">
                  <c:v>100310.21571</c:v>
                </c:pt>
                <c:pt idx="6">
                  <c:v>117908.15614000001</c:v>
                </c:pt>
                <c:pt idx="7">
                  <c:v>63789.90754</c:v>
                </c:pt>
                <c:pt idx="8">
                  <c:v>130607.7053</c:v>
                </c:pt>
                <c:pt idx="9">
                  <c:v>178003.61371000001</c:v>
                </c:pt>
                <c:pt idx="10">
                  <c:v>179410.70298</c:v>
                </c:pt>
                <c:pt idx="11">
                  <c:v>165023.95548999999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8299552"/>
        <c:axId val="-1488294112"/>
      </c:lineChart>
      <c:catAx>
        <c:axId val="-148829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29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882941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299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'2002_2019_AYLIK_IHR'!$C$14:$N$14</c:f>
              <c:numCache>
                <c:formatCode>#,##0</c:formatCode>
                <c:ptCount val="12"/>
                <c:pt idx="0">
                  <c:v>28852.43131</c:v>
                </c:pt>
                <c:pt idx="1">
                  <c:v>26829.830040000001</c:v>
                </c:pt>
                <c:pt idx="2">
                  <c:v>35138.772640000003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'2002_2019_AYLIK_IHR'!$C$15:$N$15</c:f>
              <c:numCache>
                <c:formatCode>#,##0</c:formatCode>
                <c:ptCount val="12"/>
                <c:pt idx="0">
                  <c:v>63470.139309999999</c:v>
                </c:pt>
                <c:pt idx="1">
                  <c:v>57999.799489999998</c:v>
                </c:pt>
                <c:pt idx="2">
                  <c:v>47250.82015</c:v>
                </c:pt>
                <c:pt idx="3">
                  <c:v>28798.931809999998</c:v>
                </c:pt>
                <c:pt idx="4">
                  <c:v>27552.43924</c:v>
                </c:pt>
                <c:pt idx="5">
                  <c:v>17097.2582</c:v>
                </c:pt>
                <c:pt idx="6">
                  <c:v>17987.946319999999</c:v>
                </c:pt>
                <c:pt idx="7">
                  <c:v>16805.825659999999</c:v>
                </c:pt>
                <c:pt idx="8">
                  <c:v>26288.061740000001</c:v>
                </c:pt>
                <c:pt idx="9">
                  <c:v>28391.277279999998</c:v>
                </c:pt>
                <c:pt idx="10">
                  <c:v>34843.242209999997</c:v>
                </c:pt>
                <c:pt idx="11">
                  <c:v>33075.86722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8288672"/>
        <c:axId val="-1488300640"/>
      </c:lineChart>
      <c:catAx>
        <c:axId val="-14882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300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883006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2886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'2002_2019_AYLIK_IHR'!$C$16:$N$16</c:f>
              <c:numCache>
                <c:formatCode>#,##0</c:formatCode>
                <c:ptCount val="12"/>
                <c:pt idx="0">
                  <c:v>82543.428780000002</c:v>
                </c:pt>
                <c:pt idx="1">
                  <c:v>82189.18088</c:v>
                </c:pt>
                <c:pt idx="2">
                  <c:v>73690.458710000006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'2002_2019_AYLIK_IHR'!$C$17:$N$17</c:f>
              <c:numCache>
                <c:formatCode>#,##0</c:formatCode>
                <c:ptCount val="12"/>
                <c:pt idx="0">
                  <c:v>77553.726509999993</c:v>
                </c:pt>
                <c:pt idx="1">
                  <c:v>83548.081090000007</c:v>
                </c:pt>
                <c:pt idx="2">
                  <c:v>65103.239679999999</c:v>
                </c:pt>
                <c:pt idx="3">
                  <c:v>53878.586889999999</c:v>
                </c:pt>
                <c:pt idx="4">
                  <c:v>72477.135729999995</c:v>
                </c:pt>
                <c:pt idx="5">
                  <c:v>86879.483730000007</c:v>
                </c:pt>
                <c:pt idx="6">
                  <c:v>90149.987599999993</c:v>
                </c:pt>
                <c:pt idx="7">
                  <c:v>66542.850229999996</c:v>
                </c:pt>
                <c:pt idx="8">
                  <c:v>119426.97013</c:v>
                </c:pt>
                <c:pt idx="9">
                  <c:v>122858.87014</c:v>
                </c:pt>
                <c:pt idx="10">
                  <c:v>101133.17666</c:v>
                </c:pt>
                <c:pt idx="11">
                  <c:v>72009.888709999999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8301184"/>
        <c:axId val="-1488291392"/>
      </c:lineChart>
      <c:catAx>
        <c:axId val="-148830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291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88291392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3011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'2002_2019_AYLIK_IHR'!$C$18:$N$18</c:f>
              <c:numCache>
                <c:formatCode>#,##0</c:formatCode>
                <c:ptCount val="12"/>
                <c:pt idx="0">
                  <c:v>8448.1456600000001</c:v>
                </c:pt>
                <c:pt idx="1">
                  <c:v>13166.345960000001</c:v>
                </c:pt>
                <c:pt idx="2">
                  <c:v>19807.760610000001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'2002_2019_AYLIK_IHR'!$C$19:$N$19</c:f>
              <c:numCache>
                <c:formatCode>#,##0</c:formatCode>
                <c:ptCount val="12"/>
                <c:pt idx="0">
                  <c:v>8699.7593300000008</c:v>
                </c:pt>
                <c:pt idx="1">
                  <c:v>14888.55919</c:v>
                </c:pt>
                <c:pt idx="2">
                  <c:v>18298.714830000001</c:v>
                </c:pt>
                <c:pt idx="3">
                  <c:v>11630.61274</c:v>
                </c:pt>
                <c:pt idx="4">
                  <c:v>6780.4105499999996</c:v>
                </c:pt>
                <c:pt idx="5">
                  <c:v>4806.9034300000003</c:v>
                </c:pt>
                <c:pt idx="6">
                  <c:v>4293.7941899999996</c:v>
                </c:pt>
                <c:pt idx="7">
                  <c:v>4651.7716099999998</c:v>
                </c:pt>
                <c:pt idx="8">
                  <c:v>5349.45957</c:v>
                </c:pt>
                <c:pt idx="9">
                  <c:v>5137.6928900000003</c:v>
                </c:pt>
                <c:pt idx="10">
                  <c:v>7430.7043599999997</c:v>
                </c:pt>
                <c:pt idx="11">
                  <c:v>7334.2233299999998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8288128"/>
        <c:axId val="-1488290848"/>
      </c:lineChart>
      <c:catAx>
        <c:axId val="-148828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29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88290848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288128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'2002_2019_AYLIK_IHR'!$C$20:$N$20</c:f>
              <c:numCache>
                <c:formatCode>#,##0</c:formatCode>
                <c:ptCount val="12"/>
                <c:pt idx="0">
                  <c:v>220627.41555000001</c:v>
                </c:pt>
                <c:pt idx="1">
                  <c:v>211080.86145999999</c:v>
                </c:pt>
                <c:pt idx="2">
                  <c:v>238522.44185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'2002_2019_AYLIK_IHR'!$C$21:$N$21</c:f>
              <c:numCache>
                <c:formatCode>#,##0</c:formatCode>
                <c:ptCount val="12"/>
                <c:pt idx="0">
                  <c:v>218255.13686</c:v>
                </c:pt>
                <c:pt idx="1">
                  <c:v>177209.36773</c:v>
                </c:pt>
                <c:pt idx="2">
                  <c:v>219741.03091</c:v>
                </c:pt>
                <c:pt idx="3">
                  <c:v>213739.28440999999</c:v>
                </c:pt>
                <c:pt idx="4">
                  <c:v>211958.95905999999</c:v>
                </c:pt>
                <c:pt idx="5">
                  <c:v>189600.86120000001</c:v>
                </c:pt>
                <c:pt idx="6">
                  <c:v>202234.01344000001</c:v>
                </c:pt>
                <c:pt idx="7">
                  <c:v>192331.07040999999</c:v>
                </c:pt>
                <c:pt idx="8">
                  <c:v>208921.23465</c:v>
                </c:pt>
                <c:pt idx="9">
                  <c:v>221998.15596</c:v>
                </c:pt>
                <c:pt idx="10">
                  <c:v>241036.27893999999</c:v>
                </c:pt>
                <c:pt idx="11">
                  <c:v>213749.00803999999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8295200"/>
        <c:axId val="-1488294656"/>
      </c:lineChart>
      <c:catAx>
        <c:axId val="-148829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29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88294656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29520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'2002_2019_AYLIK_IHR'!$C$22:$N$22</c:f>
              <c:numCache>
                <c:formatCode>#,##0</c:formatCode>
                <c:ptCount val="12"/>
                <c:pt idx="0">
                  <c:v>392954.20666000003</c:v>
                </c:pt>
                <c:pt idx="1">
                  <c:v>411706.13650999998</c:v>
                </c:pt>
                <c:pt idx="2">
                  <c:v>472779.85988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'2002_2019_AYLIK_IHR'!$C$23:$N$23</c:f>
              <c:numCache>
                <c:formatCode>#,##0</c:formatCode>
                <c:ptCount val="12"/>
                <c:pt idx="0">
                  <c:v>371395.50023000001</c:v>
                </c:pt>
                <c:pt idx="1">
                  <c:v>397684.04918999999</c:v>
                </c:pt>
                <c:pt idx="2">
                  <c:v>456864.21461999998</c:v>
                </c:pt>
                <c:pt idx="3">
                  <c:v>412348.27292000002</c:v>
                </c:pt>
                <c:pt idx="4">
                  <c:v>429374.32088999997</c:v>
                </c:pt>
                <c:pt idx="5">
                  <c:v>384816.46629999997</c:v>
                </c:pt>
                <c:pt idx="6">
                  <c:v>405452.37560999999</c:v>
                </c:pt>
                <c:pt idx="7">
                  <c:v>364791.17083999998</c:v>
                </c:pt>
                <c:pt idx="8">
                  <c:v>409715.13501000003</c:v>
                </c:pt>
                <c:pt idx="9">
                  <c:v>439620.99310999998</c:v>
                </c:pt>
                <c:pt idx="10">
                  <c:v>484364.08398</c:v>
                </c:pt>
                <c:pt idx="11">
                  <c:v>458557.21519999998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8293024"/>
        <c:axId val="-1488290304"/>
      </c:lineChart>
      <c:catAx>
        <c:axId val="-148829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29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8829030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29302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'2002_2019_AYLIK_IHR'!$C$26:$N$26</c:f>
              <c:numCache>
                <c:formatCode>#,##0</c:formatCode>
                <c:ptCount val="12"/>
                <c:pt idx="0">
                  <c:v>675782.77475999994</c:v>
                </c:pt>
                <c:pt idx="1">
                  <c:v>639930.40876000002</c:v>
                </c:pt>
                <c:pt idx="2">
                  <c:v>728443.29313999997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'2002_2019_AYLIK_IHR'!$C$27:$N$27</c:f>
              <c:numCache>
                <c:formatCode>#,##0</c:formatCode>
                <c:ptCount val="12"/>
                <c:pt idx="0">
                  <c:v>695225.31185000006</c:v>
                </c:pt>
                <c:pt idx="1">
                  <c:v>698386.58378999995</c:v>
                </c:pt>
                <c:pt idx="2">
                  <c:v>791162.95608000003</c:v>
                </c:pt>
                <c:pt idx="3">
                  <c:v>706268.41717999999</c:v>
                </c:pt>
                <c:pt idx="4">
                  <c:v>747216.70154000004</c:v>
                </c:pt>
                <c:pt idx="5">
                  <c:v>659449.86253000004</c:v>
                </c:pt>
                <c:pt idx="6">
                  <c:v>699603.65807</c:v>
                </c:pt>
                <c:pt idx="7">
                  <c:v>615958.98274000001</c:v>
                </c:pt>
                <c:pt idx="8">
                  <c:v>716839.32701999997</c:v>
                </c:pt>
                <c:pt idx="9">
                  <c:v>759232.21126999997</c:v>
                </c:pt>
                <c:pt idx="10">
                  <c:v>746904.35548999999</c:v>
                </c:pt>
                <c:pt idx="11">
                  <c:v>622287.10326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8289760"/>
        <c:axId val="-1385320992"/>
      </c:lineChart>
      <c:catAx>
        <c:axId val="-148828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20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53209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28976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'2002_2019_AYLIK_IHR'!$C$28:$N$28</c:f>
              <c:numCache>
                <c:formatCode>#,##0</c:formatCode>
                <c:ptCount val="12"/>
                <c:pt idx="0">
                  <c:v>117078.64271</c:v>
                </c:pt>
                <c:pt idx="1">
                  <c:v>146432.70079999999</c:v>
                </c:pt>
                <c:pt idx="2">
                  <c:v>176639.40242999999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'2002_2019_AYLIK_IHR'!$C$29:$N$29</c:f>
              <c:numCache>
                <c:formatCode>#,##0</c:formatCode>
                <c:ptCount val="12"/>
                <c:pt idx="0">
                  <c:v>129006.51098000001</c:v>
                </c:pt>
                <c:pt idx="1">
                  <c:v>144500.90893000001</c:v>
                </c:pt>
                <c:pt idx="2">
                  <c:v>168928.24050000001</c:v>
                </c:pt>
                <c:pt idx="3">
                  <c:v>149690.22915999999</c:v>
                </c:pt>
                <c:pt idx="4">
                  <c:v>142001.69167</c:v>
                </c:pt>
                <c:pt idx="5">
                  <c:v>117844.50874</c:v>
                </c:pt>
                <c:pt idx="6">
                  <c:v>149709.24056000001</c:v>
                </c:pt>
                <c:pt idx="7">
                  <c:v>142707.08330999999</c:v>
                </c:pt>
                <c:pt idx="8">
                  <c:v>138353.57814999999</c:v>
                </c:pt>
                <c:pt idx="9">
                  <c:v>142987.43789999999</c:v>
                </c:pt>
                <c:pt idx="10">
                  <c:v>124230.76166</c:v>
                </c:pt>
                <c:pt idx="11">
                  <c:v>133947.10152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332960"/>
        <c:axId val="-1385320448"/>
      </c:lineChart>
      <c:catAx>
        <c:axId val="-138533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2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53204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329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'2002_2019_AYLIK_IHR'!$C$30:$N$30</c:f>
              <c:numCache>
                <c:formatCode>#,##0</c:formatCode>
                <c:ptCount val="12"/>
                <c:pt idx="0">
                  <c:v>182672.99269000001</c:v>
                </c:pt>
                <c:pt idx="1">
                  <c:v>185949.8437</c:v>
                </c:pt>
                <c:pt idx="2">
                  <c:v>209225.58478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'2002_2019_AYLIK_IHR'!$C$31:$N$31</c:f>
              <c:numCache>
                <c:formatCode>#,##0</c:formatCode>
                <c:ptCount val="12"/>
                <c:pt idx="0">
                  <c:v>168766.30025999999</c:v>
                </c:pt>
                <c:pt idx="1">
                  <c:v>173337.79154999999</c:v>
                </c:pt>
                <c:pt idx="2">
                  <c:v>211790.01795000001</c:v>
                </c:pt>
                <c:pt idx="3">
                  <c:v>190638.38509</c:v>
                </c:pt>
                <c:pt idx="4">
                  <c:v>200048.17971</c:v>
                </c:pt>
                <c:pt idx="5">
                  <c:v>152699.56980999999</c:v>
                </c:pt>
                <c:pt idx="6">
                  <c:v>184959.29788</c:v>
                </c:pt>
                <c:pt idx="7">
                  <c:v>158522.32240999999</c:v>
                </c:pt>
                <c:pt idx="8">
                  <c:v>193708.40716</c:v>
                </c:pt>
                <c:pt idx="9">
                  <c:v>213368.46153999999</c:v>
                </c:pt>
                <c:pt idx="10">
                  <c:v>227718.62272000001</c:v>
                </c:pt>
                <c:pt idx="11">
                  <c:v>190230.64545000001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324256"/>
        <c:axId val="-1385322080"/>
      </c:lineChart>
      <c:catAx>
        <c:axId val="-138532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22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53220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242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'2002_2019_AYLIK_IHR'!$A$59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'2002_2019_AYLIK_IHR'!$C$59:$N$59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430283.59836</c:v>
                </c:pt>
                <c:pt idx="5">
                  <c:v>379256.99645999999</c:v>
                </c:pt>
                <c:pt idx="6">
                  <c:v>403165.86833000003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415087.22506000003</c:v>
                </c:pt>
                <c:pt idx="10">
                  <c:v>398781.56542</c:v>
                </c:pt>
                <c:pt idx="11">
                  <c:v>373590.67257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'2002_2019_AYLIK_IHR'!$A$58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'2002_2019_AYLIK_IHR'!$C$58:$N$58</c:f>
              <c:numCache>
                <c:formatCode>#,##0</c:formatCode>
                <c:ptCount val="12"/>
                <c:pt idx="0">
                  <c:v>304080.49491000001</c:v>
                </c:pt>
                <c:pt idx="1">
                  <c:v>293985.2917</c:v>
                </c:pt>
                <c:pt idx="2">
                  <c:v>368546.1372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2544384"/>
        <c:axId val="-1632540032"/>
      </c:lineChart>
      <c:catAx>
        <c:axId val="-163254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32540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325400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325443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'2002_2019_AYLIK_IHR'!$C$32:$N$32</c:f>
              <c:numCache>
                <c:formatCode>#,##0</c:formatCode>
                <c:ptCount val="12"/>
                <c:pt idx="0">
                  <c:v>1523287.1190899999</c:v>
                </c:pt>
                <c:pt idx="1">
                  <c:v>1634287.4965600001</c:v>
                </c:pt>
                <c:pt idx="2">
                  <c:v>1830802.2993099999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'2002_2019_AYLIK_IHR'!$C$33:$N$33</c:f>
              <c:numCache>
                <c:formatCode>#,##0</c:formatCode>
                <c:ptCount val="12"/>
                <c:pt idx="0">
                  <c:v>1349500.1256800001</c:v>
                </c:pt>
                <c:pt idx="1">
                  <c:v>1260227.16026</c:v>
                </c:pt>
                <c:pt idx="2">
                  <c:v>1560059.9502000001</c:v>
                </c:pt>
                <c:pt idx="3">
                  <c:v>1348072.8003799999</c:v>
                </c:pt>
                <c:pt idx="4">
                  <c:v>1461219.3247400001</c:v>
                </c:pt>
                <c:pt idx="5">
                  <c:v>1417616.91215</c:v>
                </c:pt>
                <c:pt idx="6">
                  <c:v>1473276.0364399999</c:v>
                </c:pt>
                <c:pt idx="7">
                  <c:v>1374144.14014</c:v>
                </c:pt>
                <c:pt idx="8">
                  <c:v>1529530.1827400001</c:v>
                </c:pt>
                <c:pt idx="9">
                  <c:v>1583044.0624800001</c:v>
                </c:pt>
                <c:pt idx="10">
                  <c:v>1489746.92028</c:v>
                </c:pt>
                <c:pt idx="11">
                  <c:v>1509154.2166899999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330784"/>
        <c:axId val="-1385323168"/>
      </c:lineChart>
      <c:catAx>
        <c:axId val="-138533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2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532316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307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'2002_2019_AYLIK_IHR'!$C$42:$N$42</c:f>
              <c:numCache>
                <c:formatCode>#,##0</c:formatCode>
                <c:ptCount val="12"/>
                <c:pt idx="0">
                  <c:v>585927.16709</c:v>
                </c:pt>
                <c:pt idx="1">
                  <c:v>602359.28706999996</c:v>
                </c:pt>
                <c:pt idx="2">
                  <c:v>700300.13734000002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'2002_2019_AYLIK_IHR'!$C$43:$N$43</c:f>
              <c:numCache>
                <c:formatCode>#,##0</c:formatCode>
                <c:ptCount val="12"/>
                <c:pt idx="0">
                  <c:v>511853.14418</c:v>
                </c:pt>
                <c:pt idx="1">
                  <c:v>547304.03936000005</c:v>
                </c:pt>
                <c:pt idx="2">
                  <c:v>635697.34967000003</c:v>
                </c:pt>
                <c:pt idx="3">
                  <c:v>602380.41044999997</c:v>
                </c:pt>
                <c:pt idx="4">
                  <c:v>622847.98627999995</c:v>
                </c:pt>
                <c:pt idx="5">
                  <c:v>551038.23297999997</c:v>
                </c:pt>
                <c:pt idx="6">
                  <c:v>611403.41859000002</c:v>
                </c:pt>
                <c:pt idx="7">
                  <c:v>550933.89606000006</c:v>
                </c:pt>
                <c:pt idx="8">
                  <c:v>612432.34387999994</c:v>
                </c:pt>
                <c:pt idx="9">
                  <c:v>702428.23056000005</c:v>
                </c:pt>
                <c:pt idx="10">
                  <c:v>702818.03400999994</c:v>
                </c:pt>
                <c:pt idx="11">
                  <c:v>663050.41963999998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332416"/>
        <c:axId val="-1385329152"/>
      </c:lineChart>
      <c:catAx>
        <c:axId val="-138533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2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532915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3241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'2002_2019_AYLIK_IHR'!$C$36:$N$36</c:f>
              <c:numCache>
                <c:formatCode>#,##0</c:formatCode>
                <c:ptCount val="12"/>
                <c:pt idx="0">
                  <c:v>2328186.16848</c:v>
                </c:pt>
                <c:pt idx="1">
                  <c:v>2545043.7244000002</c:v>
                </c:pt>
                <c:pt idx="2">
                  <c:v>2885166.3720999998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'2002_2019_AYLIK_IHR'!$C$37:$N$37</c:f>
              <c:numCache>
                <c:formatCode>#,##0</c:formatCode>
                <c:ptCount val="12"/>
                <c:pt idx="0">
                  <c:v>2285575.09082</c:v>
                </c:pt>
                <c:pt idx="1">
                  <c:v>2795909.4327799999</c:v>
                </c:pt>
                <c:pt idx="2">
                  <c:v>3144072.4855800001</c:v>
                </c:pt>
                <c:pt idx="3">
                  <c:v>2902072.6956799999</c:v>
                </c:pt>
                <c:pt idx="4">
                  <c:v>2764093.46429</c:v>
                </c:pt>
                <c:pt idx="5">
                  <c:v>2539956.1669100001</c:v>
                </c:pt>
                <c:pt idx="6">
                  <c:v>2762765.1183199999</c:v>
                </c:pt>
                <c:pt idx="7">
                  <c:v>1607615.79152</c:v>
                </c:pt>
                <c:pt idx="8">
                  <c:v>2605378.7055799998</c:v>
                </c:pt>
                <c:pt idx="9">
                  <c:v>2919151.6940799998</c:v>
                </c:pt>
                <c:pt idx="10">
                  <c:v>2767635.5164800002</c:v>
                </c:pt>
                <c:pt idx="11">
                  <c:v>2472080.4637699998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334592"/>
        <c:axId val="-1385321536"/>
      </c:lineChart>
      <c:catAx>
        <c:axId val="-138533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21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532153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34592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'2002_2019_AYLIK_IHR'!$C$40:$N$40</c:f>
              <c:numCache>
                <c:formatCode>#,##0</c:formatCode>
                <c:ptCount val="12"/>
                <c:pt idx="0">
                  <c:v>797469.43651000003</c:v>
                </c:pt>
                <c:pt idx="1">
                  <c:v>889172.95071</c:v>
                </c:pt>
                <c:pt idx="2">
                  <c:v>994895.31691000005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'2002_2019_AYLIK_IHR'!$C$41:$N$41</c:f>
              <c:numCache>
                <c:formatCode>#,##0</c:formatCode>
                <c:ptCount val="12"/>
                <c:pt idx="0">
                  <c:v>767144.18209000002</c:v>
                </c:pt>
                <c:pt idx="1">
                  <c:v>879671.44675</c:v>
                </c:pt>
                <c:pt idx="2">
                  <c:v>1028302.50552</c:v>
                </c:pt>
                <c:pt idx="3">
                  <c:v>948811.22777</c:v>
                </c:pt>
                <c:pt idx="4">
                  <c:v>985789.50477999996</c:v>
                </c:pt>
                <c:pt idx="5">
                  <c:v>861743.66347999999</c:v>
                </c:pt>
                <c:pt idx="6">
                  <c:v>871301.42177999998</c:v>
                </c:pt>
                <c:pt idx="7">
                  <c:v>800809.40830999997</c:v>
                </c:pt>
                <c:pt idx="8">
                  <c:v>999369.79859000002</c:v>
                </c:pt>
                <c:pt idx="9">
                  <c:v>1112932.24272</c:v>
                </c:pt>
                <c:pt idx="10">
                  <c:v>1091048.83761</c:v>
                </c:pt>
                <c:pt idx="11">
                  <c:v>957388.08707999997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334048"/>
        <c:axId val="-1385331872"/>
      </c:lineChart>
      <c:catAx>
        <c:axId val="-138533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31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5331872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3404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'2002_2019_AYLIK_IHR'!$C$34:$N$34</c:f>
              <c:numCache>
                <c:formatCode>#,##0</c:formatCode>
                <c:ptCount val="12"/>
                <c:pt idx="0">
                  <c:v>1417614.11363</c:v>
                </c:pt>
                <c:pt idx="1">
                  <c:v>1416987.97517</c:v>
                </c:pt>
                <c:pt idx="2">
                  <c:v>1681909.87011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'2002_2019_AYLIK_IHR'!$C$35:$N$35</c:f>
              <c:numCache>
                <c:formatCode>#,##0</c:formatCode>
                <c:ptCount val="12"/>
                <c:pt idx="0">
                  <c:v>1427611.5329700001</c:v>
                </c:pt>
                <c:pt idx="1">
                  <c:v>1405261.3968199999</c:v>
                </c:pt>
                <c:pt idx="2">
                  <c:v>1678468.8213899999</c:v>
                </c:pt>
                <c:pt idx="3">
                  <c:v>1464966.7395800001</c:v>
                </c:pt>
                <c:pt idx="4">
                  <c:v>1481013.8107700001</c:v>
                </c:pt>
                <c:pt idx="5">
                  <c:v>1354509.11039</c:v>
                </c:pt>
                <c:pt idx="6">
                  <c:v>1580639.23878</c:v>
                </c:pt>
                <c:pt idx="7">
                  <c:v>1385434.4925800001</c:v>
                </c:pt>
                <c:pt idx="8">
                  <c:v>1459510.5698599999</c:v>
                </c:pt>
                <c:pt idx="9">
                  <c:v>1561489.7780800001</c:v>
                </c:pt>
                <c:pt idx="10">
                  <c:v>1526777.1993199999</c:v>
                </c:pt>
                <c:pt idx="11">
                  <c:v>1307536.64958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323712"/>
        <c:axId val="-1385327520"/>
      </c:lineChart>
      <c:catAx>
        <c:axId val="-138532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2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532752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237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'2002_2019_AYLIK_IHR'!$C$44:$N$44</c:f>
              <c:numCache>
                <c:formatCode>#,##0</c:formatCode>
                <c:ptCount val="12"/>
                <c:pt idx="0">
                  <c:v>650871.87546999997</c:v>
                </c:pt>
                <c:pt idx="1">
                  <c:v>655305.56587000005</c:v>
                </c:pt>
                <c:pt idx="2">
                  <c:v>713064.04552000004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'2002_2019_AYLIK_IHR'!$C$45:$N$45</c:f>
              <c:numCache>
                <c:formatCode>#,##0</c:formatCode>
                <c:ptCount val="12"/>
                <c:pt idx="0">
                  <c:v>597071.10094999999</c:v>
                </c:pt>
                <c:pt idx="1">
                  <c:v>635657.39185999997</c:v>
                </c:pt>
                <c:pt idx="2">
                  <c:v>752662.33996999997</c:v>
                </c:pt>
                <c:pt idx="3">
                  <c:v>698004.58819000004</c:v>
                </c:pt>
                <c:pt idx="4">
                  <c:v>716062.79812000005</c:v>
                </c:pt>
                <c:pt idx="5">
                  <c:v>656930.07006000006</c:v>
                </c:pt>
                <c:pt idx="6">
                  <c:v>686934.77567999996</c:v>
                </c:pt>
                <c:pt idx="7">
                  <c:v>600373.73675000004</c:v>
                </c:pt>
                <c:pt idx="8">
                  <c:v>663787.38940999995</c:v>
                </c:pt>
                <c:pt idx="9">
                  <c:v>715331.85305999999</c:v>
                </c:pt>
                <c:pt idx="10">
                  <c:v>729532.92761999997</c:v>
                </c:pt>
                <c:pt idx="11">
                  <c:v>631581.75661000004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333504"/>
        <c:axId val="-1385331328"/>
      </c:lineChart>
      <c:catAx>
        <c:axId val="-138533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31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53313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3350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'2002_2019_AYLIK_IHR'!$C$48:$N$48</c:f>
              <c:numCache>
                <c:formatCode>#,##0</c:formatCode>
                <c:ptCount val="12"/>
                <c:pt idx="0">
                  <c:v>251976.74755</c:v>
                </c:pt>
                <c:pt idx="1">
                  <c:v>266597.74041999999</c:v>
                </c:pt>
                <c:pt idx="2">
                  <c:v>317382.88491999998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'2002_2019_AYLIK_IHR'!$C$49:$N$49</c:f>
              <c:numCache>
                <c:formatCode>#,##0</c:formatCode>
                <c:ptCount val="12"/>
                <c:pt idx="0">
                  <c:v>208340.64773999999</c:v>
                </c:pt>
                <c:pt idx="1">
                  <c:v>239376.10553999999</c:v>
                </c:pt>
                <c:pt idx="2">
                  <c:v>266845.07678</c:v>
                </c:pt>
                <c:pt idx="3">
                  <c:v>258397.52884000001</c:v>
                </c:pt>
                <c:pt idx="4">
                  <c:v>273577.41087999998</c:v>
                </c:pt>
                <c:pt idx="5">
                  <c:v>254254.18246000001</c:v>
                </c:pt>
                <c:pt idx="6">
                  <c:v>256352.26415999999</c:v>
                </c:pt>
                <c:pt idx="7">
                  <c:v>220595.08929</c:v>
                </c:pt>
                <c:pt idx="8">
                  <c:v>243473.38162</c:v>
                </c:pt>
                <c:pt idx="9">
                  <c:v>261505.66855999999</c:v>
                </c:pt>
                <c:pt idx="10">
                  <c:v>261257.44782</c:v>
                </c:pt>
                <c:pt idx="11">
                  <c:v>242759.80742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326432"/>
        <c:axId val="-1385328064"/>
      </c:lineChart>
      <c:catAx>
        <c:axId val="-13853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2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53280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26432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'2002_2019_AYLIK_IHR'!$C$50:$N$50</c:f>
              <c:numCache>
                <c:formatCode>#,##0</c:formatCode>
                <c:ptCount val="12"/>
                <c:pt idx="0">
                  <c:v>273815.80410000001</c:v>
                </c:pt>
                <c:pt idx="1">
                  <c:v>250671.07350999999</c:v>
                </c:pt>
                <c:pt idx="2">
                  <c:v>299610.85324999999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'2002_2019_AYLIK_IHR'!$C$51:$N$51</c:f>
              <c:numCache>
                <c:formatCode>#,##0</c:formatCode>
                <c:ptCount val="12"/>
                <c:pt idx="0">
                  <c:v>141387.96517000001</c:v>
                </c:pt>
                <c:pt idx="1">
                  <c:v>195475.11747</c:v>
                </c:pt>
                <c:pt idx="2">
                  <c:v>522430.24839999998</c:v>
                </c:pt>
                <c:pt idx="3">
                  <c:v>354309.10266999999</c:v>
                </c:pt>
                <c:pt idx="4">
                  <c:v>250847.89319</c:v>
                </c:pt>
                <c:pt idx="5">
                  <c:v>198061.38391</c:v>
                </c:pt>
                <c:pt idx="6">
                  <c:v>259747.90411999999</c:v>
                </c:pt>
                <c:pt idx="7">
                  <c:v>896300.57183000003</c:v>
                </c:pt>
                <c:pt idx="8">
                  <c:v>591300.30619000003</c:v>
                </c:pt>
                <c:pt idx="9">
                  <c:v>473597.39731999999</c:v>
                </c:pt>
                <c:pt idx="10">
                  <c:v>271600.19913000002</c:v>
                </c:pt>
                <c:pt idx="11">
                  <c:v>251845.21221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330240"/>
        <c:axId val="-1385325344"/>
      </c:lineChart>
      <c:catAx>
        <c:axId val="-138533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2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53253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302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'2002_2019_AYLIK_IHR'!$C$46:$N$46</c:f>
              <c:numCache>
                <c:formatCode>#,##0</c:formatCode>
                <c:ptCount val="12"/>
                <c:pt idx="0">
                  <c:v>1199492.2935899999</c:v>
                </c:pt>
                <c:pt idx="1">
                  <c:v>1195971.36534</c:v>
                </c:pt>
                <c:pt idx="2">
                  <c:v>1318707.7130199999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'2002_2019_AYLIK_IHR'!$C$47:$N$47</c:f>
              <c:numCache>
                <c:formatCode>#,##0</c:formatCode>
                <c:ptCount val="12"/>
                <c:pt idx="0">
                  <c:v>1117501.03688</c:v>
                </c:pt>
                <c:pt idx="1">
                  <c:v>1147428.09671</c:v>
                </c:pt>
                <c:pt idx="2">
                  <c:v>1287266.16656</c:v>
                </c:pt>
                <c:pt idx="3">
                  <c:v>1122432.52899</c:v>
                </c:pt>
                <c:pt idx="4">
                  <c:v>1204113.1554399999</c:v>
                </c:pt>
                <c:pt idx="5">
                  <c:v>1197079.92374</c:v>
                </c:pt>
                <c:pt idx="6">
                  <c:v>1263948.9465999999</c:v>
                </c:pt>
                <c:pt idx="7">
                  <c:v>1184770.35164</c:v>
                </c:pt>
                <c:pt idx="8">
                  <c:v>1408834.1905100001</c:v>
                </c:pt>
                <c:pt idx="9">
                  <c:v>1492184.06797</c:v>
                </c:pt>
                <c:pt idx="10">
                  <c:v>1659618.0418199999</c:v>
                </c:pt>
                <c:pt idx="11">
                  <c:v>1437870.7411499999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324800"/>
        <c:axId val="-1385322624"/>
      </c:lineChart>
      <c:catAx>
        <c:axId val="-13853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532262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24800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'2002_2019_AYLIK_IHR'!$C$60:$N$60</c:f>
              <c:numCache>
                <c:formatCode>#,##0</c:formatCode>
                <c:ptCount val="12"/>
                <c:pt idx="0">
                  <c:v>304080.49491000001</c:v>
                </c:pt>
                <c:pt idx="1">
                  <c:v>293985.2917</c:v>
                </c:pt>
                <c:pt idx="2">
                  <c:v>368546.1372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'2002_2019_AYLIK_IHR'!$A$61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'2002_2019_AYLIK_IHR'!$C$61:$N$61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430283.59836</c:v>
                </c:pt>
                <c:pt idx="5">
                  <c:v>379256.99645999999</c:v>
                </c:pt>
                <c:pt idx="6">
                  <c:v>403165.86833000003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415087.22506000003</c:v>
                </c:pt>
                <c:pt idx="10">
                  <c:v>398781.56542</c:v>
                </c:pt>
                <c:pt idx="11">
                  <c:v>373590.67257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335680"/>
        <c:axId val="-1385335136"/>
      </c:lineChart>
      <c:catAx>
        <c:axId val="-138533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3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5335136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3568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'2002_2019_AYLIK_IHR'!$C$78:$N$78</c:f>
              <c:numCache>
                <c:formatCode>#,##0</c:formatCode>
                <c:ptCount val="12"/>
                <c:pt idx="0">
                  <c:v>12434097.475998573</c:v>
                </c:pt>
                <c:pt idx="1">
                  <c:v>13148155.380000154</c:v>
                </c:pt>
                <c:pt idx="2">
                  <c:v>15553486.573999431</c:v>
                </c:pt>
                <c:pt idx="3">
                  <c:v>13847121.23399942</c:v>
                </c:pt>
                <c:pt idx="4">
                  <c:v>14257234.434999282</c:v>
                </c:pt>
                <c:pt idx="5">
                  <c:v>12924686.825999685</c:v>
                </c:pt>
                <c:pt idx="6">
                  <c:v>14049213.604999417</c:v>
                </c:pt>
                <c:pt idx="7">
                  <c:v>12335157.646000119</c:v>
                </c:pt>
                <c:pt idx="8">
                  <c:v>14398674.826999376</c:v>
                </c:pt>
                <c:pt idx="9">
                  <c:v>15680936.606999749</c:v>
                </c:pt>
                <c:pt idx="10">
                  <c:v>15498081.224998983</c:v>
                </c:pt>
                <c:pt idx="11">
                  <c:v>13818572.289999293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'2002_2019_AYLIK_IHR'!$C$79:$D$79</c:f>
              <c:numCache>
                <c:formatCode>#,##0</c:formatCode>
                <c:ptCount val="2"/>
                <c:pt idx="0">
                  <c:v>13190418.612000799</c:v>
                </c:pt>
                <c:pt idx="1">
                  <c:v>13592955.852997316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8292480"/>
        <c:axId val="-1488298464"/>
      </c:lineChart>
      <c:catAx>
        <c:axId val="-148829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298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882984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292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'2002_2019_AYLIK_IHR'!$C$38:$N$38</c:f>
              <c:numCache>
                <c:formatCode>#,##0</c:formatCode>
                <c:ptCount val="12"/>
                <c:pt idx="0">
                  <c:v>91915.58541</c:v>
                </c:pt>
                <c:pt idx="1">
                  <c:v>76164.448539999998</c:v>
                </c:pt>
                <c:pt idx="2">
                  <c:v>99641.453349999996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'2002_2019_AYLIK_IHR'!$C$39:$N$39</c:f>
              <c:numCache>
                <c:formatCode>#,##0</c:formatCode>
                <c:ptCount val="12"/>
                <c:pt idx="0">
                  <c:v>42524.265619999998</c:v>
                </c:pt>
                <c:pt idx="1">
                  <c:v>56242.339760000003</c:v>
                </c:pt>
                <c:pt idx="2">
                  <c:v>79226.622390000004</c:v>
                </c:pt>
                <c:pt idx="3">
                  <c:v>42637.633880000001</c:v>
                </c:pt>
                <c:pt idx="4">
                  <c:v>133538.68554000001</c:v>
                </c:pt>
                <c:pt idx="5">
                  <c:v>139721.95924</c:v>
                </c:pt>
                <c:pt idx="6">
                  <c:v>148742.76595999999</c:v>
                </c:pt>
                <c:pt idx="7">
                  <c:v>95641.843789999999</c:v>
                </c:pt>
                <c:pt idx="8">
                  <c:v>53260.481919999998</c:v>
                </c:pt>
                <c:pt idx="9">
                  <c:v>130754.85827</c:v>
                </c:pt>
                <c:pt idx="10">
                  <c:v>29652.930079999998</c:v>
                </c:pt>
                <c:pt idx="11">
                  <c:v>38576.353869999999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326976"/>
        <c:axId val="-1385328608"/>
      </c:lineChart>
      <c:catAx>
        <c:axId val="-138532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2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5328608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2697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'2002_2019_AYLIK_IHR'!$C$52:$N$52</c:f>
              <c:numCache>
                <c:formatCode>#,##0</c:formatCode>
                <c:ptCount val="12"/>
                <c:pt idx="0">
                  <c:v>174807.56266</c:v>
                </c:pt>
                <c:pt idx="1">
                  <c:v>171626.43296000001</c:v>
                </c:pt>
                <c:pt idx="2">
                  <c:v>289224.67109999998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'2002_2019_AYLIK_IHR'!$C$53:$N$53</c:f>
              <c:numCache>
                <c:formatCode>#,##0</c:formatCode>
                <c:ptCount val="12"/>
                <c:pt idx="0">
                  <c:v>106506.34802</c:v>
                </c:pt>
                <c:pt idx="1">
                  <c:v>149655.0753</c:v>
                </c:pt>
                <c:pt idx="2">
                  <c:v>147926.57779000001</c:v>
                </c:pt>
                <c:pt idx="3">
                  <c:v>189961.07772999999</c:v>
                </c:pt>
                <c:pt idx="4">
                  <c:v>190016.05770999999</c:v>
                </c:pt>
                <c:pt idx="5">
                  <c:v>123013.28576</c:v>
                </c:pt>
                <c:pt idx="6">
                  <c:v>197255.41209</c:v>
                </c:pt>
                <c:pt idx="7">
                  <c:v>119749.85591</c:v>
                </c:pt>
                <c:pt idx="8">
                  <c:v>122785.72756</c:v>
                </c:pt>
                <c:pt idx="9">
                  <c:v>206633.42103999999</c:v>
                </c:pt>
                <c:pt idx="10">
                  <c:v>228238.16792000001</c:v>
                </c:pt>
                <c:pt idx="11">
                  <c:v>253496.13832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325888"/>
        <c:axId val="-1385329696"/>
      </c:lineChart>
      <c:catAx>
        <c:axId val="-138532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29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53296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53258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'2002_2019_AYLIK_IHR'!$C$54:$N$54</c:f>
              <c:numCache>
                <c:formatCode>#,##0</c:formatCode>
                <c:ptCount val="12"/>
                <c:pt idx="0">
                  <c:v>335020.88977000001</c:v>
                </c:pt>
                <c:pt idx="1">
                  <c:v>362383.46866999997</c:v>
                </c:pt>
                <c:pt idx="2">
                  <c:v>414953.20802999998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'2002_2019_AYLIK_IHR'!$C$55:$N$55</c:f>
              <c:numCache>
                <c:formatCode>#,##0</c:formatCode>
                <c:ptCount val="12"/>
                <c:pt idx="0">
                  <c:v>331287.17619999999</c:v>
                </c:pt>
                <c:pt idx="1">
                  <c:v>350915.61978000001</c:v>
                </c:pt>
                <c:pt idx="2">
                  <c:v>417498.91473000002</c:v>
                </c:pt>
                <c:pt idx="3">
                  <c:v>365936.32127000001</c:v>
                </c:pt>
                <c:pt idx="4">
                  <c:v>406284.34785000002</c:v>
                </c:pt>
                <c:pt idx="5">
                  <c:v>357596.32114999997</c:v>
                </c:pt>
                <c:pt idx="6">
                  <c:v>401515.14698000002</c:v>
                </c:pt>
                <c:pt idx="7">
                  <c:v>342640.18105000001</c:v>
                </c:pt>
                <c:pt idx="8">
                  <c:v>374325.22259000002</c:v>
                </c:pt>
                <c:pt idx="9">
                  <c:v>422451.28178999998</c:v>
                </c:pt>
                <c:pt idx="10">
                  <c:v>409785.32312999998</c:v>
                </c:pt>
                <c:pt idx="11">
                  <c:v>352735.75468000001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1949008"/>
        <c:axId val="-1381949552"/>
      </c:lineChart>
      <c:catAx>
        <c:axId val="-138194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4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194955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4900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'2002_2019_AYLIK_IHR'!$C$3:$N$3</c:f>
              <c:numCache>
                <c:formatCode>#,##0</c:formatCode>
                <c:ptCount val="12"/>
                <c:pt idx="0">
                  <c:v>1893788.3890499999</c:v>
                </c:pt>
                <c:pt idx="1">
                  <c:v>1835829.82617</c:v>
                </c:pt>
                <c:pt idx="2">
                  <c:v>1994921.6316400003</c:v>
                </c:pt>
                <c:pt idx="3">
                  <c:v>1783177.7713000001</c:v>
                </c:pt>
                <c:pt idx="4">
                  <c:v>1896955.6911599999</c:v>
                </c:pt>
                <c:pt idx="5">
                  <c:v>1589611.4264799999</c:v>
                </c:pt>
                <c:pt idx="6">
                  <c:v>1678296.5093999999</c:v>
                </c:pt>
                <c:pt idx="7">
                  <c:v>1513857.41784</c:v>
                </c:pt>
                <c:pt idx="8">
                  <c:v>1895299.9330600002</c:v>
                </c:pt>
                <c:pt idx="9">
                  <c:v>2162374.2111900002</c:v>
                </c:pt>
                <c:pt idx="10">
                  <c:v>2304850.0986299999</c:v>
                </c:pt>
                <c:pt idx="11">
                  <c:v>2079969.7408400001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'2002_2019_AYLIK_IHR'!$C$2:$N$2</c:f>
              <c:numCache>
                <c:formatCode>#,##0</c:formatCode>
                <c:ptCount val="12"/>
                <c:pt idx="0">
                  <c:v>1884079.4338099998</c:v>
                </c:pt>
                <c:pt idx="1">
                  <c:v>1858965.2005999996</c:v>
                </c:pt>
                <c:pt idx="2">
                  <c:v>1957112.0706700003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8287584"/>
        <c:axId val="-1488295744"/>
      </c:lineChart>
      <c:catAx>
        <c:axId val="-148828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295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882957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2875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2009-2019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'2002_2019_AYLIK_IHR'!$A$70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'2002_2019_AYLIK_IHR'!$C$70:$N$70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'2002_2019_AYLIK_IHR'!$A$71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'2002_2019_AYLIK_IHR'!$A$72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'2002_2019_AYLIK_IHR'!$C$72:$N$72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'2002_2019_AYLIK_IHR'!$A$73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'2002_2019_AYLIK_IHR'!$C$73:$N$73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'2002_2019_AYLIK_IHR'!$A$74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'2002_2019_AYLIK_IHR'!$C$74:$N$74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'2002_2019_AYLIK_IHR'!$A$75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'2002_2019_AYLIK_IHR'!$C$75:$N$75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'2002_2019_AYLIK_IHR'!$A$76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'2002_2019_AYLIK_IHR'!$C$76:$N$76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'2002_2019_AYLIK_IHR'!$A$77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'2002_2019_AYLIK_IHR'!$C$77:$N$77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'2002_2019_AYLIK_IHR'!$C$78:$N$78</c:f>
              <c:numCache>
                <c:formatCode>#,##0</c:formatCode>
                <c:ptCount val="12"/>
                <c:pt idx="0">
                  <c:v>12434097.475998573</c:v>
                </c:pt>
                <c:pt idx="1">
                  <c:v>13148155.380000154</c:v>
                </c:pt>
                <c:pt idx="2">
                  <c:v>15553486.573999431</c:v>
                </c:pt>
                <c:pt idx="3">
                  <c:v>13847121.23399942</c:v>
                </c:pt>
                <c:pt idx="4">
                  <c:v>14257234.434999282</c:v>
                </c:pt>
                <c:pt idx="5">
                  <c:v>12924686.825999685</c:v>
                </c:pt>
                <c:pt idx="6">
                  <c:v>14049213.604999417</c:v>
                </c:pt>
                <c:pt idx="7">
                  <c:v>12335157.646000119</c:v>
                </c:pt>
                <c:pt idx="8">
                  <c:v>14398674.826999376</c:v>
                </c:pt>
                <c:pt idx="9">
                  <c:v>15680936.606999749</c:v>
                </c:pt>
                <c:pt idx="10">
                  <c:v>15498081.224998983</c:v>
                </c:pt>
                <c:pt idx="11">
                  <c:v>13818572.289999293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'2002_2019_AYLIK_IHR'!$C$79:$D$79</c:f>
              <c:numCache>
                <c:formatCode>#,##0</c:formatCode>
                <c:ptCount val="2"/>
                <c:pt idx="0">
                  <c:v>13190418.612000799</c:v>
                </c:pt>
                <c:pt idx="1">
                  <c:v>13592955.852997316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8289216"/>
        <c:axId val="-1488302816"/>
      </c:lineChart>
      <c:catAx>
        <c:axId val="-14882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30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8830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28921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30321522309711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409282700421941"/>
          <c:w val="0.83187226596675412"/>
          <c:h val="0.74514767932489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'2002_2019_AYLIK_IHR'!$A$62:$A$79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'2002_2019_AYLIK_IHR'!$A$62:$A$79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'2002_2019_AYLIK_IHR'!$O$62:$O$79</c:f>
              <c:numCache>
                <c:formatCode>#,##0</c:formatCode>
                <c:ptCount val="18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167945418.1249935</c:v>
                </c:pt>
                <c:pt idx="17">
                  <c:v>26783374.464998115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8300096"/>
        <c:axId val="-1488296832"/>
      </c:barChart>
      <c:catAx>
        <c:axId val="-148830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29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88296832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300096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'2002_2019_AYLIK_IHR'!$C$4:$N$4</c:f>
              <c:numCache>
                <c:formatCode>#,##0</c:formatCode>
                <c:ptCount val="12"/>
                <c:pt idx="0">
                  <c:v>560409.82114000001</c:v>
                </c:pt>
                <c:pt idx="1">
                  <c:v>565543.60748000001</c:v>
                </c:pt>
                <c:pt idx="2">
                  <c:v>588535.98713999998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'2002_2019_AYLIK_IHR'!$C$5:$N$5</c:f>
              <c:numCache>
                <c:formatCode>#,##0</c:formatCode>
                <c:ptCount val="12"/>
                <c:pt idx="0">
                  <c:v>547229.00737999997</c:v>
                </c:pt>
                <c:pt idx="1">
                  <c:v>534695.97504000005</c:v>
                </c:pt>
                <c:pt idx="2">
                  <c:v>599951.91367000004</c:v>
                </c:pt>
                <c:pt idx="3">
                  <c:v>534078.03081000003</c:v>
                </c:pt>
                <c:pt idx="4">
                  <c:v>559451.36152000003</c:v>
                </c:pt>
                <c:pt idx="5">
                  <c:v>447489.81228999997</c:v>
                </c:pt>
                <c:pt idx="6">
                  <c:v>533361.76101000002</c:v>
                </c:pt>
                <c:pt idx="7">
                  <c:v>491441.43644999998</c:v>
                </c:pt>
                <c:pt idx="8">
                  <c:v>544983.80087000004</c:v>
                </c:pt>
                <c:pt idx="9">
                  <c:v>645973.46443000005</c:v>
                </c:pt>
                <c:pt idx="10">
                  <c:v>648071.65217000002</c:v>
                </c:pt>
                <c:pt idx="11">
                  <c:v>593598.65642999997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8302272"/>
        <c:axId val="-1488293568"/>
      </c:lineChart>
      <c:catAx>
        <c:axId val="-148830227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293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8829356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3022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'2002_2019_AYLIK_IHR'!$C$6:$N$6</c:f>
              <c:numCache>
                <c:formatCode>#,##0</c:formatCode>
                <c:ptCount val="12"/>
                <c:pt idx="0">
                  <c:v>199324.82767999999</c:v>
                </c:pt>
                <c:pt idx="1">
                  <c:v>166075.58288999999</c:v>
                </c:pt>
                <c:pt idx="2">
                  <c:v>144116.15031999999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'2002_2019_AYLIK_IHR'!$C$7:$N$7</c:f>
              <c:numCache>
                <c:formatCode>#,##0</c:formatCode>
                <c:ptCount val="12"/>
                <c:pt idx="0">
                  <c:v>225394.95066999999</c:v>
                </c:pt>
                <c:pt idx="1">
                  <c:v>211796.53271</c:v>
                </c:pt>
                <c:pt idx="2">
                  <c:v>207194.92988000001</c:v>
                </c:pt>
                <c:pt idx="3">
                  <c:v>149357.76658</c:v>
                </c:pt>
                <c:pt idx="4">
                  <c:v>213052.51121999999</c:v>
                </c:pt>
                <c:pt idx="5">
                  <c:v>167641.58673000001</c:v>
                </c:pt>
                <c:pt idx="6">
                  <c:v>104393.81816</c:v>
                </c:pt>
                <c:pt idx="7">
                  <c:v>111080.62385</c:v>
                </c:pt>
                <c:pt idx="8">
                  <c:v>152256.39017999999</c:v>
                </c:pt>
                <c:pt idx="9">
                  <c:v>201906.55186000001</c:v>
                </c:pt>
                <c:pt idx="10">
                  <c:v>299956.64163999999</c:v>
                </c:pt>
                <c:pt idx="11">
                  <c:v>281880.62196000002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8301728"/>
        <c:axId val="-1488297376"/>
      </c:lineChart>
      <c:catAx>
        <c:axId val="-148830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29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882973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3017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'2002_2019_AYLIK_IHR'!$C$8:$N$8</c:f>
              <c:numCache>
                <c:formatCode>#,##0</c:formatCode>
                <c:ptCount val="12"/>
                <c:pt idx="0">
                  <c:v>125532.20044</c:v>
                </c:pt>
                <c:pt idx="1">
                  <c:v>122378.15762</c:v>
                </c:pt>
                <c:pt idx="2">
                  <c:v>128247.27693000001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'2002_2019_AYLIK_IHR'!$C$9:$N$9</c:f>
              <c:numCache>
                <c:formatCode>#,##0</c:formatCode>
                <c:ptCount val="12"/>
                <c:pt idx="0">
                  <c:v>119835.36044999999</c:v>
                </c:pt>
                <c:pt idx="1">
                  <c:v>117643.61351</c:v>
                </c:pt>
                <c:pt idx="2">
                  <c:v>141218.40416000001</c:v>
                </c:pt>
                <c:pt idx="3">
                  <c:v>128537.29485999999</c:v>
                </c:pt>
                <c:pt idx="4">
                  <c:v>137415.24734999999</c:v>
                </c:pt>
                <c:pt idx="5">
                  <c:v>118811.43697</c:v>
                </c:pt>
                <c:pt idx="6">
                  <c:v>125958.33078</c:v>
                </c:pt>
                <c:pt idx="7">
                  <c:v>111575.98493999999</c:v>
                </c:pt>
                <c:pt idx="8">
                  <c:v>143626.68825000001</c:v>
                </c:pt>
                <c:pt idx="9">
                  <c:v>141481.18818999999</c:v>
                </c:pt>
                <c:pt idx="10">
                  <c:v>150320.99999000001</c:v>
                </c:pt>
                <c:pt idx="11">
                  <c:v>128119.85209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8291936"/>
        <c:axId val="-1488296288"/>
      </c:lineChart>
      <c:catAx>
        <c:axId val="-148829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296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882962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8291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/>
    </sheetView>
  </sheetViews>
  <sheetFormatPr defaultColWidth="9.140625" defaultRowHeight="12.75" x14ac:dyDescent="0.2"/>
  <cols>
    <col min="1" max="1" width="52.28515625" style="1" customWidth="1"/>
    <col min="2" max="3" width="24.140625" style="1" customWidth="1"/>
    <col min="4" max="4" width="10.5703125" style="1" bestFit="1" customWidth="1"/>
    <col min="5" max="5" width="13.5703125" style="1" bestFit="1" customWidth="1"/>
    <col min="6" max="7" width="24.140625" style="1" customWidth="1"/>
    <col min="8" max="8" width="10.28515625" style="1" bestFit="1" customWidth="1"/>
    <col min="9" max="9" width="13.5703125" style="1" bestFit="1" customWidth="1"/>
    <col min="10" max="11" width="24.140625" style="1" customWidth="1"/>
    <col min="12" max="12" width="9.42578125" style="1" bestFit="1" customWidth="1"/>
    <col min="13" max="13" width="10.5703125" style="1" bestFit="1" customWidth="1"/>
    <col min="14" max="16384" width="9.140625" style="1"/>
  </cols>
  <sheetData>
    <row r="1" spans="1:13" ht="26.25" x14ac:dyDescent="0.4">
      <c r="B1" s="140" t="s">
        <v>126</v>
      </c>
      <c r="C1" s="140"/>
      <c r="D1" s="140"/>
      <c r="E1" s="140"/>
      <c r="F1" s="140"/>
      <c r="G1" s="140"/>
      <c r="H1" s="140"/>
      <c r="I1" s="140"/>
      <c r="J1" s="140"/>
      <c r="K1" s="65"/>
      <c r="L1" s="65"/>
      <c r="M1" s="65"/>
    </row>
    <row r="2" spans="1:13" x14ac:dyDescent="0.2">
      <c r="D2" s="2"/>
    </row>
    <row r="3" spans="1:13" x14ac:dyDescent="0.2">
      <c r="D3" s="2"/>
    </row>
    <row r="4" spans="1:13" ht="13.5" thickBot="1" x14ac:dyDescent="0.25">
      <c r="B4" s="2"/>
      <c r="C4" s="2"/>
      <c r="D4" s="2"/>
      <c r="E4" s="2"/>
      <c r="F4" s="2"/>
      <c r="G4" s="2"/>
      <c r="H4" s="2"/>
      <c r="I4" s="2"/>
    </row>
    <row r="5" spans="1:13" ht="27" thickBot="1" x14ac:dyDescent="0.25">
      <c r="A5" s="162" t="s">
        <v>127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201"/>
    </row>
    <row r="6" spans="1:13" ht="18" x14ac:dyDescent="0.2">
      <c r="A6" s="174"/>
      <c r="B6" s="185" t="s">
        <v>128</v>
      </c>
      <c r="C6" s="186"/>
      <c r="D6" s="186"/>
      <c r="E6" s="187"/>
      <c r="F6" s="185" t="s">
        <v>129</v>
      </c>
      <c r="G6" s="186"/>
      <c r="H6" s="186"/>
      <c r="I6" s="187"/>
      <c r="J6" s="185" t="s">
        <v>106</v>
      </c>
      <c r="K6" s="186"/>
      <c r="L6" s="186"/>
      <c r="M6" s="187"/>
    </row>
    <row r="7" spans="1:13" ht="30" x14ac:dyDescent="0.25">
      <c r="A7" s="175" t="s">
        <v>1</v>
      </c>
      <c r="B7" s="188">
        <v>2018</v>
      </c>
      <c r="C7" s="4">
        <v>2019</v>
      </c>
      <c r="D7" s="5" t="s">
        <v>121</v>
      </c>
      <c r="E7" s="163" t="s">
        <v>122</v>
      </c>
      <c r="F7" s="188">
        <v>2018</v>
      </c>
      <c r="G7" s="4">
        <v>2019</v>
      </c>
      <c r="H7" s="5" t="s">
        <v>121</v>
      </c>
      <c r="I7" s="163" t="s">
        <v>122</v>
      </c>
      <c r="J7" s="188" t="s">
        <v>130</v>
      </c>
      <c r="K7" s="3" t="s">
        <v>131</v>
      </c>
      <c r="L7" s="5" t="s">
        <v>121</v>
      </c>
      <c r="M7" s="163" t="s">
        <v>120</v>
      </c>
    </row>
    <row r="8" spans="1:13" ht="16.5" x14ac:dyDescent="0.25">
      <c r="A8" s="176" t="s">
        <v>2</v>
      </c>
      <c r="B8" s="189">
        <f>B9+B18+B20</f>
        <v>1994921.6316400003</v>
      </c>
      <c r="C8" s="6">
        <f>C9+C18+C20</f>
        <v>1957112.0706700003</v>
      </c>
      <c r="D8" s="7">
        <f t="shared" ref="D8:D48" si="0">(C8-B8)/B8*100</f>
        <v>-1.8952905402563218</v>
      </c>
      <c r="E8" s="164">
        <f>C8/C$48*100</f>
        <v>11.982136857874623</v>
      </c>
      <c r="F8" s="189">
        <f>F9+F18+F20</f>
        <v>5724539.8468599999</v>
      </c>
      <c r="G8" s="6">
        <f>G9+G18+G20</f>
        <v>5700156.7050799998</v>
      </c>
      <c r="H8" s="7">
        <f t="shared" ref="H8:H48" si="1">(G8-F8)/F8*100</f>
        <v>-0.42594064208278182</v>
      </c>
      <c r="I8" s="164">
        <f>G8/G$48*100</f>
        <v>12.789979486481601</v>
      </c>
      <c r="J8" s="189">
        <f>J9+J18+J20</f>
        <v>21760048.912969999</v>
      </c>
      <c r="K8" s="6">
        <f>K9+K18+K20</f>
        <v>22604549.504979998</v>
      </c>
      <c r="L8" s="7">
        <f t="shared" ref="L8:L48" si="2">(K8-J8)/J8*100</f>
        <v>3.880968261549437</v>
      </c>
      <c r="M8" s="164">
        <f>K8/K$48*100</f>
        <v>12.676139560011999</v>
      </c>
    </row>
    <row r="9" spans="1:13" ht="15.75" x14ac:dyDescent="0.25">
      <c r="A9" s="177" t="s">
        <v>3</v>
      </c>
      <c r="B9" s="189">
        <f>B10+B11+B12+B13+B14+B15+B16+B17</f>
        <v>1318316.3861100003</v>
      </c>
      <c r="C9" s="6">
        <f>C10+C11+C12+C13+C14+C15+C16+C17</f>
        <v>1245809.7689400001</v>
      </c>
      <c r="D9" s="7">
        <f t="shared" si="0"/>
        <v>-5.4999405251988023</v>
      </c>
      <c r="E9" s="164">
        <f t="shared" ref="E9:E48" si="3">C9/C$48*100</f>
        <v>7.6272909324022296</v>
      </c>
      <c r="F9" s="189">
        <f>F10+F11+F12+F13+F14+F15+F16+F17</f>
        <v>3883390.5473200004</v>
      </c>
      <c r="G9" s="6">
        <f>G10+G11+G12+G13+G14+G15+G16+G17</f>
        <v>3752485.7831700002</v>
      </c>
      <c r="H9" s="7">
        <f t="shared" si="1"/>
        <v>-3.370888468591962</v>
      </c>
      <c r="I9" s="164">
        <f t="shared" ref="I9:I48" si="4">G9/G$48*100</f>
        <v>8.419806449756992</v>
      </c>
      <c r="J9" s="189">
        <f>J10+J11+J12+J13+J14+J15+J16+J17</f>
        <v>14772658.13235</v>
      </c>
      <c r="K9" s="6">
        <f>K10+K11+K12+K13+K14+K15+K16+K17</f>
        <v>14972269.683099998</v>
      </c>
      <c r="L9" s="7">
        <f t="shared" si="2"/>
        <v>1.3512229753214007</v>
      </c>
      <c r="M9" s="164">
        <f t="shared" ref="M9:M48" si="5">K9/K$48*100</f>
        <v>8.3961230897921464</v>
      </c>
    </row>
    <row r="10" spans="1:13" ht="14.25" x14ac:dyDescent="0.2">
      <c r="A10" s="178" t="s">
        <v>132</v>
      </c>
      <c r="B10" s="190">
        <v>599951.91367000004</v>
      </c>
      <c r="C10" s="8">
        <v>588535.98713999998</v>
      </c>
      <c r="D10" s="9">
        <f t="shared" si="0"/>
        <v>-1.9028069200024782</v>
      </c>
      <c r="E10" s="165">
        <f t="shared" si="3"/>
        <v>3.6032268409042398</v>
      </c>
      <c r="F10" s="190">
        <v>1681876.8960899999</v>
      </c>
      <c r="G10" s="8">
        <v>1714489.41576</v>
      </c>
      <c r="H10" s="9">
        <f t="shared" si="1"/>
        <v>1.9390550964709201</v>
      </c>
      <c r="I10" s="165">
        <f t="shared" si="4"/>
        <v>3.8469616875300394</v>
      </c>
      <c r="J10" s="190">
        <v>6348620.8672500001</v>
      </c>
      <c r="K10" s="8">
        <v>6712939.3917399999</v>
      </c>
      <c r="L10" s="9">
        <f t="shared" si="2"/>
        <v>5.7385459315955307</v>
      </c>
      <c r="M10" s="165">
        <f t="shared" si="5"/>
        <v>3.7644703588917459</v>
      </c>
    </row>
    <row r="11" spans="1:13" ht="14.25" x14ac:dyDescent="0.2">
      <c r="A11" s="178" t="s">
        <v>133</v>
      </c>
      <c r="B11" s="190">
        <v>207194.92988000001</v>
      </c>
      <c r="C11" s="8">
        <v>144116.15031999999</v>
      </c>
      <c r="D11" s="9">
        <f t="shared" si="0"/>
        <v>-30.444171388041696</v>
      </c>
      <c r="E11" s="165">
        <f t="shared" si="3"/>
        <v>0.88233037976875284</v>
      </c>
      <c r="F11" s="190">
        <v>644386.41325999994</v>
      </c>
      <c r="G11" s="8">
        <v>509516.56089000002</v>
      </c>
      <c r="H11" s="9">
        <f t="shared" si="1"/>
        <v>-20.929965249838688</v>
      </c>
      <c r="I11" s="165">
        <f t="shared" si="4"/>
        <v>1.1432503874846183</v>
      </c>
      <c r="J11" s="190">
        <v>2359538.8619499998</v>
      </c>
      <c r="K11" s="8">
        <v>2191043.0730699999</v>
      </c>
      <c r="L11" s="9">
        <f t="shared" si="2"/>
        <v>-7.1410474138471898</v>
      </c>
      <c r="M11" s="165">
        <f t="shared" si="5"/>
        <v>1.2286892853190468</v>
      </c>
    </row>
    <row r="12" spans="1:13" ht="14.25" x14ac:dyDescent="0.2">
      <c r="A12" s="178" t="s">
        <v>134</v>
      </c>
      <c r="B12" s="190">
        <v>141218.40416000001</v>
      </c>
      <c r="C12" s="8">
        <v>128247.27693000001</v>
      </c>
      <c r="D12" s="9">
        <f t="shared" si="0"/>
        <v>-9.1851535266633899</v>
      </c>
      <c r="E12" s="165">
        <f t="shared" si="3"/>
        <v>0.78517548731838294</v>
      </c>
      <c r="F12" s="190">
        <v>378697.37812000001</v>
      </c>
      <c r="G12" s="8">
        <v>376157.63498999999</v>
      </c>
      <c r="H12" s="9">
        <f t="shared" si="1"/>
        <v>-0.67065241977863244</v>
      </c>
      <c r="I12" s="165">
        <f t="shared" si="4"/>
        <v>0.84402038121476741</v>
      </c>
      <c r="J12" s="190">
        <v>1471249.5431599999</v>
      </c>
      <c r="K12" s="8">
        <v>1562004.6584099999</v>
      </c>
      <c r="L12" s="9">
        <f t="shared" si="2"/>
        <v>6.1685738950221252</v>
      </c>
      <c r="M12" s="165">
        <f t="shared" si="5"/>
        <v>0.8759382282328545</v>
      </c>
    </row>
    <row r="13" spans="1:13" ht="14.25" x14ac:dyDescent="0.2">
      <c r="A13" s="178" t="s">
        <v>135</v>
      </c>
      <c r="B13" s="190">
        <v>114735.2337</v>
      </c>
      <c r="C13" s="8">
        <v>118766.95086</v>
      </c>
      <c r="D13" s="9">
        <f t="shared" si="0"/>
        <v>3.5139311874692249</v>
      </c>
      <c r="E13" s="165">
        <f t="shared" si="3"/>
        <v>0.72713355597965856</v>
      </c>
      <c r="F13" s="190">
        <v>330679.01672000001</v>
      </c>
      <c r="G13" s="8">
        <v>346269.80427999998</v>
      </c>
      <c r="H13" s="9">
        <f t="shared" si="1"/>
        <v>4.7147798232390867</v>
      </c>
      <c r="I13" s="165">
        <f t="shared" si="4"/>
        <v>0.77695823512750994</v>
      </c>
      <c r="J13" s="190">
        <v>1309337.36586</v>
      </c>
      <c r="K13" s="8">
        <v>1403652.10338</v>
      </c>
      <c r="L13" s="9">
        <f t="shared" si="2"/>
        <v>7.2032418824350959</v>
      </c>
      <c r="M13" s="165">
        <f t="shared" si="5"/>
        <v>0.78713756061492524</v>
      </c>
    </row>
    <row r="14" spans="1:13" ht="14.25" x14ac:dyDescent="0.2">
      <c r="A14" s="178" t="s">
        <v>136</v>
      </c>
      <c r="B14" s="190">
        <v>124563.13004</v>
      </c>
      <c r="C14" s="8">
        <v>137506.41172999999</v>
      </c>
      <c r="D14" s="9">
        <f t="shared" si="0"/>
        <v>10.390941272785623</v>
      </c>
      <c r="E14" s="165">
        <f t="shared" si="3"/>
        <v>0.84186320695475958</v>
      </c>
      <c r="F14" s="190">
        <v>410938.00355000002</v>
      </c>
      <c r="G14" s="8">
        <v>435386.01266000001</v>
      </c>
      <c r="H14" s="9">
        <f t="shared" si="1"/>
        <v>5.9493181206895418</v>
      </c>
      <c r="I14" s="165">
        <f t="shared" si="4"/>
        <v>0.9769166811957436</v>
      </c>
      <c r="J14" s="190">
        <v>1801744.69282</v>
      </c>
      <c r="K14" s="8">
        <v>1658350.7297400001</v>
      </c>
      <c r="L14" s="9">
        <f t="shared" si="2"/>
        <v>-7.9586172031713822</v>
      </c>
      <c r="M14" s="165">
        <f t="shared" si="5"/>
        <v>0.92996700885371542</v>
      </c>
    </row>
    <row r="15" spans="1:13" ht="14.25" x14ac:dyDescent="0.2">
      <c r="A15" s="178" t="s">
        <v>137</v>
      </c>
      <c r="B15" s="190">
        <v>47250.82015</v>
      </c>
      <c r="C15" s="8">
        <v>35138.772640000003</v>
      </c>
      <c r="D15" s="9">
        <f t="shared" si="0"/>
        <v>-25.633518045929616</v>
      </c>
      <c r="E15" s="165">
        <f t="shared" si="3"/>
        <v>0.21513207603184517</v>
      </c>
      <c r="F15" s="190">
        <v>168720.75894999999</v>
      </c>
      <c r="G15" s="8">
        <v>90821.033989999996</v>
      </c>
      <c r="H15" s="9">
        <f t="shared" si="1"/>
        <v>-46.170800466281328</v>
      </c>
      <c r="I15" s="165">
        <f t="shared" si="4"/>
        <v>0.20378372416286852</v>
      </c>
      <c r="J15" s="190">
        <v>405866.32490000001</v>
      </c>
      <c r="K15" s="8">
        <v>321661.88367000001</v>
      </c>
      <c r="L15" s="9">
        <f t="shared" si="2"/>
        <v>-20.746841032142008</v>
      </c>
      <c r="M15" s="165">
        <f t="shared" si="5"/>
        <v>0.18038098603287658</v>
      </c>
    </row>
    <row r="16" spans="1:13" ht="14.25" x14ac:dyDescent="0.2">
      <c r="A16" s="178" t="s">
        <v>138</v>
      </c>
      <c r="B16" s="190">
        <v>65103.239679999999</v>
      </c>
      <c r="C16" s="8">
        <v>73690.458710000006</v>
      </c>
      <c r="D16" s="9">
        <f t="shared" si="0"/>
        <v>13.190156238320103</v>
      </c>
      <c r="E16" s="165">
        <f t="shared" si="3"/>
        <v>0.45115922313048856</v>
      </c>
      <c r="F16" s="190">
        <v>226205.04728</v>
      </c>
      <c r="G16" s="8">
        <v>238423.06836999999</v>
      </c>
      <c r="H16" s="9">
        <f t="shared" si="1"/>
        <v>5.4013034797036799</v>
      </c>
      <c r="I16" s="165">
        <f t="shared" si="4"/>
        <v>0.53497233696025248</v>
      </c>
      <c r="J16" s="190">
        <v>980213.66573999997</v>
      </c>
      <c r="K16" s="8">
        <v>1023780.01819</v>
      </c>
      <c r="L16" s="9">
        <f t="shared" si="2"/>
        <v>4.444577133813997</v>
      </c>
      <c r="M16" s="165">
        <f t="shared" si="5"/>
        <v>0.57411356003661906</v>
      </c>
    </row>
    <row r="17" spans="1:13" ht="14.25" x14ac:dyDescent="0.2">
      <c r="A17" s="178" t="s">
        <v>139</v>
      </c>
      <c r="B17" s="190">
        <v>18298.714830000001</v>
      </c>
      <c r="C17" s="8">
        <v>19807.760610000001</v>
      </c>
      <c r="D17" s="9">
        <f t="shared" si="0"/>
        <v>8.2467309536185631</v>
      </c>
      <c r="E17" s="165">
        <f t="shared" si="3"/>
        <v>0.12127016231410148</v>
      </c>
      <c r="F17" s="190">
        <v>41887.033349999998</v>
      </c>
      <c r="G17" s="8">
        <v>41422.252229999998</v>
      </c>
      <c r="H17" s="9">
        <f t="shared" si="1"/>
        <v>-1.1096062022735724</v>
      </c>
      <c r="I17" s="165">
        <f t="shared" si="4"/>
        <v>9.2943016081192334E-2</v>
      </c>
      <c r="J17" s="190">
        <v>96086.810670000006</v>
      </c>
      <c r="K17" s="8">
        <v>98837.824900000007</v>
      </c>
      <c r="L17" s="9">
        <f t="shared" si="2"/>
        <v>2.8630508295754225</v>
      </c>
      <c r="M17" s="165">
        <f t="shared" si="5"/>
        <v>5.5426101810363754E-2</v>
      </c>
    </row>
    <row r="18" spans="1:13" ht="15.75" x14ac:dyDescent="0.25">
      <c r="A18" s="177" t="s">
        <v>12</v>
      </c>
      <c r="B18" s="189">
        <f>B19</f>
        <v>219741.03091</v>
      </c>
      <c r="C18" s="6">
        <f>C19</f>
        <v>238522.44185</v>
      </c>
      <c r="D18" s="7">
        <f t="shared" si="0"/>
        <v>8.547065999563987</v>
      </c>
      <c r="E18" s="164">
        <f t="shared" si="3"/>
        <v>1.4603193065702811</v>
      </c>
      <c r="F18" s="189">
        <f>F19</f>
        <v>615205.5355</v>
      </c>
      <c r="G18" s="6">
        <f>G19</f>
        <v>670230.71886000002</v>
      </c>
      <c r="H18" s="7">
        <f t="shared" si="1"/>
        <v>8.9441950998179909</v>
      </c>
      <c r="I18" s="164">
        <f t="shared" si="4"/>
        <v>1.5038599092880394</v>
      </c>
      <c r="J18" s="189">
        <f>J19</f>
        <v>2348609.9555100002</v>
      </c>
      <c r="K18" s="6">
        <f>K19</f>
        <v>2565799.5849700002</v>
      </c>
      <c r="L18" s="7">
        <f t="shared" si="2"/>
        <v>9.2475819133125174</v>
      </c>
      <c r="M18" s="164">
        <f t="shared" si="5"/>
        <v>1.4388445836947623</v>
      </c>
    </row>
    <row r="19" spans="1:13" ht="14.25" x14ac:dyDescent="0.2">
      <c r="A19" s="178" t="s">
        <v>140</v>
      </c>
      <c r="B19" s="190">
        <v>219741.03091</v>
      </c>
      <c r="C19" s="8">
        <v>238522.44185</v>
      </c>
      <c r="D19" s="9">
        <f t="shared" si="0"/>
        <v>8.547065999563987</v>
      </c>
      <c r="E19" s="165">
        <f t="shared" si="3"/>
        <v>1.4603193065702811</v>
      </c>
      <c r="F19" s="190">
        <v>615205.5355</v>
      </c>
      <c r="G19" s="8">
        <v>670230.71886000002</v>
      </c>
      <c r="H19" s="9">
        <f t="shared" si="1"/>
        <v>8.9441950998179909</v>
      </c>
      <c r="I19" s="165">
        <f t="shared" si="4"/>
        <v>1.5038599092880394</v>
      </c>
      <c r="J19" s="190">
        <v>2348609.9555100002</v>
      </c>
      <c r="K19" s="8">
        <v>2565799.5849700002</v>
      </c>
      <c r="L19" s="9">
        <f t="shared" si="2"/>
        <v>9.2475819133125174</v>
      </c>
      <c r="M19" s="165">
        <f t="shared" si="5"/>
        <v>1.4388445836947623</v>
      </c>
    </row>
    <row r="20" spans="1:13" ht="15.75" x14ac:dyDescent="0.25">
      <c r="A20" s="177" t="s">
        <v>112</v>
      </c>
      <c r="B20" s="189">
        <f>B21</f>
        <v>456864.21461999998</v>
      </c>
      <c r="C20" s="6">
        <f>C21</f>
        <v>472779.85988</v>
      </c>
      <c r="D20" s="7">
        <f t="shared" si="0"/>
        <v>3.483670804297502</v>
      </c>
      <c r="E20" s="164">
        <f t="shared" si="3"/>
        <v>2.8945266189021126</v>
      </c>
      <c r="F20" s="189">
        <f>F21</f>
        <v>1225943.76404</v>
      </c>
      <c r="G20" s="6">
        <f>G21</f>
        <v>1277440.2030499999</v>
      </c>
      <c r="H20" s="7">
        <f t="shared" si="1"/>
        <v>4.2005547497788518</v>
      </c>
      <c r="I20" s="164">
        <f t="shared" si="4"/>
        <v>2.8663131274365701</v>
      </c>
      <c r="J20" s="189">
        <f>J21</f>
        <v>4638780.8251099996</v>
      </c>
      <c r="K20" s="6">
        <f>K21</f>
        <v>5066480.2369100004</v>
      </c>
      <c r="L20" s="7">
        <f t="shared" si="2"/>
        <v>9.2200823432924039</v>
      </c>
      <c r="M20" s="164">
        <f t="shared" si="5"/>
        <v>2.8411718865250903</v>
      </c>
    </row>
    <row r="21" spans="1:13" ht="14.25" x14ac:dyDescent="0.2">
      <c r="A21" s="178" t="s">
        <v>141</v>
      </c>
      <c r="B21" s="190">
        <v>456864.21461999998</v>
      </c>
      <c r="C21" s="8">
        <v>472779.85988</v>
      </c>
      <c r="D21" s="9">
        <f t="shared" si="0"/>
        <v>3.483670804297502</v>
      </c>
      <c r="E21" s="165">
        <f t="shared" si="3"/>
        <v>2.8945266189021126</v>
      </c>
      <c r="F21" s="190">
        <v>1225943.76404</v>
      </c>
      <c r="G21" s="8">
        <v>1277440.2030499999</v>
      </c>
      <c r="H21" s="9">
        <f t="shared" si="1"/>
        <v>4.2005547497788518</v>
      </c>
      <c r="I21" s="165">
        <f t="shared" si="4"/>
        <v>2.8663131274365701</v>
      </c>
      <c r="J21" s="190">
        <v>4638780.8251099996</v>
      </c>
      <c r="K21" s="8">
        <v>5066480.2369100004</v>
      </c>
      <c r="L21" s="9">
        <f t="shared" si="2"/>
        <v>9.2200823432924039</v>
      </c>
      <c r="M21" s="165">
        <f t="shared" si="5"/>
        <v>2.8411718865250903</v>
      </c>
    </row>
    <row r="22" spans="1:13" ht="16.5" x14ac:dyDescent="0.25">
      <c r="A22" s="176" t="s">
        <v>14</v>
      </c>
      <c r="B22" s="189">
        <f>B23+B27+B29</f>
        <v>12705839.504110001</v>
      </c>
      <c r="C22" s="6">
        <f>C23+C27+C29</f>
        <v>12671354.762740001</v>
      </c>
      <c r="D22" s="7">
        <f t="shared" si="0"/>
        <v>-0.27140860199631078</v>
      </c>
      <c r="E22" s="164">
        <f t="shared" si="3"/>
        <v>77.578545049724454</v>
      </c>
      <c r="F22" s="189">
        <f>F23+F27+F29</f>
        <v>33280409.953259997</v>
      </c>
      <c r="G22" s="6">
        <f>G23+G27+G29</f>
        <v>34332482.837679997</v>
      </c>
      <c r="H22" s="7">
        <f t="shared" si="1"/>
        <v>3.1612377548761046</v>
      </c>
      <c r="I22" s="164">
        <f t="shared" si="4"/>
        <v>77.035031479497889</v>
      </c>
      <c r="J22" s="189">
        <f>J23+J27+J29</f>
        <v>125496068.58426</v>
      </c>
      <c r="K22" s="6">
        <f>K23+K27+K29</f>
        <v>137314923.11581999</v>
      </c>
      <c r="L22" s="7">
        <f t="shared" si="2"/>
        <v>9.4177089887279042</v>
      </c>
      <c r="M22" s="164">
        <f t="shared" si="5"/>
        <v>77.003221351744969</v>
      </c>
    </row>
    <row r="23" spans="1:13" ht="15.75" x14ac:dyDescent="0.25">
      <c r="A23" s="177" t="s">
        <v>15</v>
      </c>
      <c r="B23" s="189">
        <f>B24+B25+B26</f>
        <v>1171881.21453</v>
      </c>
      <c r="C23" s="6">
        <f>C24+C25+C26</f>
        <v>1114308.2803499999</v>
      </c>
      <c r="D23" s="7">
        <f>(C23-B23)/B23*100</f>
        <v>-4.9128643301181825</v>
      </c>
      <c r="E23" s="164">
        <f t="shared" si="3"/>
        <v>6.8221920027531953</v>
      </c>
      <c r="F23" s="189">
        <f>F24+F25+F26</f>
        <v>3181104.6218900001</v>
      </c>
      <c r="G23" s="6">
        <f>G24+G25+G26</f>
        <v>3062155.64377</v>
      </c>
      <c r="H23" s="7">
        <f t="shared" si="1"/>
        <v>-3.7392350223718376</v>
      </c>
      <c r="I23" s="164">
        <f t="shared" si="4"/>
        <v>6.8708475739497228</v>
      </c>
      <c r="J23" s="189">
        <f>J24+J25+J26</f>
        <v>12106220.682860002</v>
      </c>
      <c r="K23" s="6">
        <f>K24+K25+K26</f>
        <v>12289281.787309999</v>
      </c>
      <c r="L23" s="7">
        <f t="shared" si="2"/>
        <v>1.5121242974628308</v>
      </c>
      <c r="M23" s="164">
        <f t="shared" si="5"/>
        <v>6.8915618510307084</v>
      </c>
    </row>
    <row r="24" spans="1:13" ht="14.25" x14ac:dyDescent="0.2">
      <c r="A24" s="178" t="s">
        <v>142</v>
      </c>
      <c r="B24" s="190">
        <v>791162.95608000003</v>
      </c>
      <c r="C24" s="8">
        <v>728443.29313999997</v>
      </c>
      <c r="D24" s="9">
        <f t="shared" si="0"/>
        <v>-7.9275277561981854</v>
      </c>
      <c r="E24" s="165">
        <f t="shared" si="3"/>
        <v>4.4597891773342866</v>
      </c>
      <c r="F24" s="190">
        <v>2184774.8517200002</v>
      </c>
      <c r="G24" s="8">
        <v>2044156.4766599999</v>
      </c>
      <c r="H24" s="9">
        <f t="shared" si="1"/>
        <v>-6.4362867848509007</v>
      </c>
      <c r="I24" s="165">
        <f t="shared" si="4"/>
        <v>4.5866667806412478</v>
      </c>
      <c r="J24" s="190">
        <v>8278131.9917400004</v>
      </c>
      <c r="K24" s="8">
        <v>8317917.0957599999</v>
      </c>
      <c r="L24" s="9">
        <f t="shared" si="2"/>
        <v>0.48060485215381271</v>
      </c>
      <c r="M24" s="165">
        <f t="shared" si="5"/>
        <v>4.6645069361472657</v>
      </c>
    </row>
    <row r="25" spans="1:13" ht="14.25" x14ac:dyDescent="0.2">
      <c r="A25" s="178" t="s">
        <v>143</v>
      </c>
      <c r="B25" s="190">
        <v>168928.24050000001</v>
      </c>
      <c r="C25" s="8">
        <v>176639.40242999999</v>
      </c>
      <c r="D25" s="9">
        <f t="shared" si="0"/>
        <v>4.5647559621625087</v>
      </c>
      <c r="E25" s="165">
        <f t="shared" si="3"/>
        <v>1.0814493079514245</v>
      </c>
      <c r="F25" s="190">
        <v>442435.66041000001</v>
      </c>
      <c r="G25" s="8">
        <v>440150.74593999999</v>
      </c>
      <c r="H25" s="9">
        <f t="shared" si="1"/>
        <v>-0.51643994245007596</v>
      </c>
      <c r="I25" s="165">
        <f t="shared" si="4"/>
        <v>0.98760776287345353</v>
      </c>
      <c r="J25" s="190">
        <v>1600287.2352100001</v>
      </c>
      <c r="K25" s="8">
        <v>1681622.37861</v>
      </c>
      <c r="L25" s="9">
        <f t="shared" si="2"/>
        <v>5.0825340357930564</v>
      </c>
      <c r="M25" s="165">
        <f t="shared" si="5"/>
        <v>0.9430172432236914</v>
      </c>
    </row>
    <row r="26" spans="1:13" ht="14.25" x14ac:dyDescent="0.2">
      <c r="A26" s="178" t="s">
        <v>144</v>
      </c>
      <c r="B26" s="190">
        <v>211790.01795000001</v>
      </c>
      <c r="C26" s="8">
        <v>209225.58478</v>
      </c>
      <c r="D26" s="9">
        <f t="shared" si="0"/>
        <v>-1.2108375998180532</v>
      </c>
      <c r="E26" s="165">
        <f t="shared" si="3"/>
        <v>1.2809535174674851</v>
      </c>
      <c r="F26" s="190">
        <v>553894.10976000002</v>
      </c>
      <c r="G26" s="8">
        <v>577848.42116999999</v>
      </c>
      <c r="H26" s="9">
        <f t="shared" si="1"/>
        <v>4.3247095406700149</v>
      </c>
      <c r="I26" s="165">
        <f t="shared" si="4"/>
        <v>1.2965730304350211</v>
      </c>
      <c r="J26" s="190">
        <v>2227801.45591</v>
      </c>
      <c r="K26" s="8">
        <v>2289742.3129400001</v>
      </c>
      <c r="L26" s="9">
        <f t="shared" si="2"/>
        <v>2.7803580460763646</v>
      </c>
      <c r="M26" s="165">
        <f t="shared" si="5"/>
        <v>1.2840376716597517</v>
      </c>
    </row>
    <row r="27" spans="1:13" ht="15.75" x14ac:dyDescent="0.25">
      <c r="A27" s="177" t="s">
        <v>19</v>
      </c>
      <c r="B27" s="189">
        <f>B28</f>
        <v>1560059.9502000001</v>
      </c>
      <c r="C27" s="6">
        <f>C28</f>
        <v>1830802.2993099999</v>
      </c>
      <c r="D27" s="7">
        <f t="shared" si="0"/>
        <v>17.354611858043697</v>
      </c>
      <c r="E27" s="164">
        <f t="shared" si="3"/>
        <v>11.208823469436805</v>
      </c>
      <c r="F27" s="189">
        <f>F28</f>
        <v>4169787.2361400002</v>
      </c>
      <c r="G27" s="6">
        <f>G28</f>
        <v>4988376.9149599997</v>
      </c>
      <c r="H27" s="7">
        <f t="shared" si="1"/>
        <v>19.631449579134248</v>
      </c>
      <c r="I27" s="164">
        <f t="shared" si="4"/>
        <v>11.192892005287659</v>
      </c>
      <c r="J27" s="189">
        <f>J28</f>
        <v>16119220.5583</v>
      </c>
      <c r="K27" s="6">
        <f>K28</f>
        <v>18174181.511</v>
      </c>
      <c r="L27" s="7">
        <f t="shared" si="2"/>
        <v>12.74851315091581</v>
      </c>
      <c r="M27" s="164">
        <f t="shared" si="5"/>
        <v>10.19168557956314</v>
      </c>
    </row>
    <row r="28" spans="1:13" ht="14.25" x14ac:dyDescent="0.2">
      <c r="A28" s="178" t="s">
        <v>145</v>
      </c>
      <c r="B28" s="190">
        <v>1560059.9502000001</v>
      </c>
      <c r="C28" s="8">
        <v>1830802.2993099999</v>
      </c>
      <c r="D28" s="9">
        <f t="shared" si="0"/>
        <v>17.354611858043697</v>
      </c>
      <c r="E28" s="165">
        <f t="shared" si="3"/>
        <v>11.208823469436805</v>
      </c>
      <c r="F28" s="190">
        <v>4169787.2361400002</v>
      </c>
      <c r="G28" s="8">
        <v>4988376.9149599997</v>
      </c>
      <c r="H28" s="9">
        <f t="shared" si="1"/>
        <v>19.631449579134248</v>
      </c>
      <c r="I28" s="165">
        <f t="shared" si="4"/>
        <v>11.192892005287659</v>
      </c>
      <c r="J28" s="190">
        <v>16119220.5583</v>
      </c>
      <c r="K28" s="8">
        <v>18174181.511</v>
      </c>
      <c r="L28" s="9">
        <f t="shared" si="2"/>
        <v>12.74851315091581</v>
      </c>
      <c r="M28" s="165">
        <f t="shared" si="5"/>
        <v>10.19168557956314</v>
      </c>
    </row>
    <row r="29" spans="1:13" ht="15.75" x14ac:dyDescent="0.25">
      <c r="A29" s="177" t="s">
        <v>21</v>
      </c>
      <c r="B29" s="189">
        <f>B30+B31+B32+B33+B34+B35+B36+B37+B38+B39+B40+B41</f>
        <v>9973898.3393800016</v>
      </c>
      <c r="C29" s="6">
        <f>C30+C31+C32+C33+C34+C35+C36+C37+C38+C39+C40+C41</f>
        <v>9726244.1830800008</v>
      </c>
      <c r="D29" s="7">
        <f t="shared" si="0"/>
        <v>-2.4830226644900364</v>
      </c>
      <c r="E29" s="164">
        <f t="shared" si="3"/>
        <v>59.547529577534455</v>
      </c>
      <c r="F29" s="189">
        <f>F30+F31+F32+F33+F34+F35+F36+F37+F38+F39+F40+F41</f>
        <v>25929518.095229998</v>
      </c>
      <c r="G29" s="6">
        <f>G30+G31+G32+G33+G34+G35+G36+G37+G38+G39+G40+G41</f>
        <v>26281950.278949995</v>
      </c>
      <c r="H29" s="7">
        <f t="shared" si="1"/>
        <v>1.359192956944425</v>
      </c>
      <c r="I29" s="164">
        <f t="shared" si="4"/>
        <v>58.97129190026051</v>
      </c>
      <c r="J29" s="189">
        <f>J30+J31+J32+J33+J34+J35+J36+J37+J38+J39+J40+J41</f>
        <v>97270627.343099996</v>
      </c>
      <c r="K29" s="6">
        <f>K30+K31+K32+K33+K34+K35+K36+K37+K38+K39+K40+K41</f>
        <v>106851459.81751001</v>
      </c>
      <c r="L29" s="7">
        <f t="shared" si="2"/>
        <v>9.8496665808639303</v>
      </c>
      <c r="M29" s="164">
        <f t="shared" si="5"/>
        <v>59.919973921151126</v>
      </c>
    </row>
    <row r="30" spans="1:13" ht="14.25" x14ac:dyDescent="0.2">
      <c r="A30" s="178" t="s">
        <v>146</v>
      </c>
      <c r="B30" s="190">
        <v>1678468.8213899999</v>
      </c>
      <c r="C30" s="8">
        <v>1681909.87011</v>
      </c>
      <c r="D30" s="9">
        <f t="shared" si="0"/>
        <v>0.20501117900721108</v>
      </c>
      <c r="E30" s="165">
        <f t="shared" si="3"/>
        <v>10.297251009937817</v>
      </c>
      <c r="F30" s="190">
        <v>4511341.7511799997</v>
      </c>
      <c r="G30" s="8">
        <v>4516511.9589099996</v>
      </c>
      <c r="H30" s="9">
        <f t="shared" si="1"/>
        <v>0.11460465677750023</v>
      </c>
      <c r="I30" s="165">
        <f t="shared" si="4"/>
        <v>10.134124076523436</v>
      </c>
      <c r="J30" s="190">
        <v>17484877.037969999</v>
      </c>
      <c r="K30" s="8">
        <v>17638389.547850002</v>
      </c>
      <c r="L30" s="9">
        <f t="shared" si="2"/>
        <v>0.87797305949956772</v>
      </c>
      <c r="M30" s="165">
        <f t="shared" si="5"/>
        <v>9.8912251037405223</v>
      </c>
    </row>
    <row r="31" spans="1:13" ht="14.25" x14ac:dyDescent="0.2">
      <c r="A31" s="178" t="s">
        <v>147</v>
      </c>
      <c r="B31" s="190">
        <v>3144072.4855800001</v>
      </c>
      <c r="C31" s="8">
        <v>2885166.3720999998</v>
      </c>
      <c r="D31" s="9">
        <f t="shared" si="0"/>
        <v>-8.2347374199370211</v>
      </c>
      <c r="E31" s="165">
        <f t="shared" si="3"/>
        <v>17.664015692471267</v>
      </c>
      <c r="F31" s="190">
        <v>8225557.0091800001</v>
      </c>
      <c r="G31" s="8">
        <v>7758396.2649800004</v>
      </c>
      <c r="H31" s="9">
        <f t="shared" si="1"/>
        <v>-5.6793812708201088</v>
      </c>
      <c r="I31" s="165">
        <f t="shared" si="4"/>
        <v>17.408245809918839</v>
      </c>
      <c r="J31" s="190">
        <v>29753449.197020002</v>
      </c>
      <c r="K31" s="8">
        <v>31099145.881609999</v>
      </c>
      <c r="L31" s="9">
        <f t="shared" si="2"/>
        <v>4.5228258266096324</v>
      </c>
      <c r="M31" s="165">
        <f t="shared" si="5"/>
        <v>17.439724392897585</v>
      </c>
    </row>
    <row r="32" spans="1:13" ht="14.25" x14ac:dyDescent="0.2">
      <c r="A32" s="178" t="s">
        <v>148</v>
      </c>
      <c r="B32" s="190">
        <v>79226.622390000004</v>
      </c>
      <c r="C32" s="8">
        <v>99641.453349999996</v>
      </c>
      <c r="D32" s="9">
        <f t="shared" si="0"/>
        <v>25.767640149426281</v>
      </c>
      <c r="E32" s="165">
        <f t="shared" si="3"/>
        <v>0.61004045125964745</v>
      </c>
      <c r="F32" s="190">
        <v>177993.22777</v>
      </c>
      <c r="G32" s="8">
        <v>267721.48729999998</v>
      </c>
      <c r="H32" s="9">
        <f t="shared" si="1"/>
        <v>50.411052518214575</v>
      </c>
      <c r="I32" s="165">
        <f t="shared" si="4"/>
        <v>0.60071196421770789</v>
      </c>
      <c r="J32" s="190">
        <v>1217621.2882399999</v>
      </c>
      <c r="K32" s="8">
        <v>1080248.99985</v>
      </c>
      <c r="L32" s="9">
        <f t="shared" si="2"/>
        <v>-11.282020913790317</v>
      </c>
      <c r="M32" s="165">
        <f t="shared" si="5"/>
        <v>0.60578013636791106</v>
      </c>
    </row>
    <row r="33" spans="1:13" ht="14.25" x14ac:dyDescent="0.2">
      <c r="A33" s="178" t="s">
        <v>149</v>
      </c>
      <c r="B33" s="190">
        <v>1028302.50552</v>
      </c>
      <c r="C33" s="8">
        <v>994895.31691000005</v>
      </c>
      <c r="D33" s="9">
        <f t="shared" si="0"/>
        <v>-3.2487705155504165</v>
      </c>
      <c r="E33" s="165">
        <f t="shared" si="3"/>
        <v>6.0911033277686171</v>
      </c>
      <c r="F33" s="190">
        <v>2675118.13436</v>
      </c>
      <c r="G33" s="8">
        <v>2681537.70413</v>
      </c>
      <c r="H33" s="9">
        <f t="shared" si="1"/>
        <v>0.23997331884319842</v>
      </c>
      <c r="I33" s="165">
        <f t="shared" si="4"/>
        <v>6.0168191863013574</v>
      </c>
      <c r="J33" s="190">
        <v>10950281.233440001</v>
      </c>
      <c r="K33" s="8">
        <v>11310731.89625</v>
      </c>
      <c r="L33" s="9">
        <f t="shared" si="2"/>
        <v>3.2917023328063428</v>
      </c>
      <c r="M33" s="165">
        <f t="shared" si="5"/>
        <v>6.3428123622263284</v>
      </c>
    </row>
    <row r="34" spans="1:13" ht="14.25" x14ac:dyDescent="0.2">
      <c r="A34" s="178" t="s">
        <v>150</v>
      </c>
      <c r="B34" s="190">
        <v>635697.34967000003</v>
      </c>
      <c r="C34" s="8">
        <v>700300.13734000002</v>
      </c>
      <c r="D34" s="9">
        <f t="shared" si="0"/>
        <v>10.162507001725942</v>
      </c>
      <c r="E34" s="165">
        <f t="shared" si="3"/>
        <v>4.2874867581413758</v>
      </c>
      <c r="F34" s="190">
        <v>1694854.53321</v>
      </c>
      <c r="G34" s="8">
        <v>1888586.5915000001</v>
      </c>
      <c r="H34" s="9">
        <f t="shared" si="1"/>
        <v>11.430600945030827</v>
      </c>
      <c r="I34" s="165">
        <f t="shared" si="4"/>
        <v>4.2375999491737133</v>
      </c>
      <c r="J34" s="190">
        <v>6436982.1753399996</v>
      </c>
      <c r="K34" s="8">
        <v>7507919.5639500003</v>
      </c>
      <c r="L34" s="9">
        <f t="shared" si="2"/>
        <v>16.637258880609441</v>
      </c>
      <c r="M34" s="165">
        <f t="shared" si="5"/>
        <v>4.210277943252418</v>
      </c>
    </row>
    <row r="35" spans="1:13" ht="14.25" x14ac:dyDescent="0.2">
      <c r="A35" s="178" t="s">
        <v>151</v>
      </c>
      <c r="B35" s="190">
        <v>752662.33996999997</v>
      </c>
      <c r="C35" s="8">
        <v>713064.04552000004</v>
      </c>
      <c r="D35" s="9">
        <f t="shared" si="0"/>
        <v>-5.2610968221923073</v>
      </c>
      <c r="E35" s="165">
        <f t="shared" si="3"/>
        <v>4.3656319481619708</v>
      </c>
      <c r="F35" s="190">
        <v>1985390.8327800001</v>
      </c>
      <c r="G35" s="8">
        <v>2019241.4868600001</v>
      </c>
      <c r="H35" s="9">
        <f t="shared" si="1"/>
        <v>1.7049869235369326</v>
      </c>
      <c r="I35" s="165">
        <f t="shared" si="4"/>
        <v>4.5307626669589167</v>
      </c>
      <c r="J35" s="190">
        <v>7217465.8637100002</v>
      </c>
      <c r="K35" s="8">
        <v>8117781.3823600002</v>
      </c>
      <c r="L35" s="9">
        <f t="shared" si="2"/>
        <v>12.474122297922584</v>
      </c>
      <c r="M35" s="165">
        <f t="shared" si="5"/>
        <v>4.5522751823827399</v>
      </c>
    </row>
    <row r="36" spans="1:13" ht="14.25" x14ac:dyDescent="0.2">
      <c r="A36" s="178" t="s">
        <v>152</v>
      </c>
      <c r="B36" s="190">
        <v>1287266.16656</v>
      </c>
      <c r="C36" s="8">
        <v>1318707.7130199999</v>
      </c>
      <c r="D36" s="9">
        <f t="shared" si="0"/>
        <v>2.4425054644310316</v>
      </c>
      <c r="E36" s="165">
        <f t="shared" si="3"/>
        <v>8.073598098820769</v>
      </c>
      <c r="F36" s="190">
        <v>3552195.30015</v>
      </c>
      <c r="G36" s="8">
        <v>3714171.3719500001</v>
      </c>
      <c r="H36" s="9">
        <f t="shared" si="1"/>
        <v>4.5598864396098993</v>
      </c>
      <c r="I36" s="165">
        <f t="shared" si="4"/>
        <v>8.3338367898169956</v>
      </c>
      <c r="J36" s="190">
        <v>12034369.75192</v>
      </c>
      <c r="K36" s="8">
        <v>15685023.319809999</v>
      </c>
      <c r="L36" s="9">
        <f t="shared" si="2"/>
        <v>30.335228542463248</v>
      </c>
      <c r="M36" s="165">
        <f t="shared" si="5"/>
        <v>8.7958198220296797</v>
      </c>
    </row>
    <row r="37" spans="1:13" ht="14.25" x14ac:dyDescent="0.2">
      <c r="A37" s="179" t="s">
        <v>153</v>
      </c>
      <c r="B37" s="190">
        <v>266845.07678</v>
      </c>
      <c r="C37" s="8">
        <v>317382.88491999998</v>
      </c>
      <c r="D37" s="9">
        <f t="shared" si="0"/>
        <v>18.939007138462514</v>
      </c>
      <c r="E37" s="165">
        <f t="shared" si="3"/>
        <v>1.9431310145446163</v>
      </c>
      <c r="F37" s="190">
        <v>714561.83005999995</v>
      </c>
      <c r="G37" s="8">
        <v>835957.37289</v>
      </c>
      <c r="H37" s="9">
        <f t="shared" si="1"/>
        <v>16.988808766878407</v>
      </c>
      <c r="I37" s="165">
        <f t="shared" si="4"/>
        <v>1.8757164414984435</v>
      </c>
      <c r="J37" s="190">
        <v>2780062.1826399998</v>
      </c>
      <c r="K37" s="8">
        <v>3108130.1539400001</v>
      </c>
      <c r="L37" s="9">
        <f t="shared" si="2"/>
        <v>11.800742204566832</v>
      </c>
      <c r="M37" s="165">
        <f t="shared" si="5"/>
        <v>1.7429717674021781</v>
      </c>
    </row>
    <row r="38" spans="1:13" ht="14.25" x14ac:dyDescent="0.2">
      <c r="A38" s="178" t="s">
        <v>154</v>
      </c>
      <c r="B38" s="190">
        <v>522430.24839999998</v>
      </c>
      <c r="C38" s="8">
        <v>299610.85324999999</v>
      </c>
      <c r="D38" s="9">
        <f t="shared" si="0"/>
        <v>-42.65055398924715</v>
      </c>
      <c r="E38" s="165">
        <f t="shared" si="3"/>
        <v>1.8343243095512114</v>
      </c>
      <c r="F38" s="190">
        <v>859293.33103999996</v>
      </c>
      <c r="G38" s="8">
        <v>824097.73086000001</v>
      </c>
      <c r="H38" s="9">
        <f t="shared" si="1"/>
        <v>-4.0958772643333363</v>
      </c>
      <c r="I38" s="165">
        <f t="shared" si="4"/>
        <v>1.8491058435572443</v>
      </c>
      <c r="J38" s="190">
        <v>3346094.9055499998</v>
      </c>
      <c r="K38" s="8">
        <v>4371707.7014300004</v>
      </c>
      <c r="L38" s="9">
        <f t="shared" si="2"/>
        <v>30.651037248790164</v>
      </c>
      <c r="M38" s="165">
        <f t="shared" si="5"/>
        <v>2.4515585646463425</v>
      </c>
    </row>
    <row r="39" spans="1:13" ht="14.25" x14ac:dyDescent="0.2">
      <c r="A39" s="178" t="s">
        <v>155</v>
      </c>
      <c r="B39" s="190">
        <v>147926.57779000001</v>
      </c>
      <c r="C39" s="8">
        <v>289224.67109999998</v>
      </c>
      <c r="D39" s="9">
        <f>(C39-B39)/B39*100</f>
        <v>95.519071299405027</v>
      </c>
      <c r="E39" s="165">
        <f t="shared" si="3"/>
        <v>1.7707364047923846</v>
      </c>
      <c r="F39" s="190">
        <v>404088.00111000001</v>
      </c>
      <c r="G39" s="8">
        <v>635658.66671999998</v>
      </c>
      <c r="H39" s="9">
        <f t="shared" si="1"/>
        <v>57.306988817755631</v>
      </c>
      <c r="I39" s="165">
        <f t="shared" si="4"/>
        <v>1.4262873335583046</v>
      </c>
      <c r="J39" s="190">
        <v>1775370.58996</v>
      </c>
      <c r="K39" s="8">
        <v>2266807.8107599998</v>
      </c>
      <c r="L39" s="9">
        <f t="shared" si="2"/>
        <v>27.68082470100353</v>
      </c>
      <c r="M39" s="165">
        <f t="shared" si="5"/>
        <v>1.2711765018182986</v>
      </c>
    </row>
    <row r="40" spans="1:13" ht="14.25" x14ac:dyDescent="0.2">
      <c r="A40" s="178" t="s">
        <v>156</v>
      </c>
      <c r="B40" s="190">
        <v>417498.91473000002</v>
      </c>
      <c r="C40" s="8">
        <v>414953.20802999998</v>
      </c>
      <c r="D40" s="9">
        <f>(C40-B40)/B40*100</f>
        <v>-0.60975169280293062</v>
      </c>
      <c r="E40" s="165">
        <f t="shared" si="3"/>
        <v>2.5404912691215733</v>
      </c>
      <c r="F40" s="190">
        <v>1099701.71071</v>
      </c>
      <c r="G40" s="8">
        <v>1112357.56647</v>
      </c>
      <c r="H40" s="9">
        <f t="shared" si="1"/>
        <v>1.1508444186950433</v>
      </c>
      <c r="I40" s="165">
        <f t="shared" si="4"/>
        <v>2.495901637950535</v>
      </c>
      <c r="J40" s="190">
        <v>4159852.8632800002</v>
      </c>
      <c r="K40" s="8">
        <v>4545627.4669599999</v>
      </c>
      <c r="L40" s="9">
        <f t="shared" si="2"/>
        <v>9.2737559802973539</v>
      </c>
      <c r="M40" s="165">
        <f t="shared" si="5"/>
        <v>2.5490889852201803</v>
      </c>
    </row>
    <row r="41" spans="1:13" ht="14.25" x14ac:dyDescent="0.2">
      <c r="A41" s="178" t="s">
        <v>157</v>
      </c>
      <c r="B41" s="190">
        <v>13501.230600000001</v>
      </c>
      <c r="C41" s="8">
        <v>11387.657429999999</v>
      </c>
      <c r="D41" s="9">
        <f t="shared" si="0"/>
        <v>-15.654670545364963</v>
      </c>
      <c r="E41" s="165">
        <f t="shared" si="3"/>
        <v>6.9719292963197996E-2</v>
      </c>
      <c r="F41" s="190">
        <v>29422.433679999998</v>
      </c>
      <c r="G41" s="8">
        <v>27712.076379999999</v>
      </c>
      <c r="H41" s="9">
        <f t="shared" si="1"/>
        <v>-5.8131061441141796</v>
      </c>
      <c r="I41" s="165">
        <f t="shared" si="4"/>
        <v>6.218020078503033E-2</v>
      </c>
      <c r="J41" s="190">
        <v>114200.25403</v>
      </c>
      <c r="K41" s="8">
        <v>119946.09273999999</v>
      </c>
      <c r="L41" s="9">
        <f t="shared" si="2"/>
        <v>5.0313712161188233</v>
      </c>
      <c r="M41" s="165">
        <f t="shared" si="5"/>
        <v>6.7263159166937245E-2</v>
      </c>
    </row>
    <row r="42" spans="1:13" ht="15.75" x14ac:dyDescent="0.25">
      <c r="A42" s="177" t="s">
        <v>31</v>
      </c>
      <c r="B42" s="189">
        <f>B43</f>
        <v>376898.40801999997</v>
      </c>
      <c r="C42" s="6">
        <f>C43</f>
        <v>368546.1372</v>
      </c>
      <c r="D42" s="7">
        <f t="shared" si="0"/>
        <v>-2.2160536214195856</v>
      </c>
      <c r="E42" s="164">
        <f t="shared" si="3"/>
        <v>2.2563706598874886</v>
      </c>
      <c r="F42" s="189">
        <f>F43</f>
        <v>1102430.2076699999</v>
      </c>
      <c r="G42" s="6">
        <f>G43</f>
        <v>966611.92380999995</v>
      </c>
      <c r="H42" s="7">
        <f t="shared" si="1"/>
        <v>-12.319898612634502</v>
      </c>
      <c r="I42" s="164">
        <f t="shared" si="4"/>
        <v>2.1688783864311159</v>
      </c>
      <c r="J42" s="189">
        <f>J43</f>
        <v>4771945.0630900003</v>
      </c>
      <c r="K42" s="6">
        <f>K43</f>
        <v>4425530.0921999998</v>
      </c>
      <c r="L42" s="7">
        <f t="shared" si="2"/>
        <v>-7.2594081933056609</v>
      </c>
      <c r="M42" s="164">
        <f t="shared" si="5"/>
        <v>2.4817409903878378</v>
      </c>
    </row>
    <row r="43" spans="1:13" ht="14.25" x14ac:dyDescent="0.2">
      <c r="A43" s="178" t="s">
        <v>158</v>
      </c>
      <c r="B43" s="190">
        <v>376898.40801999997</v>
      </c>
      <c r="C43" s="8">
        <v>368546.1372</v>
      </c>
      <c r="D43" s="9">
        <f t="shared" si="0"/>
        <v>-2.2160536214195856</v>
      </c>
      <c r="E43" s="165">
        <f t="shared" si="3"/>
        <v>2.2563706598874886</v>
      </c>
      <c r="F43" s="190">
        <v>1102430.2076699999</v>
      </c>
      <c r="G43" s="8">
        <v>966611.92380999995</v>
      </c>
      <c r="H43" s="9">
        <f t="shared" si="1"/>
        <v>-12.319898612634502</v>
      </c>
      <c r="I43" s="165">
        <f t="shared" si="4"/>
        <v>2.1688783864311159</v>
      </c>
      <c r="J43" s="190">
        <v>4771945.0630900003</v>
      </c>
      <c r="K43" s="8">
        <v>4425530.0921999998</v>
      </c>
      <c r="L43" s="9">
        <f t="shared" si="2"/>
        <v>-7.2594081933056609</v>
      </c>
      <c r="M43" s="165">
        <f t="shared" si="5"/>
        <v>2.4817409903878378</v>
      </c>
    </row>
    <row r="44" spans="1:13" ht="15.75" x14ac:dyDescent="0.25">
      <c r="A44" s="177" t="s">
        <v>33</v>
      </c>
      <c r="B44" s="189">
        <f>B8+B22+B42</f>
        <v>15077659.54377</v>
      </c>
      <c r="C44" s="6">
        <f>C8+C22+C42</f>
        <v>14997012.970610002</v>
      </c>
      <c r="D44" s="7">
        <f t="shared" si="0"/>
        <v>-0.53487461317112028</v>
      </c>
      <c r="E44" s="164">
        <f t="shared" si="3"/>
        <v>91.817052567486584</v>
      </c>
      <c r="F44" s="197">
        <f>F8+F22+F42</f>
        <v>40107380.007789999</v>
      </c>
      <c r="G44" s="10">
        <f>G8+G22+G42</f>
        <v>40999251.466569997</v>
      </c>
      <c r="H44" s="11">
        <f t="shared" si="1"/>
        <v>2.2237090994394828</v>
      </c>
      <c r="I44" s="166">
        <f t="shared" si="4"/>
        <v>91.993889352410619</v>
      </c>
      <c r="J44" s="197">
        <f>J8+J22+J42</f>
        <v>152028062.56031999</v>
      </c>
      <c r="K44" s="10">
        <f>K8+K22+K42</f>
        <v>164345002.713</v>
      </c>
      <c r="L44" s="11">
        <f t="shared" si="2"/>
        <v>8.1017543374882059</v>
      </c>
      <c r="M44" s="166">
        <f t="shared" si="5"/>
        <v>92.161101902144807</v>
      </c>
    </row>
    <row r="45" spans="1:13" ht="15.75" x14ac:dyDescent="0.25">
      <c r="A45" s="180" t="s">
        <v>34</v>
      </c>
      <c r="B45" s="191">
        <f>+B46-B44</f>
        <v>475827.03022943065</v>
      </c>
      <c r="C45" s="154">
        <f>+C46-C44</f>
        <v>490801.85738999769</v>
      </c>
      <c r="D45" s="155">
        <f t="shared" si="0"/>
        <v>3.147115697346281</v>
      </c>
      <c r="E45" s="192">
        <f t="shared" si="3"/>
        <v>3.0048637037595691</v>
      </c>
      <c r="F45" s="198">
        <f t="shared" ref="F45:G45" si="6">+F46-F44</f>
        <v>1028359.4222081602</v>
      </c>
      <c r="G45" s="156">
        <f t="shared" si="6"/>
        <v>1271937.8264281154</v>
      </c>
      <c r="H45" s="157">
        <f t="shared" si="1"/>
        <v>23.686115861799355</v>
      </c>
      <c r="I45" s="167">
        <f t="shared" si="4"/>
        <v>2.8539669257859943</v>
      </c>
      <c r="J45" s="198">
        <f t="shared" ref="J45" si="7">+J46-J44</f>
        <v>8292308.6136721671</v>
      </c>
      <c r="K45" s="156">
        <f t="shared" ref="K45" si="8">+K46-K44</f>
        <v>4735865.2749934494</v>
      </c>
      <c r="L45" s="157">
        <f t="shared" si="2"/>
        <v>-42.888458502556645</v>
      </c>
      <c r="M45" s="167">
        <f t="shared" si="5"/>
        <v>2.6557702090017692</v>
      </c>
    </row>
    <row r="46" spans="1:13" s="12" customFormat="1" ht="22.5" customHeight="1" x14ac:dyDescent="0.3">
      <c r="A46" s="181" t="s">
        <v>226</v>
      </c>
      <c r="B46" s="193">
        <v>15553486.573999431</v>
      </c>
      <c r="C46" s="202">
        <v>15487814.828</v>
      </c>
      <c r="D46" s="160">
        <f t="shared" si="0"/>
        <v>-0.42223166932367356</v>
      </c>
      <c r="E46" s="194">
        <f t="shared" si="3"/>
        <v>94.821916271246138</v>
      </c>
      <c r="F46" s="199">
        <v>41135739.429998159</v>
      </c>
      <c r="G46" s="158">
        <v>42271189.292998113</v>
      </c>
      <c r="H46" s="159">
        <f t="shared" si="1"/>
        <v>2.7602514959824171</v>
      </c>
      <c r="I46" s="168">
        <f t="shared" si="4"/>
        <v>94.847856278196602</v>
      </c>
      <c r="J46" s="199">
        <v>160320371.17399216</v>
      </c>
      <c r="K46" s="158">
        <v>169080867.98799345</v>
      </c>
      <c r="L46" s="159">
        <f t="shared" si="2"/>
        <v>5.4643690941145078</v>
      </c>
      <c r="M46" s="168">
        <f t="shared" si="5"/>
        <v>94.81687211114658</v>
      </c>
    </row>
    <row r="47" spans="1:13" ht="15" x14ac:dyDescent="0.2">
      <c r="A47" s="182" t="s">
        <v>228</v>
      </c>
      <c r="B47" s="191">
        <f>+B48-B46</f>
        <v>698834.59000056982</v>
      </c>
      <c r="C47" s="154">
        <f>+C48-C46</f>
        <v>845766.51800000109</v>
      </c>
      <c r="D47" s="155">
        <f t="shared" si="0"/>
        <v>21.025279816116637</v>
      </c>
      <c r="E47" s="192">
        <f t="shared" si="3"/>
        <v>5.1780837287538555</v>
      </c>
      <c r="F47" s="198">
        <f t="shared" ref="F47:G47" si="9">+F48-F46</f>
        <v>1992753.93000184</v>
      </c>
      <c r="G47" s="156">
        <f t="shared" si="9"/>
        <v>2296174.6430018917</v>
      </c>
      <c r="H47" s="161">
        <f t="shared" si="1"/>
        <v>15.226200708070941</v>
      </c>
      <c r="I47" s="169">
        <f t="shared" si="4"/>
        <v>5.1521437218033883</v>
      </c>
      <c r="J47" s="198">
        <f t="shared" ref="J47" si="10">+J48-J46</f>
        <v>7867668.9600078762</v>
      </c>
      <c r="K47" s="156">
        <f t="shared" ref="K47" si="11">+K48-K46</f>
        <v>9242740.694006592</v>
      </c>
      <c r="L47" s="161">
        <f t="shared" si="2"/>
        <v>17.477498621107966</v>
      </c>
      <c r="M47" s="169">
        <f t="shared" si="5"/>
        <v>5.1831278888534253</v>
      </c>
    </row>
    <row r="48" spans="1:13" s="12" customFormat="1" ht="22.5" customHeight="1" thickBot="1" x14ac:dyDescent="0.35">
      <c r="A48" s="183" t="s">
        <v>227</v>
      </c>
      <c r="B48" s="195">
        <v>16252321.164000001</v>
      </c>
      <c r="C48" s="203">
        <v>16333581.346000001</v>
      </c>
      <c r="D48" s="170">
        <f t="shared" si="0"/>
        <v>0.49999123928215788</v>
      </c>
      <c r="E48" s="196">
        <f t="shared" si="3"/>
        <v>100</v>
      </c>
      <c r="F48" s="200">
        <v>43128493.359999999</v>
      </c>
      <c r="G48" s="171">
        <v>44567363.936000004</v>
      </c>
      <c r="H48" s="172">
        <f t="shared" si="1"/>
        <v>3.336241226860249</v>
      </c>
      <c r="I48" s="173">
        <f t="shared" si="4"/>
        <v>100</v>
      </c>
      <c r="J48" s="200">
        <v>168188040.13400003</v>
      </c>
      <c r="K48" s="171">
        <v>178323608.68200004</v>
      </c>
      <c r="L48" s="172">
        <f t="shared" si="2"/>
        <v>6.0263313252979946</v>
      </c>
      <c r="M48" s="173">
        <f t="shared" si="5"/>
        <v>100</v>
      </c>
    </row>
    <row r="49" spans="3:3" ht="20.25" customHeight="1" x14ac:dyDescent="0.2"/>
    <row r="50" spans="3:3" ht="15" x14ac:dyDescent="0.2">
      <c r="C50" s="67"/>
    </row>
    <row r="51" spans="3:3" ht="15" x14ac:dyDescent="0.2">
      <c r="C51" s="68"/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26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topLeftCell="A16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27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27" t="s">
        <v>56</v>
      </c>
    </row>
    <row r="34" ht="12.75" customHeight="1" x14ac:dyDescent="0.2"/>
    <row r="50" spans="2:2" ht="12.75" customHeight="1" x14ac:dyDescent="0.2"/>
    <row r="51" spans="2:2" x14ac:dyDescent="0.2">
      <c r="B51" s="26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27" t="s">
        <v>14</v>
      </c>
    </row>
    <row r="2" spans="2:2" ht="15" x14ac:dyDescent="0.25">
      <c r="B2" s="27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26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27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27" t="s">
        <v>59</v>
      </c>
    </row>
    <row r="19" spans="2:2" ht="15" x14ac:dyDescent="0.25">
      <c r="B19" s="27"/>
    </row>
    <row r="20" spans="2:2" ht="15" x14ac:dyDescent="0.25">
      <c r="B20" s="27"/>
    </row>
    <row r="21" spans="2:2" ht="15" x14ac:dyDescent="0.25">
      <c r="B21" s="27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26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showGridLines="0" zoomScale="90" zoomScaleNormal="90" workbookViewId="0"/>
  </sheetViews>
  <sheetFormatPr defaultColWidth="9.140625" defaultRowHeight="12.75" x14ac:dyDescent="0.2"/>
  <cols>
    <col min="1" max="1" width="7" customWidth="1"/>
    <col min="2" max="2" width="40.28515625" customWidth="1"/>
    <col min="3" max="4" width="11" style="29" bestFit="1" customWidth="1"/>
    <col min="5" max="5" width="12.28515625" style="30" bestFit="1" customWidth="1"/>
    <col min="6" max="6" width="11" style="30" bestFit="1" customWidth="1"/>
    <col min="7" max="7" width="12.28515625" style="30" bestFit="1" customWidth="1"/>
    <col min="8" max="8" width="11.42578125" style="30" bestFit="1" customWidth="1"/>
    <col min="9" max="9" width="12.28515625" style="30" bestFit="1" customWidth="1"/>
    <col min="10" max="10" width="12.7109375" style="30" bestFit="1" customWidth="1"/>
    <col min="11" max="11" width="12.28515625" style="30" bestFit="1" customWidth="1"/>
    <col min="12" max="12" width="11" style="30" customWidth="1"/>
    <col min="13" max="13" width="12.28515625" style="30" bestFit="1" customWidth="1"/>
    <col min="14" max="14" width="11" style="30" bestFit="1" customWidth="1"/>
    <col min="15" max="15" width="13.5703125" style="29" bestFit="1" customWidth="1"/>
  </cols>
  <sheetData>
    <row r="1" spans="1:15" ht="16.5" thickBot="1" x14ac:dyDescent="0.3">
      <c r="A1" s="92"/>
      <c r="B1" s="121" t="s">
        <v>60</v>
      </c>
      <c r="C1" s="122" t="s">
        <v>44</v>
      </c>
      <c r="D1" s="122" t="s">
        <v>45</v>
      </c>
      <c r="E1" s="122" t="s">
        <v>46</v>
      </c>
      <c r="F1" s="122" t="s">
        <v>47</v>
      </c>
      <c r="G1" s="122" t="s">
        <v>48</v>
      </c>
      <c r="H1" s="122" t="s">
        <v>49</v>
      </c>
      <c r="I1" s="122" t="s">
        <v>0</v>
      </c>
      <c r="J1" s="122" t="s">
        <v>61</v>
      </c>
      <c r="K1" s="122" t="s">
        <v>50</v>
      </c>
      <c r="L1" s="122" t="s">
        <v>51</v>
      </c>
      <c r="M1" s="122" t="s">
        <v>52</v>
      </c>
      <c r="N1" s="122" t="s">
        <v>53</v>
      </c>
      <c r="O1" s="123" t="s">
        <v>42</v>
      </c>
    </row>
    <row r="2" spans="1:15" s="33" customFormat="1" ht="16.5" thickTop="1" thickBot="1" x14ac:dyDescent="0.3">
      <c r="A2" s="97">
        <v>2019</v>
      </c>
      <c r="B2" s="124" t="s">
        <v>2</v>
      </c>
      <c r="C2" s="125">
        <f>C4+C6+C8+C10+C12+C14+C16+C18+C20+C22</f>
        <v>1884079.4338099998</v>
      </c>
      <c r="D2" s="125">
        <f t="shared" ref="D2:O2" si="0">D4+D6+D8+D10+D12+D14+D16+D18+D20+D22</f>
        <v>1858965.2005999996</v>
      </c>
      <c r="E2" s="125">
        <f t="shared" si="0"/>
        <v>1957112.0706700003</v>
      </c>
      <c r="F2" s="125"/>
      <c r="G2" s="125"/>
      <c r="H2" s="125"/>
      <c r="I2" s="125"/>
      <c r="J2" s="125"/>
      <c r="K2" s="125"/>
      <c r="L2" s="125"/>
      <c r="M2" s="125"/>
      <c r="N2" s="125"/>
      <c r="O2" s="125">
        <f t="shared" si="0"/>
        <v>5700156.7050799998</v>
      </c>
    </row>
    <row r="3" spans="1:15" ht="15.75" thickTop="1" x14ac:dyDescent="0.25">
      <c r="A3" s="92">
        <v>2018</v>
      </c>
      <c r="B3" s="124" t="s">
        <v>2</v>
      </c>
      <c r="C3" s="125">
        <f>C5+C7+C9+C11+C13+C15+C17+C19+C21+C23</f>
        <v>1893788.3890499999</v>
      </c>
      <c r="D3" s="125">
        <f t="shared" ref="D3:O3" si="1">D5+D7+D9+D11+D13+D15+D17+D19+D21+D23</f>
        <v>1835829.82617</v>
      </c>
      <c r="E3" s="125">
        <f t="shared" si="1"/>
        <v>1994921.6316400003</v>
      </c>
      <c r="F3" s="125">
        <f t="shared" si="1"/>
        <v>1783177.7713000001</v>
      </c>
      <c r="G3" s="125">
        <f t="shared" si="1"/>
        <v>1896955.6911599999</v>
      </c>
      <c r="H3" s="125">
        <f t="shared" si="1"/>
        <v>1589611.4264799999</v>
      </c>
      <c r="I3" s="125">
        <f t="shared" si="1"/>
        <v>1678296.5093999999</v>
      </c>
      <c r="J3" s="125">
        <f t="shared" si="1"/>
        <v>1513857.41784</v>
      </c>
      <c r="K3" s="125">
        <f t="shared" si="1"/>
        <v>1895299.9330600002</v>
      </c>
      <c r="L3" s="125">
        <f t="shared" si="1"/>
        <v>2162374.2111900002</v>
      </c>
      <c r="M3" s="125">
        <f t="shared" si="1"/>
        <v>2304850.0986299999</v>
      </c>
      <c r="N3" s="125">
        <f t="shared" si="1"/>
        <v>2079969.7408400001</v>
      </c>
      <c r="O3" s="125">
        <f t="shared" si="1"/>
        <v>22628932.646759994</v>
      </c>
    </row>
    <row r="4" spans="1:15" s="33" customFormat="1" ht="15" x14ac:dyDescent="0.25">
      <c r="A4" s="97">
        <v>2019</v>
      </c>
      <c r="B4" s="126" t="s">
        <v>132</v>
      </c>
      <c r="C4" s="127">
        <v>560409.82114000001</v>
      </c>
      <c r="D4" s="127">
        <v>565543.60748000001</v>
      </c>
      <c r="E4" s="127">
        <v>588535.98713999998</v>
      </c>
      <c r="F4" s="127"/>
      <c r="G4" s="127"/>
      <c r="H4" s="127"/>
      <c r="I4" s="127"/>
      <c r="J4" s="127"/>
      <c r="K4" s="127"/>
      <c r="L4" s="127"/>
      <c r="M4" s="127"/>
      <c r="N4" s="127"/>
      <c r="O4" s="128">
        <v>1714489.41576</v>
      </c>
    </row>
    <row r="5" spans="1:15" ht="15" x14ac:dyDescent="0.25">
      <c r="A5" s="92">
        <v>2018</v>
      </c>
      <c r="B5" s="126" t="s">
        <v>132</v>
      </c>
      <c r="C5" s="127">
        <v>547229.00737999997</v>
      </c>
      <c r="D5" s="127">
        <v>534695.97504000005</v>
      </c>
      <c r="E5" s="127">
        <v>599951.91367000004</v>
      </c>
      <c r="F5" s="127">
        <v>534078.03081000003</v>
      </c>
      <c r="G5" s="127">
        <v>559451.36152000003</v>
      </c>
      <c r="H5" s="127">
        <v>447489.81228999997</v>
      </c>
      <c r="I5" s="127">
        <v>533361.76101000002</v>
      </c>
      <c r="J5" s="127">
        <v>491441.43644999998</v>
      </c>
      <c r="K5" s="127">
        <v>544983.80087000004</v>
      </c>
      <c r="L5" s="127">
        <v>645973.46443000005</v>
      </c>
      <c r="M5" s="127">
        <v>648071.65217000002</v>
      </c>
      <c r="N5" s="127">
        <v>593598.65642999997</v>
      </c>
      <c r="O5" s="128">
        <v>6680326.8720699996</v>
      </c>
    </row>
    <row r="6" spans="1:15" s="33" customFormat="1" ht="15" x14ac:dyDescent="0.25">
      <c r="A6" s="97">
        <v>2019</v>
      </c>
      <c r="B6" s="126" t="s">
        <v>133</v>
      </c>
      <c r="C6" s="127">
        <v>199324.82767999999</v>
      </c>
      <c r="D6" s="127">
        <v>166075.58288999999</v>
      </c>
      <c r="E6" s="127">
        <v>144116.15031999999</v>
      </c>
      <c r="F6" s="127"/>
      <c r="G6" s="127"/>
      <c r="H6" s="127"/>
      <c r="I6" s="127"/>
      <c r="J6" s="127"/>
      <c r="K6" s="127"/>
      <c r="L6" s="127"/>
      <c r="M6" s="127"/>
      <c r="N6" s="127"/>
      <c r="O6" s="128">
        <v>509516.56089000002</v>
      </c>
    </row>
    <row r="7" spans="1:15" ht="15" x14ac:dyDescent="0.25">
      <c r="A7" s="92">
        <v>2018</v>
      </c>
      <c r="B7" s="126" t="s">
        <v>133</v>
      </c>
      <c r="C7" s="127">
        <v>225394.95066999999</v>
      </c>
      <c r="D7" s="127">
        <v>211796.53271</v>
      </c>
      <c r="E7" s="127">
        <v>207194.92988000001</v>
      </c>
      <c r="F7" s="127">
        <v>149357.76658</v>
      </c>
      <c r="G7" s="127">
        <v>213052.51121999999</v>
      </c>
      <c r="H7" s="127">
        <v>167641.58673000001</v>
      </c>
      <c r="I7" s="127">
        <v>104393.81816</v>
      </c>
      <c r="J7" s="127">
        <v>111080.62385</v>
      </c>
      <c r="K7" s="127">
        <v>152256.39017999999</v>
      </c>
      <c r="L7" s="127">
        <v>201906.55186000001</v>
      </c>
      <c r="M7" s="127">
        <v>299956.64163999999</v>
      </c>
      <c r="N7" s="127">
        <v>281880.62196000002</v>
      </c>
      <c r="O7" s="128">
        <v>2325912.9254399999</v>
      </c>
    </row>
    <row r="8" spans="1:15" s="33" customFormat="1" ht="15" x14ac:dyDescent="0.25">
      <c r="A8" s="97">
        <v>2019</v>
      </c>
      <c r="B8" s="126" t="s">
        <v>134</v>
      </c>
      <c r="C8" s="127">
        <v>125532.20044</v>
      </c>
      <c r="D8" s="127">
        <v>122378.15762</v>
      </c>
      <c r="E8" s="127">
        <v>128247.27693000001</v>
      </c>
      <c r="F8" s="127"/>
      <c r="G8" s="127"/>
      <c r="H8" s="127"/>
      <c r="I8" s="127"/>
      <c r="J8" s="127"/>
      <c r="K8" s="127"/>
      <c r="L8" s="127"/>
      <c r="M8" s="127"/>
      <c r="N8" s="127"/>
      <c r="O8" s="128">
        <v>376157.63498999999</v>
      </c>
    </row>
    <row r="9" spans="1:15" ht="15" x14ac:dyDescent="0.25">
      <c r="A9" s="92">
        <v>2018</v>
      </c>
      <c r="B9" s="126" t="s">
        <v>134</v>
      </c>
      <c r="C9" s="127">
        <v>119835.36044999999</v>
      </c>
      <c r="D9" s="127">
        <v>117643.61351</v>
      </c>
      <c r="E9" s="127">
        <v>141218.40416000001</v>
      </c>
      <c r="F9" s="127">
        <v>128537.29485999999</v>
      </c>
      <c r="G9" s="127">
        <v>137415.24734999999</v>
      </c>
      <c r="H9" s="127">
        <v>118811.43697</v>
      </c>
      <c r="I9" s="127">
        <v>125958.33078</v>
      </c>
      <c r="J9" s="127">
        <v>111575.98493999999</v>
      </c>
      <c r="K9" s="127">
        <v>143626.68825000001</v>
      </c>
      <c r="L9" s="127">
        <v>141481.18818999999</v>
      </c>
      <c r="M9" s="127">
        <v>150320.99999000001</v>
      </c>
      <c r="N9" s="127">
        <v>128119.85209</v>
      </c>
      <c r="O9" s="128">
        <v>1564544.40154</v>
      </c>
    </row>
    <row r="10" spans="1:15" s="33" customFormat="1" ht="15" x14ac:dyDescent="0.25">
      <c r="A10" s="97">
        <v>2019</v>
      </c>
      <c r="B10" s="126" t="s">
        <v>135</v>
      </c>
      <c r="C10" s="127">
        <v>112545.05042</v>
      </c>
      <c r="D10" s="127">
        <v>114957.803</v>
      </c>
      <c r="E10" s="127">
        <v>118766.95086</v>
      </c>
      <c r="F10" s="127"/>
      <c r="G10" s="127"/>
      <c r="H10" s="127"/>
      <c r="I10" s="127"/>
      <c r="J10" s="127"/>
      <c r="K10" s="127"/>
      <c r="L10" s="127"/>
      <c r="M10" s="127"/>
      <c r="N10" s="127"/>
      <c r="O10" s="128">
        <v>346269.80427999998</v>
      </c>
    </row>
    <row r="11" spans="1:15" ht="15" x14ac:dyDescent="0.25">
      <c r="A11" s="92">
        <v>2018</v>
      </c>
      <c r="B11" s="126" t="s">
        <v>135</v>
      </c>
      <c r="C11" s="127">
        <v>108333.43629</v>
      </c>
      <c r="D11" s="127">
        <v>107610.34673</v>
      </c>
      <c r="E11" s="127">
        <v>114735.2337</v>
      </c>
      <c r="F11" s="127">
        <v>103051.37514</v>
      </c>
      <c r="G11" s="127">
        <v>98740.460529999997</v>
      </c>
      <c r="H11" s="127">
        <v>72157.401920000004</v>
      </c>
      <c r="I11" s="127">
        <v>76556.326149999994</v>
      </c>
      <c r="J11" s="127">
        <v>90846.776310000001</v>
      </c>
      <c r="K11" s="127">
        <v>154124.48736</v>
      </c>
      <c r="L11" s="127">
        <v>177002.40362</v>
      </c>
      <c r="M11" s="127">
        <v>158282.61569999999</v>
      </c>
      <c r="N11" s="127">
        <v>126620.45237</v>
      </c>
      <c r="O11" s="128">
        <v>1388061.3158199999</v>
      </c>
    </row>
    <row r="12" spans="1:15" s="33" customFormat="1" ht="15" x14ac:dyDescent="0.25">
      <c r="A12" s="97">
        <v>2019</v>
      </c>
      <c r="B12" s="126" t="s">
        <v>136</v>
      </c>
      <c r="C12" s="127">
        <v>152841.90617</v>
      </c>
      <c r="D12" s="127">
        <v>145037.69476000001</v>
      </c>
      <c r="E12" s="127">
        <v>137506.41172999999</v>
      </c>
      <c r="F12" s="127"/>
      <c r="G12" s="127"/>
      <c r="H12" s="127"/>
      <c r="I12" s="127"/>
      <c r="J12" s="127"/>
      <c r="K12" s="127"/>
      <c r="L12" s="127"/>
      <c r="M12" s="127"/>
      <c r="N12" s="127"/>
      <c r="O12" s="128">
        <v>435386.01266000001</v>
      </c>
    </row>
    <row r="13" spans="1:15" ht="15" x14ac:dyDescent="0.25">
      <c r="A13" s="92">
        <v>2018</v>
      </c>
      <c r="B13" s="126" t="s">
        <v>136</v>
      </c>
      <c r="C13" s="127">
        <v>153621.37202000001</v>
      </c>
      <c r="D13" s="127">
        <v>132753.50149</v>
      </c>
      <c r="E13" s="127">
        <v>124563.13004</v>
      </c>
      <c r="F13" s="127">
        <v>147757.61514000001</v>
      </c>
      <c r="G13" s="127">
        <v>140152.84507000001</v>
      </c>
      <c r="H13" s="127">
        <v>100310.21571</v>
      </c>
      <c r="I13" s="127">
        <v>117908.15614000001</v>
      </c>
      <c r="J13" s="127">
        <v>63789.90754</v>
      </c>
      <c r="K13" s="127">
        <v>130607.7053</v>
      </c>
      <c r="L13" s="127">
        <v>178003.61371000001</v>
      </c>
      <c r="M13" s="127">
        <v>179410.70298</v>
      </c>
      <c r="N13" s="127">
        <v>165023.95548999999</v>
      </c>
      <c r="O13" s="128">
        <v>1633902.7206300001</v>
      </c>
    </row>
    <row r="14" spans="1:15" s="33" customFormat="1" ht="15" x14ac:dyDescent="0.25">
      <c r="A14" s="97">
        <v>2019</v>
      </c>
      <c r="B14" s="126" t="s">
        <v>137</v>
      </c>
      <c r="C14" s="127">
        <v>28852.43131</v>
      </c>
      <c r="D14" s="127">
        <v>26829.830040000001</v>
      </c>
      <c r="E14" s="127">
        <v>35138.772640000003</v>
      </c>
      <c r="F14" s="127"/>
      <c r="G14" s="127"/>
      <c r="H14" s="127"/>
      <c r="I14" s="127"/>
      <c r="J14" s="127"/>
      <c r="K14" s="127"/>
      <c r="L14" s="127"/>
      <c r="M14" s="127"/>
      <c r="N14" s="127"/>
      <c r="O14" s="128">
        <v>90821.033989999996</v>
      </c>
    </row>
    <row r="15" spans="1:15" ht="15" x14ac:dyDescent="0.25">
      <c r="A15" s="92">
        <v>2018</v>
      </c>
      <c r="B15" s="126" t="s">
        <v>137</v>
      </c>
      <c r="C15" s="127">
        <v>63470.139309999999</v>
      </c>
      <c r="D15" s="127">
        <v>57999.799489999998</v>
      </c>
      <c r="E15" s="127">
        <v>47250.82015</v>
      </c>
      <c r="F15" s="127">
        <v>28798.931809999998</v>
      </c>
      <c r="G15" s="127">
        <v>27552.43924</v>
      </c>
      <c r="H15" s="127">
        <v>17097.2582</v>
      </c>
      <c r="I15" s="127">
        <v>17987.946319999999</v>
      </c>
      <c r="J15" s="127">
        <v>16805.825659999999</v>
      </c>
      <c r="K15" s="127">
        <v>26288.061740000001</v>
      </c>
      <c r="L15" s="127">
        <v>28391.277279999998</v>
      </c>
      <c r="M15" s="127">
        <v>34843.242209999997</v>
      </c>
      <c r="N15" s="127">
        <v>33075.86722</v>
      </c>
      <c r="O15" s="128">
        <v>399561.60862999997</v>
      </c>
    </row>
    <row r="16" spans="1:15" ht="15" x14ac:dyDescent="0.25">
      <c r="A16" s="97">
        <v>2019</v>
      </c>
      <c r="B16" s="126" t="s">
        <v>138</v>
      </c>
      <c r="C16" s="127">
        <v>82543.428780000002</v>
      </c>
      <c r="D16" s="127">
        <v>82189.18088</v>
      </c>
      <c r="E16" s="127">
        <v>73690.458710000006</v>
      </c>
      <c r="F16" s="127"/>
      <c r="G16" s="127"/>
      <c r="H16" s="127"/>
      <c r="I16" s="127"/>
      <c r="J16" s="127"/>
      <c r="K16" s="127"/>
      <c r="L16" s="127"/>
      <c r="M16" s="127"/>
      <c r="N16" s="127"/>
      <c r="O16" s="128">
        <v>238423.06836999999</v>
      </c>
    </row>
    <row r="17" spans="1:15" ht="15" x14ac:dyDescent="0.25">
      <c r="A17" s="92">
        <v>2018</v>
      </c>
      <c r="B17" s="126" t="s">
        <v>138</v>
      </c>
      <c r="C17" s="127">
        <v>77553.726509999993</v>
      </c>
      <c r="D17" s="127">
        <v>83548.081090000007</v>
      </c>
      <c r="E17" s="127">
        <v>65103.239679999999</v>
      </c>
      <c r="F17" s="127">
        <v>53878.586889999999</v>
      </c>
      <c r="G17" s="127">
        <v>72477.135729999995</v>
      </c>
      <c r="H17" s="127">
        <v>86879.483730000007</v>
      </c>
      <c r="I17" s="127">
        <v>90149.987599999993</v>
      </c>
      <c r="J17" s="127">
        <v>66542.850229999996</v>
      </c>
      <c r="K17" s="127">
        <v>119426.97013</v>
      </c>
      <c r="L17" s="127">
        <v>122858.87014</v>
      </c>
      <c r="M17" s="127">
        <v>101133.17666</v>
      </c>
      <c r="N17" s="127">
        <v>72009.888709999999</v>
      </c>
      <c r="O17" s="128">
        <v>1011561.9971</v>
      </c>
    </row>
    <row r="18" spans="1:15" ht="15" x14ac:dyDescent="0.25">
      <c r="A18" s="97">
        <v>2019</v>
      </c>
      <c r="B18" s="126" t="s">
        <v>139</v>
      </c>
      <c r="C18" s="127">
        <v>8448.1456600000001</v>
      </c>
      <c r="D18" s="127">
        <v>13166.345960000001</v>
      </c>
      <c r="E18" s="127">
        <v>19807.760610000001</v>
      </c>
      <c r="F18" s="127"/>
      <c r="G18" s="127"/>
      <c r="H18" s="127"/>
      <c r="I18" s="127"/>
      <c r="J18" s="127"/>
      <c r="K18" s="127"/>
      <c r="L18" s="127"/>
      <c r="M18" s="127"/>
      <c r="N18" s="127"/>
      <c r="O18" s="128">
        <v>41422.252229999998</v>
      </c>
    </row>
    <row r="19" spans="1:15" ht="15" x14ac:dyDescent="0.25">
      <c r="A19" s="92">
        <v>2018</v>
      </c>
      <c r="B19" s="126" t="s">
        <v>139</v>
      </c>
      <c r="C19" s="127">
        <v>8699.7593300000008</v>
      </c>
      <c r="D19" s="127">
        <v>14888.55919</v>
      </c>
      <c r="E19" s="127">
        <v>18298.714830000001</v>
      </c>
      <c r="F19" s="127">
        <v>11630.61274</v>
      </c>
      <c r="G19" s="127">
        <v>6780.4105499999996</v>
      </c>
      <c r="H19" s="127">
        <v>4806.9034300000003</v>
      </c>
      <c r="I19" s="127">
        <v>4293.7941899999996</v>
      </c>
      <c r="J19" s="127">
        <v>4651.7716099999998</v>
      </c>
      <c r="K19" s="127">
        <v>5349.45957</v>
      </c>
      <c r="L19" s="127">
        <v>5137.6928900000003</v>
      </c>
      <c r="M19" s="127">
        <v>7430.7043599999997</v>
      </c>
      <c r="N19" s="127">
        <v>7334.2233299999998</v>
      </c>
      <c r="O19" s="128">
        <v>99302.606020000007</v>
      </c>
    </row>
    <row r="20" spans="1:15" ht="15" x14ac:dyDescent="0.25">
      <c r="A20" s="97">
        <v>2019</v>
      </c>
      <c r="B20" s="126" t="s">
        <v>140</v>
      </c>
      <c r="C20" s="129">
        <v>220627.41555000001</v>
      </c>
      <c r="D20" s="129">
        <v>211080.86145999999</v>
      </c>
      <c r="E20" s="129">
        <v>238522.44185</v>
      </c>
      <c r="F20" s="129"/>
      <c r="G20" s="129"/>
      <c r="H20" s="127"/>
      <c r="I20" s="127"/>
      <c r="J20" s="127"/>
      <c r="K20" s="127"/>
      <c r="L20" s="127"/>
      <c r="M20" s="127"/>
      <c r="N20" s="127"/>
      <c r="O20" s="128">
        <v>670230.71886000002</v>
      </c>
    </row>
    <row r="21" spans="1:15" ht="15" x14ac:dyDescent="0.25">
      <c r="A21" s="92">
        <v>2018</v>
      </c>
      <c r="B21" s="126" t="s">
        <v>140</v>
      </c>
      <c r="C21" s="127">
        <v>218255.13686</v>
      </c>
      <c r="D21" s="127">
        <v>177209.36773</v>
      </c>
      <c r="E21" s="127">
        <v>219741.03091</v>
      </c>
      <c r="F21" s="127">
        <v>213739.28440999999</v>
      </c>
      <c r="G21" s="127">
        <v>211958.95905999999</v>
      </c>
      <c r="H21" s="127">
        <v>189600.86120000001</v>
      </c>
      <c r="I21" s="127">
        <v>202234.01344000001</v>
      </c>
      <c r="J21" s="127">
        <v>192331.07040999999</v>
      </c>
      <c r="K21" s="127">
        <v>208921.23465</v>
      </c>
      <c r="L21" s="127">
        <v>221998.15596</v>
      </c>
      <c r="M21" s="127">
        <v>241036.27893999999</v>
      </c>
      <c r="N21" s="127">
        <v>213749.00803999999</v>
      </c>
      <c r="O21" s="128">
        <v>2510774.4016100001</v>
      </c>
    </row>
    <row r="22" spans="1:15" ht="15" x14ac:dyDescent="0.25">
      <c r="A22" s="97">
        <v>2019</v>
      </c>
      <c r="B22" s="126" t="s">
        <v>141</v>
      </c>
      <c r="C22" s="129">
        <v>392954.20666000003</v>
      </c>
      <c r="D22" s="129">
        <v>411706.13650999998</v>
      </c>
      <c r="E22" s="129">
        <v>472779.85988</v>
      </c>
      <c r="F22" s="129"/>
      <c r="G22" s="129"/>
      <c r="H22" s="127"/>
      <c r="I22" s="127"/>
      <c r="J22" s="127"/>
      <c r="K22" s="127"/>
      <c r="L22" s="127"/>
      <c r="M22" s="127"/>
      <c r="N22" s="127"/>
      <c r="O22" s="128">
        <v>1277440.2030499999</v>
      </c>
    </row>
    <row r="23" spans="1:15" ht="15" x14ac:dyDescent="0.25">
      <c r="A23" s="92">
        <v>2018</v>
      </c>
      <c r="B23" s="126" t="s">
        <v>141</v>
      </c>
      <c r="C23" s="127">
        <v>371395.50023000001</v>
      </c>
      <c r="D23" s="129">
        <v>397684.04918999999</v>
      </c>
      <c r="E23" s="127">
        <v>456864.21461999998</v>
      </c>
      <c r="F23" s="127">
        <v>412348.27292000002</v>
      </c>
      <c r="G23" s="127">
        <v>429374.32088999997</v>
      </c>
      <c r="H23" s="127">
        <v>384816.46629999997</v>
      </c>
      <c r="I23" s="127">
        <v>405452.37560999999</v>
      </c>
      <c r="J23" s="127">
        <v>364791.17083999998</v>
      </c>
      <c r="K23" s="127">
        <v>409715.13501000003</v>
      </c>
      <c r="L23" s="127">
        <v>439620.99310999998</v>
      </c>
      <c r="M23" s="127">
        <v>484364.08398</v>
      </c>
      <c r="N23" s="127">
        <v>458557.21519999998</v>
      </c>
      <c r="O23" s="128">
        <v>5014983.7978999997</v>
      </c>
    </row>
    <row r="24" spans="1:15" ht="15" x14ac:dyDescent="0.25">
      <c r="A24" s="97">
        <v>2019</v>
      </c>
      <c r="B24" s="124" t="s">
        <v>14</v>
      </c>
      <c r="C24" s="130">
        <f>C26+C28+C30+C32+C34+C36+C38+C40+C42+C44+C46+C48+C50+C52+C54+C56</f>
        <v>10613238.629609996</v>
      </c>
      <c r="D24" s="130">
        <f t="shared" ref="D24:O24" si="2">D26+D28+D30+D32+D34+D36+D38+D40+D42+D44+D46+D48+D50+D52+D54+D56</f>
        <v>11047889.445330003</v>
      </c>
      <c r="E24" s="130">
        <f t="shared" si="2"/>
        <v>12671354.762740001</v>
      </c>
      <c r="F24" s="130"/>
      <c r="G24" s="130"/>
      <c r="H24" s="130"/>
      <c r="I24" s="130"/>
      <c r="J24" s="130"/>
      <c r="K24" s="130"/>
      <c r="L24" s="130"/>
      <c r="M24" s="130"/>
      <c r="N24" s="130"/>
      <c r="O24" s="130">
        <f t="shared" si="2"/>
        <v>34332482.837679997</v>
      </c>
    </row>
    <row r="25" spans="1:15" ht="15" x14ac:dyDescent="0.25">
      <c r="A25" s="92">
        <v>2018</v>
      </c>
      <c r="B25" s="124" t="s">
        <v>14</v>
      </c>
      <c r="C25" s="130">
        <f>C27+C29+C31+C33+C35+C37+C39+C41+C43+C45+C47+C49+C51+C53+C55+C57</f>
        <v>9886132.0101800021</v>
      </c>
      <c r="D25" s="130">
        <f t="shared" ref="D25:O25" si="3">D27+D29+D31+D33+D35+D37+D39+D41+D43+D45+D47+D49+D51+D53+D55+D57</f>
        <v>10688438.438970001</v>
      </c>
      <c r="E25" s="130">
        <f t="shared" si="3"/>
        <v>12705839.504110001</v>
      </c>
      <c r="F25" s="130">
        <f t="shared" si="3"/>
        <v>11355238.337420002</v>
      </c>
      <c r="G25" s="130">
        <f t="shared" si="3"/>
        <v>11590200.3814</v>
      </c>
      <c r="H25" s="130">
        <f t="shared" si="3"/>
        <v>10591559.085609999</v>
      </c>
      <c r="I25" s="130">
        <f t="shared" si="3"/>
        <v>11556021.18359</v>
      </c>
      <c r="J25" s="130">
        <f t="shared" si="3"/>
        <v>10104103.62851</v>
      </c>
      <c r="K25" s="130">
        <f t="shared" si="3"/>
        <v>11722046.332699999</v>
      </c>
      <c r="L25" s="130">
        <f t="shared" si="3"/>
        <v>12709484.829290001</v>
      </c>
      <c r="M25" s="130">
        <f t="shared" si="3"/>
        <v>12275837.687590001</v>
      </c>
      <c r="N25" s="130">
        <f t="shared" si="3"/>
        <v>11077948.812030001</v>
      </c>
      <c r="O25" s="130">
        <f t="shared" si="3"/>
        <v>136262850.23140001</v>
      </c>
    </row>
    <row r="26" spans="1:15" ht="15" x14ac:dyDescent="0.25">
      <c r="A26" s="97">
        <v>2019</v>
      </c>
      <c r="B26" s="126" t="s">
        <v>142</v>
      </c>
      <c r="C26" s="127">
        <v>675782.77475999994</v>
      </c>
      <c r="D26" s="127">
        <v>639930.40876000002</v>
      </c>
      <c r="E26" s="127">
        <v>728443.29313999997</v>
      </c>
      <c r="F26" s="127"/>
      <c r="G26" s="127"/>
      <c r="H26" s="127"/>
      <c r="I26" s="127"/>
      <c r="J26" s="127"/>
      <c r="K26" s="127"/>
      <c r="L26" s="127"/>
      <c r="M26" s="127"/>
      <c r="N26" s="127"/>
      <c r="O26" s="128">
        <v>2044156.4766599999</v>
      </c>
    </row>
    <row r="27" spans="1:15" ht="15" x14ac:dyDescent="0.25">
      <c r="A27" s="92">
        <v>2018</v>
      </c>
      <c r="B27" s="126" t="s">
        <v>142</v>
      </c>
      <c r="C27" s="127">
        <v>695225.31185000006</v>
      </c>
      <c r="D27" s="127">
        <v>698386.58378999995</v>
      </c>
      <c r="E27" s="127">
        <v>791162.95608000003</v>
      </c>
      <c r="F27" s="127">
        <v>706268.41717999999</v>
      </c>
      <c r="G27" s="127">
        <v>747216.70154000004</v>
      </c>
      <c r="H27" s="127">
        <v>659449.86253000004</v>
      </c>
      <c r="I27" s="127">
        <v>699603.65807</v>
      </c>
      <c r="J27" s="127">
        <v>615958.98274000001</v>
      </c>
      <c r="K27" s="127">
        <v>716839.32701999997</v>
      </c>
      <c r="L27" s="127">
        <v>759232.21126999997</v>
      </c>
      <c r="M27" s="127">
        <v>746904.35548999999</v>
      </c>
      <c r="N27" s="127">
        <v>622287.10326</v>
      </c>
      <c r="O27" s="128">
        <v>8458535.4708200004</v>
      </c>
    </row>
    <row r="28" spans="1:15" ht="15" x14ac:dyDescent="0.25">
      <c r="A28" s="97">
        <v>2019</v>
      </c>
      <c r="B28" s="126" t="s">
        <v>143</v>
      </c>
      <c r="C28" s="127">
        <v>117078.64271</v>
      </c>
      <c r="D28" s="127">
        <v>146432.70079999999</v>
      </c>
      <c r="E28" s="127">
        <v>176639.40242999999</v>
      </c>
      <c r="F28" s="127"/>
      <c r="G28" s="127"/>
      <c r="H28" s="127"/>
      <c r="I28" s="127"/>
      <c r="J28" s="127"/>
      <c r="K28" s="127"/>
      <c r="L28" s="127"/>
      <c r="M28" s="127"/>
      <c r="N28" s="127"/>
      <c r="O28" s="128">
        <v>440150.74593999999</v>
      </c>
    </row>
    <row r="29" spans="1:15" ht="15" x14ac:dyDescent="0.25">
      <c r="A29" s="92">
        <v>2018</v>
      </c>
      <c r="B29" s="126" t="s">
        <v>143</v>
      </c>
      <c r="C29" s="127">
        <v>129006.51098000001</v>
      </c>
      <c r="D29" s="127">
        <v>144500.90893000001</v>
      </c>
      <c r="E29" s="127">
        <v>168928.24050000001</v>
      </c>
      <c r="F29" s="127">
        <v>149690.22915999999</v>
      </c>
      <c r="G29" s="127">
        <v>142001.69167</v>
      </c>
      <c r="H29" s="127">
        <v>117844.50874</v>
      </c>
      <c r="I29" s="127">
        <v>149709.24056000001</v>
      </c>
      <c r="J29" s="127">
        <v>142707.08330999999</v>
      </c>
      <c r="K29" s="127">
        <v>138353.57814999999</v>
      </c>
      <c r="L29" s="127">
        <v>142987.43789999999</v>
      </c>
      <c r="M29" s="127">
        <v>124230.76166</v>
      </c>
      <c r="N29" s="127">
        <v>133947.10152</v>
      </c>
      <c r="O29" s="128">
        <v>1683907.29308</v>
      </c>
    </row>
    <row r="30" spans="1:15" s="33" customFormat="1" ht="15" x14ac:dyDescent="0.25">
      <c r="A30" s="97">
        <v>2019</v>
      </c>
      <c r="B30" s="126" t="s">
        <v>144</v>
      </c>
      <c r="C30" s="127">
        <v>182672.99269000001</v>
      </c>
      <c r="D30" s="127">
        <v>185949.8437</v>
      </c>
      <c r="E30" s="127">
        <v>209225.58478</v>
      </c>
      <c r="F30" s="127"/>
      <c r="G30" s="127"/>
      <c r="H30" s="127"/>
      <c r="I30" s="127"/>
      <c r="J30" s="127"/>
      <c r="K30" s="127"/>
      <c r="L30" s="127"/>
      <c r="M30" s="127"/>
      <c r="N30" s="127"/>
      <c r="O30" s="128">
        <v>577848.42116999999</v>
      </c>
    </row>
    <row r="31" spans="1:15" ht="15" x14ac:dyDescent="0.25">
      <c r="A31" s="92">
        <v>2018</v>
      </c>
      <c r="B31" s="126" t="s">
        <v>144</v>
      </c>
      <c r="C31" s="127">
        <v>168766.30025999999</v>
      </c>
      <c r="D31" s="127">
        <v>173337.79154999999</v>
      </c>
      <c r="E31" s="127">
        <v>211790.01795000001</v>
      </c>
      <c r="F31" s="127">
        <v>190638.38509</v>
      </c>
      <c r="G31" s="127">
        <v>200048.17971</v>
      </c>
      <c r="H31" s="127">
        <v>152699.56980999999</v>
      </c>
      <c r="I31" s="127">
        <v>184959.29788</v>
      </c>
      <c r="J31" s="127">
        <v>158522.32240999999</v>
      </c>
      <c r="K31" s="127">
        <v>193708.40716</v>
      </c>
      <c r="L31" s="127">
        <v>213368.46153999999</v>
      </c>
      <c r="M31" s="127">
        <v>227718.62272000001</v>
      </c>
      <c r="N31" s="127">
        <v>190230.64545000001</v>
      </c>
      <c r="O31" s="128">
        <v>2265788.00153</v>
      </c>
    </row>
    <row r="32" spans="1:15" ht="15" x14ac:dyDescent="0.25">
      <c r="A32" s="97">
        <v>2019</v>
      </c>
      <c r="B32" s="126" t="s">
        <v>145</v>
      </c>
      <c r="C32" s="129">
        <v>1523287.1190899999</v>
      </c>
      <c r="D32" s="129">
        <v>1634287.4965600001</v>
      </c>
      <c r="E32" s="129">
        <v>1830802.2993099999</v>
      </c>
      <c r="F32" s="129"/>
      <c r="G32" s="129"/>
      <c r="H32" s="129"/>
      <c r="I32" s="129"/>
      <c r="J32" s="129"/>
      <c r="K32" s="129"/>
      <c r="L32" s="129"/>
      <c r="M32" s="129"/>
      <c r="N32" s="129"/>
      <c r="O32" s="128">
        <v>4988376.9149599997</v>
      </c>
    </row>
    <row r="33" spans="1:15" ht="15" x14ac:dyDescent="0.25">
      <c r="A33" s="92">
        <v>2018</v>
      </c>
      <c r="B33" s="126" t="s">
        <v>145</v>
      </c>
      <c r="C33" s="127">
        <v>1349500.1256800001</v>
      </c>
      <c r="D33" s="127">
        <v>1260227.16026</v>
      </c>
      <c r="E33" s="127">
        <v>1560059.9502000001</v>
      </c>
      <c r="F33" s="129">
        <v>1348072.8003799999</v>
      </c>
      <c r="G33" s="129">
        <v>1461219.3247400001</v>
      </c>
      <c r="H33" s="129">
        <v>1417616.91215</v>
      </c>
      <c r="I33" s="129">
        <v>1473276.0364399999</v>
      </c>
      <c r="J33" s="129">
        <v>1374144.14014</v>
      </c>
      <c r="K33" s="129">
        <v>1529530.1827400001</v>
      </c>
      <c r="L33" s="129">
        <v>1583044.0624800001</v>
      </c>
      <c r="M33" s="129">
        <v>1489746.92028</v>
      </c>
      <c r="N33" s="129">
        <v>1509154.2166899999</v>
      </c>
      <c r="O33" s="128">
        <v>17355591.832180001</v>
      </c>
    </row>
    <row r="34" spans="1:15" ht="15" x14ac:dyDescent="0.25">
      <c r="A34" s="97">
        <v>2019</v>
      </c>
      <c r="B34" s="126" t="s">
        <v>146</v>
      </c>
      <c r="C34" s="127">
        <v>1417614.11363</v>
      </c>
      <c r="D34" s="127">
        <v>1416987.97517</v>
      </c>
      <c r="E34" s="127">
        <v>1681909.87011</v>
      </c>
      <c r="F34" s="127"/>
      <c r="G34" s="127"/>
      <c r="H34" s="127"/>
      <c r="I34" s="127"/>
      <c r="J34" s="127"/>
      <c r="K34" s="127"/>
      <c r="L34" s="127"/>
      <c r="M34" s="127"/>
      <c r="N34" s="127"/>
      <c r="O34" s="128">
        <v>4516511.9589099996</v>
      </c>
    </row>
    <row r="35" spans="1:15" ht="15" x14ac:dyDescent="0.25">
      <c r="A35" s="92">
        <v>2018</v>
      </c>
      <c r="B35" s="126" t="s">
        <v>146</v>
      </c>
      <c r="C35" s="127">
        <v>1427611.5329700001</v>
      </c>
      <c r="D35" s="127">
        <v>1405261.3968199999</v>
      </c>
      <c r="E35" s="127">
        <v>1678468.8213899999</v>
      </c>
      <c r="F35" s="127">
        <v>1464966.7395800001</v>
      </c>
      <c r="G35" s="127">
        <v>1481013.8107700001</v>
      </c>
      <c r="H35" s="127">
        <v>1354509.11039</v>
      </c>
      <c r="I35" s="127">
        <v>1580639.23878</v>
      </c>
      <c r="J35" s="127">
        <v>1385434.4925800001</v>
      </c>
      <c r="K35" s="127">
        <v>1459510.5698599999</v>
      </c>
      <c r="L35" s="127">
        <v>1561489.7780800001</v>
      </c>
      <c r="M35" s="127">
        <v>1526777.1993199999</v>
      </c>
      <c r="N35" s="127">
        <v>1307536.64958</v>
      </c>
      <c r="O35" s="128">
        <v>17633219.340119999</v>
      </c>
    </row>
    <row r="36" spans="1:15" ht="15" x14ac:dyDescent="0.25">
      <c r="A36" s="97">
        <v>2019</v>
      </c>
      <c r="B36" s="126" t="s">
        <v>147</v>
      </c>
      <c r="C36" s="127">
        <v>2328186.16848</v>
      </c>
      <c r="D36" s="127">
        <v>2545043.7244000002</v>
      </c>
      <c r="E36" s="127">
        <v>2885166.3720999998</v>
      </c>
      <c r="F36" s="127"/>
      <c r="G36" s="127"/>
      <c r="H36" s="127"/>
      <c r="I36" s="127"/>
      <c r="J36" s="127"/>
      <c r="K36" s="127"/>
      <c r="L36" s="127"/>
      <c r="M36" s="127"/>
      <c r="N36" s="127"/>
      <c r="O36" s="128">
        <v>7758396.2649800004</v>
      </c>
    </row>
    <row r="37" spans="1:15" ht="15" x14ac:dyDescent="0.25">
      <c r="A37" s="92">
        <v>2018</v>
      </c>
      <c r="B37" s="126" t="s">
        <v>147</v>
      </c>
      <c r="C37" s="127">
        <v>2285575.09082</v>
      </c>
      <c r="D37" s="127">
        <v>2795909.4327799999</v>
      </c>
      <c r="E37" s="127">
        <v>3144072.4855800001</v>
      </c>
      <c r="F37" s="127">
        <v>2902072.6956799999</v>
      </c>
      <c r="G37" s="127">
        <v>2764093.46429</v>
      </c>
      <c r="H37" s="127">
        <v>2539956.1669100001</v>
      </c>
      <c r="I37" s="127">
        <v>2762765.1183199999</v>
      </c>
      <c r="J37" s="127">
        <v>1607615.79152</v>
      </c>
      <c r="K37" s="127">
        <v>2605378.7055799998</v>
      </c>
      <c r="L37" s="127">
        <v>2919151.6940799998</v>
      </c>
      <c r="M37" s="127">
        <v>2767635.5164800002</v>
      </c>
      <c r="N37" s="127">
        <v>2472080.4637699998</v>
      </c>
      <c r="O37" s="128">
        <v>31566306.625810001</v>
      </c>
    </row>
    <row r="38" spans="1:15" ht="15" x14ac:dyDescent="0.25">
      <c r="A38" s="97">
        <v>2019</v>
      </c>
      <c r="B38" s="126" t="s">
        <v>148</v>
      </c>
      <c r="C38" s="127">
        <v>91915.58541</v>
      </c>
      <c r="D38" s="127">
        <v>76164.448539999998</v>
      </c>
      <c r="E38" s="127">
        <v>99641.453349999996</v>
      </c>
      <c r="F38" s="127"/>
      <c r="G38" s="127"/>
      <c r="H38" s="127"/>
      <c r="I38" s="127"/>
      <c r="J38" s="127"/>
      <c r="K38" s="127"/>
      <c r="L38" s="127"/>
      <c r="M38" s="127"/>
      <c r="N38" s="127"/>
      <c r="O38" s="128">
        <v>267721.48729999998</v>
      </c>
    </row>
    <row r="39" spans="1:15" ht="15" x14ac:dyDescent="0.25">
      <c r="A39" s="92">
        <v>2018</v>
      </c>
      <c r="B39" s="126" t="s">
        <v>148</v>
      </c>
      <c r="C39" s="127">
        <v>42524.265619999998</v>
      </c>
      <c r="D39" s="127">
        <v>56242.339760000003</v>
      </c>
      <c r="E39" s="127">
        <v>79226.622390000004</v>
      </c>
      <c r="F39" s="127">
        <v>42637.633880000001</v>
      </c>
      <c r="G39" s="127">
        <v>133538.68554000001</v>
      </c>
      <c r="H39" s="127">
        <v>139721.95924</v>
      </c>
      <c r="I39" s="127">
        <v>148742.76595999999</v>
      </c>
      <c r="J39" s="127">
        <v>95641.843789999999</v>
      </c>
      <c r="K39" s="127">
        <v>53260.481919999998</v>
      </c>
      <c r="L39" s="127">
        <v>130754.85827</v>
      </c>
      <c r="M39" s="127">
        <v>29652.930079999998</v>
      </c>
      <c r="N39" s="127">
        <v>38576.353869999999</v>
      </c>
      <c r="O39" s="128">
        <v>990520.74031999998</v>
      </c>
    </row>
    <row r="40" spans="1:15" ht="15" x14ac:dyDescent="0.25">
      <c r="A40" s="97">
        <v>2019</v>
      </c>
      <c r="B40" s="126" t="s">
        <v>149</v>
      </c>
      <c r="C40" s="127">
        <v>797469.43651000003</v>
      </c>
      <c r="D40" s="127">
        <v>889172.95071</v>
      </c>
      <c r="E40" s="127">
        <v>994895.31691000005</v>
      </c>
      <c r="F40" s="127"/>
      <c r="G40" s="127"/>
      <c r="H40" s="127"/>
      <c r="I40" s="127"/>
      <c r="J40" s="127"/>
      <c r="K40" s="127"/>
      <c r="L40" s="127"/>
      <c r="M40" s="127"/>
      <c r="N40" s="127"/>
      <c r="O40" s="128">
        <v>2681537.70413</v>
      </c>
    </row>
    <row r="41" spans="1:15" ht="15" x14ac:dyDescent="0.25">
      <c r="A41" s="92">
        <v>2018</v>
      </c>
      <c r="B41" s="126" t="s">
        <v>149</v>
      </c>
      <c r="C41" s="127">
        <v>767144.18209000002</v>
      </c>
      <c r="D41" s="127">
        <v>879671.44675</v>
      </c>
      <c r="E41" s="127">
        <v>1028302.50552</v>
      </c>
      <c r="F41" s="127">
        <v>948811.22777</v>
      </c>
      <c r="G41" s="127">
        <v>985789.50477999996</v>
      </c>
      <c r="H41" s="127">
        <v>861743.66347999999</v>
      </c>
      <c r="I41" s="127">
        <v>871301.42177999998</v>
      </c>
      <c r="J41" s="127">
        <v>800809.40830999997</v>
      </c>
      <c r="K41" s="127">
        <v>999369.79859000002</v>
      </c>
      <c r="L41" s="127">
        <v>1112932.24272</v>
      </c>
      <c r="M41" s="127">
        <v>1091048.83761</v>
      </c>
      <c r="N41" s="127">
        <v>957388.08707999997</v>
      </c>
      <c r="O41" s="128">
        <v>11304312.326479999</v>
      </c>
    </row>
    <row r="42" spans="1:15" ht="15" x14ac:dyDescent="0.25">
      <c r="A42" s="97">
        <v>2019</v>
      </c>
      <c r="B42" s="126" t="s">
        <v>150</v>
      </c>
      <c r="C42" s="127">
        <v>585927.16709</v>
      </c>
      <c r="D42" s="127">
        <v>602359.28706999996</v>
      </c>
      <c r="E42" s="127">
        <v>700300.13734000002</v>
      </c>
      <c r="F42" s="127"/>
      <c r="G42" s="127"/>
      <c r="H42" s="127"/>
      <c r="I42" s="127"/>
      <c r="J42" s="127"/>
      <c r="K42" s="127"/>
      <c r="L42" s="127"/>
      <c r="M42" s="127"/>
      <c r="N42" s="127"/>
      <c r="O42" s="128">
        <v>1888586.5915000001</v>
      </c>
    </row>
    <row r="43" spans="1:15" ht="15" x14ac:dyDescent="0.25">
      <c r="A43" s="92">
        <v>2018</v>
      </c>
      <c r="B43" s="126" t="s">
        <v>150</v>
      </c>
      <c r="C43" s="127">
        <v>511853.14418</v>
      </c>
      <c r="D43" s="127">
        <v>547304.03936000005</v>
      </c>
      <c r="E43" s="127">
        <v>635697.34967000003</v>
      </c>
      <c r="F43" s="127">
        <v>602380.41044999997</v>
      </c>
      <c r="G43" s="127">
        <v>622847.98627999995</v>
      </c>
      <c r="H43" s="127">
        <v>551038.23297999997</v>
      </c>
      <c r="I43" s="127">
        <v>611403.41859000002</v>
      </c>
      <c r="J43" s="127">
        <v>550933.89606000006</v>
      </c>
      <c r="K43" s="127">
        <v>612432.34387999994</v>
      </c>
      <c r="L43" s="127">
        <v>702428.23056000005</v>
      </c>
      <c r="M43" s="127">
        <v>702818.03400999994</v>
      </c>
      <c r="N43" s="127">
        <v>663050.41963999998</v>
      </c>
      <c r="O43" s="128">
        <v>7314187.5056600003</v>
      </c>
    </row>
    <row r="44" spans="1:15" ht="15" x14ac:dyDescent="0.25">
      <c r="A44" s="97">
        <v>2019</v>
      </c>
      <c r="B44" s="126" t="s">
        <v>151</v>
      </c>
      <c r="C44" s="127">
        <v>650871.87546999997</v>
      </c>
      <c r="D44" s="127">
        <v>655305.56587000005</v>
      </c>
      <c r="E44" s="127">
        <v>713064.04552000004</v>
      </c>
      <c r="F44" s="127"/>
      <c r="G44" s="127"/>
      <c r="H44" s="127"/>
      <c r="I44" s="127"/>
      <c r="J44" s="127"/>
      <c r="K44" s="127"/>
      <c r="L44" s="127"/>
      <c r="M44" s="127"/>
      <c r="N44" s="127"/>
      <c r="O44" s="128">
        <v>2019241.4868600001</v>
      </c>
    </row>
    <row r="45" spans="1:15" ht="15" x14ac:dyDescent="0.25">
      <c r="A45" s="92">
        <v>2018</v>
      </c>
      <c r="B45" s="126" t="s">
        <v>151</v>
      </c>
      <c r="C45" s="127">
        <v>597071.10094999999</v>
      </c>
      <c r="D45" s="127">
        <v>635657.39185999997</v>
      </c>
      <c r="E45" s="127">
        <v>752662.33996999997</v>
      </c>
      <c r="F45" s="127">
        <v>698004.58819000004</v>
      </c>
      <c r="G45" s="127">
        <v>716062.79812000005</v>
      </c>
      <c r="H45" s="127">
        <v>656930.07006000006</v>
      </c>
      <c r="I45" s="127">
        <v>686934.77567999996</v>
      </c>
      <c r="J45" s="127">
        <v>600373.73675000004</v>
      </c>
      <c r="K45" s="127">
        <v>663787.38940999995</v>
      </c>
      <c r="L45" s="127">
        <v>715331.85305999999</v>
      </c>
      <c r="M45" s="127">
        <v>729532.92761999997</v>
      </c>
      <c r="N45" s="127">
        <v>631581.75661000004</v>
      </c>
      <c r="O45" s="128">
        <v>8083930.7282800004</v>
      </c>
    </row>
    <row r="46" spans="1:15" ht="15" x14ac:dyDescent="0.25">
      <c r="A46" s="97">
        <v>2019</v>
      </c>
      <c r="B46" s="126" t="s">
        <v>152</v>
      </c>
      <c r="C46" s="127">
        <v>1199492.2935899999</v>
      </c>
      <c r="D46" s="127">
        <v>1195971.36534</v>
      </c>
      <c r="E46" s="127">
        <v>1318707.7130199999</v>
      </c>
      <c r="F46" s="127"/>
      <c r="G46" s="127"/>
      <c r="H46" s="127"/>
      <c r="I46" s="127"/>
      <c r="J46" s="127"/>
      <c r="K46" s="127"/>
      <c r="L46" s="127"/>
      <c r="M46" s="127"/>
      <c r="N46" s="127"/>
      <c r="O46" s="128">
        <v>3714171.3719500001</v>
      </c>
    </row>
    <row r="47" spans="1:15" ht="15" x14ac:dyDescent="0.25">
      <c r="A47" s="92">
        <v>2018</v>
      </c>
      <c r="B47" s="126" t="s">
        <v>152</v>
      </c>
      <c r="C47" s="127">
        <v>1117501.03688</v>
      </c>
      <c r="D47" s="127">
        <v>1147428.09671</v>
      </c>
      <c r="E47" s="127">
        <v>1287266.16656</v>
      </c>
      <c r="F47" s="127">
        <v>1122432.52899</v>
      </c>
      <c r="G47" s="127">
        <v>1204113.1554399999</v>
      </c>
      <c r="H47" s="127">
        <v>1197079.92374</v>
      </c>
      <c r="I47" s="127">
        <v>1263948.9465999999</v>
      </c>
      <c r="J47" s="127">
        <v>1184770.35164</v>
      </c>
      <c r="K47" s="127">
        <v>1408834.1905100001</v>
      </c>
      <c r="L47" s="127">
        <v>1492184.06797</v>
      </c>
      <c r="M47" s="127">
        <v>1659618.0418199999</v>
      </c>
      <c r="N47" s="127">
        <v>1437870.7411499999</v>
      </c>
      <c r="O47" s="128">
        <v>15523047.24801</v>
      </c>
    </row>
    <row r="48" spans="1:15" ht="15" x14ac:dyDescent="0.25">
      <c r="A48" s="97">
        <v>2019</v>
      </c>
      <c r="B48" s="126" t="s">
        <v>153</v>
      </c>
      <c r="C48" s="127">
        <v>251976.74755</v>
      </c>
      <c r="D48" s="127">
        <v>266597.74041999999</v>
      </c>
      <c r="E48" s="127">
        <v>317382.88491999998</v>
      </c>
      <c r="F48" s="127"/>
      <c r="G48" s="127"/>
      <c r="H48" s="127"/>
      <c r="I48" s="127"/>
      <c r="J48" s="127"/>
      <c r="K48" s="127"/>
      <c r="L48" s="127"/>
      <c r="M48" s="127"/>
      <c r="N48" s="127"/>
      <c r="O48" s="128">
        <v>835957.37289</v>
      </c>
    </row>
    <row r="49" spans="1:15" ht="15" x14ac:dyDescent="0.25">
      <c r="A49" s="92">
        <v>2018</v>
      </c>
      <c r="B49" s="126" t="s">
        <v>153</v>
      </c>
      <c r="C49" s="127">
        <v>208340.64773999999</v>
      </c>
      <c r="D49" s="127">
        <v>239376.10553999999</v>
      </c>
      <c r="E49" s="127">
        <v>266845.07678</v>
      </c>
      <c r="F49" s="127">
        <v>258397.52884000001</v>
      </c>
      <c r="G49" s="127">
        <v>273577.41087999998</v>
      </c>
      <c r="H49" s="127">
        <v>254254.18246000001</v>
      </c>
      <c r="I49" s="127">
        <v>256352.26415999999</v>
      </c>
      <c r="J49" s="127">
        <v>220595.08929</v>
      </c>
      <c r="K49" s="127">
        <v>243473.38162</v>
      </c>
      <c r="L49" s="127">
        <v>261505.66855999999</v>
      </c>
      <c r="M49" s="127">
        <v>261257.44782</v>
      </c>
      <c r="N49" s="127">
        <v>242759.80742</v>
      </c>
      <c r="O49" s="128">
        <v>2986734.6111099999</v>
      </c>
    </row>
    <row r="50" spans="1:15" ht="15" x14ac:dyDescent="0.25">
      <c r="A50" s="97">
        <v>2019</v>
      </c>
      <c r="B50" s="126" t="s">
        <v>154</v>
      </c>
      <c r="C50" s="127">
        <v>273815.80410000001</v>
      </c>
      <c r="D50" s="127">
        <v>250671.07350999999</v>
      </c>
      <c r="E50" s="127">
        <v>299610.85324999999</v>
      </c>
      <c r="F50" s="127"/>
      <c r="G50" s="127"/>
      <c r="H50" s="127"/>
      <c r="I50" s="127"/>
      <c r="J50" s="127"/>
      <c r="K50" s="127"/>
      <c r="L50" s="127"/>
      <c r="M50" s="127"/>
      <c r="N50" s="127"/>
      <c r="O50" s="128">
        <v>824097.73086000001</v>
      </c>
    </row>
    <row r="51" spans="1:15" ht="15" x14ac:dyDescent="0.25">
      <c r="A51" s="92">
        <v>2018</v>
      </c>
      <c r="B51" s="126" t="s">
        <v>154</v>
      </c>
      <c r="C51" s="127">
        <v>141387.96517000001</v>
      </c>
      <c r="D51" s="127">
        <v>195475.11747</v>
      </c>
      <c r="E51" s="127">
        <v>522430.24839999998</v>
      </c>
      <c r="F51" s="127">
        <v>354309.10266999999</v>
      </c>
      <c r="G51" s="127">
        <v>250847.89319</v>
      </c>
      <c r="H51" s="127">
        <v>198061.38391</v>
      </c>
      <c r="I51" s="127">
        <v>259747.90411999999</v>
      </c>
      <c r="J51" s="127">
        <v>896300.57183000003</v>
      </c>
      <c r="K51" s="127">
        <v>591300.30619000003</v>
      </c>
      <c r="L51" s="127">
        <v>473597.39731999999</v>
      </c>
      <c r="M51" s="127">
        <v>271600.19913000002</v>
      </c>
      <c r="N51" s="127">
        <v>251845.21221</v>
      </c>
      <c r="O51" s="128">
        <v>4406903.3016100004</v>
      </c>
    </row>
    <row r="52" spans="1:15" ht="15" x14ac:dyDescent="0.25">
      <c r="A52" s="97">
        <v>2019</v>
      </c>
      <c r="B52" s="126" t="s">
        <v>155</v>
      </c>
      <c r="C52" s="127">
        <v>174807.56266</v>
      </c>
      <c r="D52" s="127">
        <v>171626.43296000001</v>
      </c>
      <c r="E52" s="127">
        <v>289224.67109999998</v>
      </c>
      <c r="F52" s="127"/>
      <c r="G52" s="127"/>
      <c r="H52" s="127"/>
      <c r="I52" s="127"/>
      <c r="J52" s="127"/>
      <c r="K52" s="127"/>
      <c r="L52" s="127"/>
      <c r="M52" s="127"/>
      <c r="N52" s="127"/>
      <c r="O52" s="128">
        <v>635658.66671999998</v>
      </c>
    </row>
    <row r="53" spans="1:15" ht="15" x14ac:dyDescent="0.25">
      <c r="A53" s="92">
        <v>2018</v>
      </c>
      <c r="B53" s="126" t="s">
        <v>155</v>
      </c>
      <c r="C53" s="127">
        <v>106506.34802</v>
      </c>
      <c r="D53" s="127">
        <v>149655.0753</v>
      </c>
      <c r="E53" s="127">
        <v>147926.57779000001</v>
      </c>
      <c r="F53" s="127">
        <v>189961.07772999999</v>
      </c>
      <c r="G53" s="127">
        <v>190016.05770999999</v>
      </c>
      <c r="H53" s="127">
        <v>123013.28576</v>
      </c>
      <c r="I53" s="127">
        <v>197255.41209</v>
      </c>
      <c r="J53" s="127">
        <v>119749.85591</v>
      </c>
      <c r="K53" s="127">
        <v>122785.72756</v>
      </c>
      <c r="L53" s="127">
        <v>206633.42103999999</v>
      </c>
      <c r="M53" s="127">
        <v>228238.16792000001</v>
      </c>
      <c r="N53" s="127">
        <v>253496.13832</v>
      </c>
      <c r="O53" s="128">
        <v>2035237.14515</v>
      </c>
    </row>
    <row r="54" spans="1:15" ht="15" x14ac:dyDescent="0.25">
      <c r="A54" s="97">
        <v>2019</v>
      </c>
      <c r="B54" s="126" t="s">
        <v>156</v>
      </c>
      <c r="C54" s="127">
        <v>335020.88977000001</v>
      </c>
      <c r="D54" s="127">
        <v>362383.46866999997</v>
      </c>
      <c r="E54" s="127">
        <v>414953.20802999998</v>
      </c>
      <c r="F54" s="127"/>
      <c r="G54" s="127"/>
      <c r="H54" s="127"/>
      <c r="I54" s="127"/>
      <c r="J54" s="127"/>
      <c r="K54" s="127"/>
      <c r="L54" s="127"/>
      <c r="M54" s="127"/>
      <c r="N54" s="127"/>
      <c r="O54" s="128">
        <v>1112357.56647</v>
      </c>
    </row>
    <row r="55" spans="1:15" ht="15" x14ac:dyDescent="0.25">
      <c r="A55" s="92">
        <v>2018</v>
      </c>
      <c r="B55" s="126" t="s">
        <v>156</v>
      </c>
      <c r="C55" s="127">
        <v>331287.17619999999</v>
      </c>
      <c r="D55" s="127">
        <v>350915.61978000001</v>
      </c>
      <c r="E55" s="127">
        <v>417498.91473000002</v>
      </c>
      <c r="F55" s="127">
        <v>365936.32127000001</v>
      </c>
      <c r="G55" s="127">
        <v>406284.34785000002</v>
      </c>
      <c r="H55" s="127">
        <v>357596.32114999997</v>
      </c>
      <c r="I55" s="127">
        <v>401515.14698000002</v>
      </c>
      <c r="J55" s="127">
        <v>342640.18105000001</v>
      </c>
      <c r="K55" s="127">
        <v>374325.22259000002</v>
      </c>
      <c r="L55" s="127">
        <v>422451.28178999998</v>
      </c>
      <c r="M55" s="127">
        <v>409785.32312999998</v>
      </c>
      <c r="N55" s="127">
        <v>352735.75468000001</v>
      </c>
      <c r="O55" s="128">
        <v>4532971.6112000002</v>
      </c>
    </row>
    <row r="56" spans="1:15" ht="15" x14ac:dyDescent="0.25">
      <c r="A56" s="97">
        <v>2019</v>
      </c>
      <c r="B56" s="126" t="s">
        <v>157</v>
      </c>
      <c r="C56" s="127">
        <v>7319.4561000000003</v>
      </c>
      <c r="D56" s="127">
        <v>9004.9628499999999</v>
      </c>
      <c r="E56" s="127">
        <v>11387.657429999999</v>
      </c>
      <c r="F56" s="127"/>
      <c r="G56" s="127"/>
      <c r="H56" s="127"/>
      <c r="I56" s="127"/>
      <c r="J56" s="127"/>
      <c r="K56" s="127"/>
      <c r="L56" s="127"/>
      <c r="M56" s="127"/>
      <c r="N56" s="127"/>
      <c r="O56" s="128">
        <v>27712.076379999999</v>
      </c>
    </row>
    <row r="57" spans="1:15" ht="15" x14ac:dyDescent="0.25">
      <c r="A57" s="92">
        <v>2018</v>
      </c>
      <c r="B57" s="126" t="s">
        <v>157</v>
      </c>
      <c r="C57" s="127">
        <v>6831.2707700000001</v>
      </c>
      <c r="D57" s="127">
        <v>9089.9323100000001</v>
      </c>
      <c r="E57" s="127">
        <v>13501.230600000001</v>
      </c>
      <c r="F57" s="127">
        <v>10658.65056</v>
      </c>
      <c r="G57" s="127">
        <v>11529.36889</v>
      </c>
      <c r="H57" s="127">
        <v>10043.9323</v>
      </c>
      <c r="I57" s="127">
        <v>7866.5375800000002</v>
      </c>
      <c r="J57" s="127">
        <v>7905.8811800000003</v>
      </c>
      <c r="K57" s="127">
        <v>9156.7199199999995</v>
      </c>
      <c r="L57" s="127">
        <v>12392.16265</v>
      </c>
      <c r="M57" s="127">
        <v>9272.4025000000001</v>
      </c>
      <c r="N57" s="127">
        <v>13408.360780000001</v>
      </c>
      <c r="O57" s="128">
        <v>121656.45004</v>
      </c>
    </row>
    <row r="58" spans="1:15" ht="15" x14ac:dyDescent="0.25">
      <c r="A58" s="97">
        <v>2019</v>
      </c>
      <c r="B58" s="124" t="s">
        <v>31</v>
      </c>
      <c r="C58" s="130">
        <f>C60</f>
        <v>304080.49491000001</v>
      </c>
      <c r="D58" s="130">
        <f t="shared" ref="D58:O58" si="4">D60</f>
        <v>293985.2917</v>
      </c>
      <c r="E58" s="130">
        <f t="shared" si="4"/>
        <v>368546.1372</v>
      </c>
      <c r="F58" s="130"/>
      <c r="G58" s="130"/>
      <c r="H58" s="130"/>
      <c r="I58" s="130"/>
      <c r="J58" s="130"/>
      <c r="K58" s="130"/>
      <c r="L58" s="130"/>
      <c r="M58" s="130"/>
      <c r="N58" s="130"/>
      <c r="O58" s="130">
        <f t="shared" si="4"/>
        <v>966611.92380999995</v>
      </c>
    </row>
    <row r="59" spans="1:15" ht="15" x14ac:dyDescent="0.25">
      <c r="A59" s="92">
        <v>2018</v>
      </c>
      <c r="B59" s="124" t="s">
        <v>31</v>
      </c>
      <c r="C59" s="130">
        <f>C61</f>
        <v>391324.55086000002</v>
      </c>
      <c r="D59" s="130">
        <f t="shared" ref="D59:O59" si="5">D61</f>
        <v>334207.24878999998</v>
      </c>
      <c r="E59" s="130">
        <f t="shared" si="5"/>
        <v>376898.40801999997</v>
      </c>
      <c r="F59" s="130">
        <f t="shared" si="5"/>
        <v>369344.33247000002</v>
      </c>
      <c r="G59" s="130">
        <f t="shared" si="5"/>
        <v>430283.59836</v>
      </c>
      <c r="H59" s="130">
        <f t="shared" si="5"/>
        <v>379256.99645999999</v>
      </c>
      <c r="I59" s="130">
        <f t="shared" si="5"/>
        <v>403165.86833000003</v>
      </c>
      <c r="J59" s="130">
        <f t="shared" si="5"/>
        <v>325034.33490000002</v>
      </c>
      <c r="K59" s="130">
        <f t="shared" si="5"/>
        <v>364373.57481999998</v>
      </c>
      <c r="L59" s="130">
        <f t="shared" si="5"/>
        <v>415087.22506000003</v>
      </c>
      <c r="M59" s="130">
        <f t="shared" si="5"/>
        <v>398781.56542</v>
      </c>
      <c r="N59" s="130">
        <f t="shared" si="5"/>
        <v>373590.67257</v>
      </c>
      <c r="O59" s="130">
        <f t="shared" si="5"/>
        <v>4561348.3760599997</v>
      </c>
    </row>
    <row r="60" spans="1:15" ht="15" x14ac:dyDescent="0.25">
      <c r="A60" s="97">
        <v>2019</v>
      </c>
      <c r="B60" s="126" t="s">
        <v>158</v>
      </c>
      <c r="C60" s="127">
        <v>304080.49491000001</v>
      </c>
      <c r="D60" s="127">
        <v>293985.2917</v>
      </c>
      <c r="E60" s="127">
        <v>368546.1372</v>
      </c>
      <c r="F60" s="127"/>
      <c r="G60" s="127"/>
      <c r="H60" s="127"/>
      <c r="I60" s="127"/>
      <c r="J60" s="127"/>
      <c r="K60" s="127"/>
      <c r="L60" s="127"/>
      <c r="M60" s="127"/>
      <c r="N60" s="127"/>
      <c r="O60" s="128">
        <v>966611.92380999995</v>
      </c>
    </row>
    <row r="61" spans="1:15" ht="15.75" thickBot="1" x14ac:dyDescent="0.3">
      <c r="A61" s="92">
        <v>2018</v>
      </c>
      <c r="B61" s="126" t="s">
        <v>158</v>
      </c>
      <c r="C61" s="127">
        <v>391324.55086000002</v>
      </c>
      <c r="D61" s="127">
        <v>334207.24878999998</v>
      </c>
      <c r="E61" s="127">
        <v>376898.40801999997</v>
      </c>
      <c r="F61" s="127">
        <v>369344.33247000002</v>
      </c>
      <c r="G61" s="127">
        <v>430283.59836</v>
      </c>
      <c r="H61" s="127">
        <v>379256.99645999999</v>
      </c>
      <c r="I61" s="127">
        <v>403165.86833000003</v>
      </c>
      <c r="J61" s="127">
        <v>325034.33490000002</v>
      </c>
      <c r="K61" s="127">
        <v>364373.57481999998</v>
      </c>
      <c r="L61" s="127">
        <v>415087.22506000003</v>
      </c>
      <c r="M61" s="127">
        <v>398781.56542</v>
      </c>
      <c r="N61" s="127">
        <v>373590.67257</v>
      </c>
      <c r="O61" s="128">
        <v>4561348.3760599997</v>
      </c>
    </row>
    <row r="62" spans="1:15" s="28" customFormat="1" ht="15" customHeight="1" thickBot="1" x14ac:dyDescent="0.25">
      <c r="A62" s="131">
        <v>2002</v>
      </c>
      <c r="B62" s="132" t="s">
        <v>40</v>
      </c>
      <c r="C62" s="133">
        <v>2607319.6609999998</v>
      </c>
      <c r="D62" s="133">
        <v>2383772.9539999999</v>
      </c>
      <c r="E62" s="133">
        <v>2918943.5210000002</v>
      </c>
      <c r="F62" s="133">
        <v>2742857.9219999998</v>
      </c>
      <c r="G62" s="133">
        <v>3000325.2429999998</v>
      </c>
      <c r="H62" s="133">
        <v>2770693.8810000001</v>
      </c>
      <c r="I62" s="133">
        <v>3103851.8620000002</v>
      </c>
      <c r="J62" s="133">
        <v>2975888.9739999999</v>
      </c>
      <c r="K62" s="133">
        <v>3218206.861</v>
      </c>
      <c r="L62" s="133">
        <v>3501128.02</v>
      </c>
      <c r="M62" s="133">
        <v>3593604.8960000002</v>
      </c>
      <c r="N62" s="133">
        <v>3242495.2340000002</v>
      </c>
      <c r="O62" s="134">
        <f>SUM(C62:N62)</f>
        <v>36059089.028999999</v>
      </c>
    </row>
    <row r="63" spans="1:15" s="28" customFormat="1" ht="15" customHeight="1" thickBot="1" x14ac:dyDescent="0.25">
      <c r="A63" s="131">
        <v>2003</v>
      </c>
      <c r="B63" s="132" t="s">
        <v>40</v>
      </c>
      <c r="C63" s="133">
        <v>3533705.5819999999</v>
      </c>
      <c r="D63" s="133">
        <v>2923460.39</v>
      </c>
      <c r="E63" s="133">
        <v>3908255.9909999999</v>
      </c>
      <c r="F63" s="133">
        <v>3662183.449</v>
      </c>
      <c r="G63" s="133">
        <v>3860471.3</v>
      </c>
      <c r="H63" s="133">
        <v>3796113.5219999999</v>
      </c>
      <c r="I63" s="133">
        <v>4236114.2640000004</v>
      </c>
      <c r="J63" s="133">
        <v>3828726.17</v>
      </c>
      <c r="K63" s="133">
        <v>4114677.523</v>
      </c>
      <c r="L63" s="133">
        <v>4824388.2589999996</v>
      </c>
      <c r="M63" s="133">
        <v>3969697.4580000001</v>
      </c>
      <c r="N63" s="133">
        <v>4595042.3940000003</v>
      </c>
      <c r="O63" s="134">
        <f t="shared" ref="O63:O79" si="6">SUM(C63:N63)</f>
        <v>47252836.302000001</v>
      </c>
    </row>
    <row r="64" spans="1:15" s="28" customFormat="1" ht="15" customHeight="1" thickBot="1" x14ac:dyDescent="0.25">
      <c r="A64" s="131">
        <v>2004</v>
      </c>
      <c r="B64" s="132" t="s">
        <v>40</v>
      </c>
      <c r="C64" s="133">
        <v>4619660.84</v>
      </c>
      <c r="D64" s="133">
        <v>3664503.0430000001</v>
      </c>
      <c r="E64" s="133">
        <v>5218042.1770000001</v>
      </c>
      <c r="F64" s="133">
        <v>5072462.9939999999</v>
      </c>
      <c r="G64" s="133">
        <v>5170061.6050000004</v>
      </c>
      <c r="H64" s="133">
        <v>5284383.2860000003</v>
      </c>
      <c r="I64" s="133">
        <v>5632138.7980000004</v>
      </c>
      <c r="J64" s="133">
        <v>4707491.284</v>
      </c>
      <c r="K64" s="133">
        <v>5656283.5209999997</v>
      </c>
      <c r="L64" s="133">
        <v>5867342.1210000003</v>
      </c>
      <c r="M64" s="133">
        <v>5733908.9759999998</v>
      </c>
      <c r="N64" s="133">
        <v>6540874.1749999998</v>
      </c>
      <c r="O64" s="134">
        <f t="shared" si="6"/>
        <v>63167152.819999993</v>
      </c>
    </row>
    <row r="65" spans="1:15" s="28" customFormat="1" ht="15" customHeight="1" thickBot="1" x14ac:dyDescent="0.25">
      <c r="A65" s="131">
        <v>2005</v>
      </c>
      <c r="B65" s="132" t="s">
        <v>40</v>
      </c>
      <c r="C65" s="133">
        <v>4997279.7240000004</v>
      </c>
      <c r="D65" s="133">
        <v>5651741.2520000003</v>
      </c>
      <c r="E65" s="133">
        <v>6591859.2180000003</v>
      </c>
      <c r="F65" s="133">
        <v>6128131.8779999996</v>
      </c>
      <c r="G65" s="133">
        <v>5977226.2170000002</v>
      </c>
      <c r="H65" s="133">
        <v>6038534.3669999996</v>
      </c>
      <c r="I65" s="133">
        <v>5763466.3530000001</v>
      </c>
      <c r="J65" s="133">
        <v>5552867.2120000003</v>
      </c>
      <c r="K65" s="133">
        <v>6814268.9409999996</v>
      </c>
      <c r="L65" s="133">
        <v>6772178.5690000001</v>
      </c>
      <c r="M65" s="133">
        <v>5942575.7819999997</v>
      </c>
      <c r="N65" s="133">
        <v>7246278.6299999999</v>
      </c>
      <c r="O65" s="134">
        <f t="shared" si="6"/>
        <v>73476408.142999992</v>
      </c>
    </row>
    <row r="66" spans="1:15" s="28" customFormat="1" ht="15" customHeight="1" thickBot="1" x14ac:dyDescent="0.25">
      <c r="A66" s="131">
        <v>2006</v>
      </c>
      <c r="B66" s="132" t="s">
        <v>40</v>
      </c>
      <c r="C66" s="133">
        <v>5133048.8810000001</v>
      </c>
      <c r="D66" s="133">
        <v>6058251.2790000001</v>
      </c>
      <c r="E66" s="133">
        <v>7411101.659</v>
      </c>
      <c r="F66" s="133">
        <v>6456090.2609999999</v>
      </c>
      <c r="G66" s="133">
        <v>7041543.2470000004</v>
      </c>
      <c r="H66" s="133">
        <v>7815434.6220000004</v>
      </c>
      <c r="I66" s="133">
        <v>7067411.4790000003</v>
      </c>
      <c r="J66" s="133">
        <v>6811202.4100000001</v>
      </c>
      <c r="K66" s="133">
        <v>7606551.0949999997</v>
      </c>
      <c r="L66" s="133">
        <v>6888812.5489999996</v>
      </c>
      <c r="M66" s="133">
        <v>8641474.5559999999</v>
      </c>
      <c r="N66" s="133">
        <v>8603753.4800000004</v>
      </c>
      <c r="O66" s="134">
        <f t="shared" si="6"/>
        <v>85534675.517999992</v>
      </c>
    </row>
    <row r="67" spans="1:15" s="28" customFormat="1" ht="15" customHeight="1" thickBot="1" x14ac:dyDescent="0.25">
      <c r="A67" s="131">
        <v>2007</v>
      </c>
      <c r="B67" s="132" t="s">
        <v>40</v>
      </c>
      <c r="C67" s="133">
        <v>6564559.7929999996</v>
      </c>
      <c r="D67" s="133">
        <v>7656951.608</v>
      </c>
      <c r="E67" s="133">
        <v>8957851.6209999993</v>
      </c>
      <c r="F67" s="133">
        <v>8313312.0049999999</v>
      </c>
      <c r="G67" s="133">
        <v>9147620.0419999994</v>
      </c>
      <c r="H67" s="133">
        <v>8980247.4370000008</v>
      </c>
      <c r="I67" s="133">
        <v>8937741.591</v>
      </c>
      <c r="J67" s="133">
        <v>8736689.0920000002</v>
      </c>
      <c r="K67" s="133">
        <v>9038743.8959999997</v>
      </c>
      <c r="L67" s="133">
        <v>9895216.6219999995</v>
      </c>
      <c r="M67" s="133">
        <v>11318798.220000001</v>
      </c>
      <c r="N67" s="133">
        <v>9724017.977</v>
      </c>
      <c r="O67" s="134">
        <f t="shared" si="6"/>
        <v>107271749.90399998</v>
      </c>
    </row>
    <row r="68" spans="1:15" s="28" customFormat="1" ht="15" customHeight="1" thickBot="1" x14ac:dyDescent="0.25">
      <c r="A68" s="131">
        <v>2008</v>
      </c>
      <c r="B68" s="132" t="s">
        <v>40</v>
      </c>
      <c r="C68" s="133">
        <v>10632207.040999999</v>
      </c>
      <c r="D68" s="133">
        <v>11077899.119999999</v>
      </c>
      <c r="E68" s="133">
        <v>11428587.233999999</v>
      </c>
      <c r="F68" s="133">
        <v>11363963.503</v>
      </c>
      <c r="G68" s="133">
        <v>12477968.699999999</v>
      </c>
      <c r="H68" s="133">
        <v>11770634.384</v>
      </c>
      <c r="I68" s="133">
        <v>12595426.863</v>
      </c>
      <c r="J68" s="133">
        <v>11046830.085999999</v>
      </c>
      <c r="K68" s="133">
        <v>12793148.034</v>
      </c>
      <c r="L68" s="133">
        <v>9722708.7899999991</v>
      </c>
      <c r="M68" s="133">
        <v>9395872.8969999999</v>
      </c>
      <c r="N68" s="133">
        <v>7721948.9740000004</v>
      </c>
      <c r="O68" s="134">
        <f t="shared" si="6"/>
        <v>132027195.626</v>
      </c>
    </row>
    <row r="69" spans="1:15" s="28" customFormat="1" ht="15" customHeight="1" thickBot="1" x14ac:dyDescent="0.25">
      <c r="A69" s="131">
        <v>2009</v>
      </c>
      <c r="B69" s="132" t="s">
        <v>40</v>
      </c>
      <c r="C69" s="133">
        <v>7884493.5240000002</v>
      </c>
      <c r="D69" s="133">
        <v>8435115.8340000007</v>
      </c>
      <c r="E69" s="133">
        <v>8155485.0810000002</v>
      </c>
      <c r="F69" s="133">
        <v>7561696.2829999998</v>
      </c>
      <c r="G69" s="133">
        <v>7346407.5279999999</v>
      </c>
      <c r="H69" s="133">
        <v>8329692.7829999998</v>
      </c>
      <c r="I69" s="133">
        <v>9055733.6710000001</v>
      </c>
      <c r="J69" s="133">
        <v>7839908.8420000002</v>
      </c>
      <c r="K69" s="133">
        <v>8480708.3870000001</v>
      </c>
      <c r="L69" s="133">
        <v>10095768.029999999</v>
      </c>
      <c r="M69" s="133">
        <v>8903010.773</v>
      </c>
      <c r="N69" s="133">
        <v>10054591.867000001</v>
      </c>
      <c r="O69" s="134">
        <f t="shared" si="6"/>
        <v>102142612.603</v>
      </c>
    </row>
    <row r="70" spans="1:15" s="28" customFormat="1" ht="15" customHeight="1" thickBot="1" x14ac:dyDescent="0.25">
      <c r="A70" s="131">
        <v>2010</v>
      </c>
      <c r="B70" s="132" t="s">
        <v>40</v>
      </c>
      <c r="C70" s="133">
        <v>7828748.0580000002</v>
      </c>
      <c r="D70" s="133">
        <v>8263237.8140000002</v>
      </c>
      <c r="E70" s="133">
        <v>9886488.1710000001</v>
      </c>
      <c r="F70" s="133">
        <v>9396006.6539999992</v>
      </c>
      <c r="G70" s="133">
        <v>9799958.1170000006</v>
      </c>
      <c r="H70" s="133">
        <v>9542907.6439999994</v>
      </c>
      <c r="I70" s="133">
        <v>9564682.5449999999</v>
      </c>
      <c r="J70" s="133">
        <v>8523451.9729999993</v>
      </c>
      <c r="K70" s="133">
        <v>8909230.5209999997</v>
      </c>
      <c r="L70" s="133">
        <v>10963586.27</v>
      </c>
      <c r="M70" s="133">
        <v>9382369.7180000003</v>
      </c>
      <c r="N70" s="133">
        <v>11822551.698999999</v>
      </c>
      <c r="O70" s="134">
        <f t="shared" si="6"/>
        <v>113883219.18399999</v>
      </c>
    </row>
    <row r="71" spans="1:15" s="28" customFormat="1" ht="15" customHeight="1" thickBot="1" x14ac:dyDescent="0.25">
      <c r="A71" s="131">
        <v>2011</v>
      </c>
      <c r="B71" s="132" t="s">
        <v>40</v>
      </c>
      <c r="C71" s="133">
        <v>9551084.6390000004</v>
      </c>
      <c r="D71" s="133">
        <v>10059126.307</v>
      </c>
      <c r="E71" s="133">
        <v>11811085.16</v>
      </c>
      <c r="F71" s="133">
        <v>11873269.447000001</v>
      </c>
      <c r="G71" s="133">
        <v>10943364.372</v>
      </c>
      <c r="H71" s="133">
        <v>11349953.558</v>
      </c>
      <c r="I71" s="133">
        <v>11860004.271</v>
      </c>
      <c r="J71" s="133">
        <v>11245124.657</v>
      </c>
      <c r="K71" s="133">
        <v>10750626.098999999</v>
      </c>
      <c r="L71" s="133">
        <v>11907219.297</v>
      </c>
      <c r="M71" s="133">
        <v>11078524.743000001</v>
      </c>
      <c r="N71" s="133">
        <v>12477486.279999999</v>
      </c>
      <c r="O71" s="134">
        <f t="shared" si="6"/>
        <v>134906868.83000001</v>
      </c>
    </row>
    <row r="72" spans="1:15" ht="13.5" thickBot="1" x14ac:dyDescent="0.25">
      <c r="A72" s="131">
        <v>2012</v>
      </c>
      <c r="B72" s="132" t="s">
        <v>40</v>
      </c>
      <c r="C72" s="133">
        <v>10348187.165999999</v>
      </c>
      <c r="D72" s="133">
        <v>11748000.124</v>
      </c>
      <c r="E72" s="133">
        <v>13208572.977</v>
      </c>
      <c r="F72" s="133">
        <v>12630226.718</v>
      </c>
      <c r="G72" s="133">
        <v>13131530.960999999</v>
      </c>
      <c r="H72" s="133">
        <v>13231198.687999999</v>
      </c>
      <c r="I72" s="133">
        <v>12830675.307</v>
      </c>
      <c r="J72" s="133">
        <v>12831394.572000001</v>
      </c>
      <c r="K72" s="133">
        <v>12952651.721999999</v>
      </c>
      <c r="L72" s="133">
        <v>13190769.654999999</v>
      </c>
      <c r="M72" s="133">
        <v>13753052.493000001</v>
      </c>
      <c r="N72" s="133">
        <v>12605476.173</v>
      </c>
      <c r="O72" s="134">
        <f t="shared" si="6"/>
        <v>152461736.55599999</v>
      </c>
    </row>
    <row r="73" spans="1:15" ht="13.5" thickBot="1" x14ac:dyDescent="0.25">
      <c r="A73" s="131">
        <v>2013</v>
      </c>
      <c r="B73" s="132" t="s">
        <v>40</v>
      </c>
      <c r="C73" s="133">
        <v>11481521.079</v>
      </c>
      <c r="D73" s="133">
        <v>12385690.909</v>
      </c>
      <c r="E73" s="133">
        <v>13122058.141000001</v>
      </c>
      <c r="F73" s="133">
        <v>12468202.903000001</v>
      </c>
      <c r="G73" s="133">
        <v>13277209.017000001</v>
      </c>
      <c r="H73" s="133">
        <v>12399973.961999999</v>
      </c>
      <c r="I73" s="133">
        <v>13059519.685000001</v>
      </c>
      <c r="J73" s="133">
        <v>11118300.903000001</v>
      </c>
      <c r="K73" s="133">
        <v>13060371.039000001</v>
      </c>
      <c r="L73" s="133">
        <v>12053704.638</v>
      </c>
      <c r="M73" s="133">
        <v>14201227.351</v>
      </c>
      <c r="N73" s="133">
        <v>13174857.460000001</v>
      </c>
      <c r="O73" s="134">
        <f t="shared" si="6"/>
        <v>151802637.08700001</v>
      </c>
    </row>
    <row r="74" spans="1:15" ht="13.5" thickBot="1" x14ac:dyDescent="0.25">
      <c r="A74" s="131">
        <v>2014</v>
      </c>
      <c r="B74" s="132" t="s">
        <v>40</v>
      </c>
      <c r="C74" s="133">
        <v>12399761.948000001</v>
      </c>
      <c r="D74" s="133">
        <v>13053292.493000001</v>
      </c>
      <c r="E74" s="133">
        <v>14680110.779999999</v>
      </c>
      <c r="F74" s="133">
        <v>13371185.664000001</v>
      </c>
      <c r="G74" s="133">
        <v>13681906.159</v>
      </c>
      <c r="H74" s="133">
        <v>12880924.245999999</v>
      </c>
      <c r="I74" s="133">
        <v>13344776.958000001</v>
      </c>
      <c r="J74" s="133">
        <v>11386828.925000001</v>
      </c>
      <c r="K74" s="133">
        <v>13583120.905999999</v>
      </c>
      <c r="L74" s="133">
        <v>12891630.102</v>
      </c>
      <c r="M74" s="133">
        <v>13067348.107000001</v>
      </c>
      <c r="N74" s="133">
        <v>13269271.402000001</v>
      </c>
      <c r="O74" s="134">
        <f t="shared" si="6"/>
        <v>157610157.69</v>
      </c>
    </row>
    <row r="75" spans="1:15" ht="13.5" thickBot="1" x14ac:dyDescent="0.25">
      <c r="A75" s="131">
        <v>2015</v>
      </c>
      <c r="B75" s="132" t="s">
        <v>40</v>
      </c>
      <c r="C75" s="133">
        <v>12301766.75</v>
      </c>
      <c r="D75" s="133">
        <v>12231860.140000001</v>
      </c>
      <c r="E75" s="133">
        <v>12519910.437999999</v>
      </c>
      <c r="F75" s="133">
        <v>13349346.866</v>
      </c>
      <c r="G75" s="133">
        <v>11080385.127</v>
      </c>
      <c r="H75" s="133">
        <v>11949647.085999999</v>
      </c>
      <c r="I75" s="133">
        <v>11129358.973999999</v>
      </c>
      <c r="J75" s="133">
        <v>11022045.344000001</v>
      </c>
      <c r="K75" s="133">
        <v>11581703.842</v>
      </c>
      <c r="L75" s="133">
        <v>13240039.088</v>
      </c>
      <c r="M75" s="133">
        <v>11681989.013</v>
      </c>
      <c r="N75" s="133">
        <v>11750818.76</v>
      </c>
      <c r="O75" s="134">
        <f t="shared" si="6"/>
        <v>143838871.428</v>
      </c>
    </row>
    <row r="76" spans="1:15" ht="13.5" thickBot="1" x14ac:dyDescent="0.25">
      <c r="A76" s="131">
        <v>2016</v>
      </c>
      <c r="B76" s="132" t="s">
        <v>40</v>
      </c>
      <c r="C76" s="133">
        <v>9546115.4000000004</v>
      </c>
      <c r="D76" s="133">
        <v>12366388.057</v>
      </c>
      <c r="E76" s="133">
        <v>12757672.093</v>
      </c>
      <c r="F76" s="133">
        <v>11950497.685000001</v>
      </c>
      <c r="G76" s="133">
        <v>12098611.067</v>
      </c>
      <c r="H76" s="133">
        <v>12864154.060000001</v>
      </c>
      <c r="I76" s="133">
        <v>9850124.8719999995</v>
      </c>
      <c r="J76" s="133">
        <v>11830762.82</v>
      </c>
      <c r="K76" s="133">
        <v>10901638.452</v>
      </c>
      <c r="L76" s="133">
        <v>12796159.91</v>
      </c>
      <c r="M76" s="133">
        <v>12786936.247</v>
      </c>
      <c r="N76" s="133">
        <v>12780523.145</v>
      </c>
      <c r="O76" s="134">
        <f t="shared" si="6"/>
        <v>142529583.80799997</v>
      </c>
    </row>
    <row r="77" spans="1:15" ht="13.5" thickBot="1" x14ac:dyDescent="0.25">
      <c r="A77" s="131">
        <v>2017</v>
      </c>
      <c r="B77" s="132" t="s">
        <v>40</v>
      </c>
      <c r="C77" s="133">
        <v>11247585.677000133</v>
      </c>
      <c r="D77" s="133">
        <v>12089908.933999483</v>
      </c>
      <c r="E77" s="133">
        <v>14470814.05899963</v>
      </c>
      <c r="F77" s="133">
        <v>12859938.790999187</v>
      </c>
      <c r="G77" s="133">
        <v>13582079.73099998</v>
      </c>
      <c r="H77" s="133">
        <v>13125306.943999315</v>
      </c>
      <c r="I77" s="133">
        <v>12612074.05599888</v>
      </c>
      <c r="J77" s="133">
        <v>13248462.990000026</v>
      </c>
      <c r="K77" s="133">
        <v>11810080.804999635</v>
      </c>
      <c r="L77" s="133">
        <v>13912699.49399944</v>
      </c>
      <c r="M77" s="133">
        <v>14188323.115998682</v>
      </c>
      <c r="N77" s="133">
        <v>13845665.816998869</v>
      </c>
      <c r="O77" s="134">
        <f t="shared" si="6"/>
        <v>156992940.41399324</v>
      </c>
    </row>
    <row r="78" spans="1:15" ht="13.5" thickBot="1" x14ac:dyDescent="0.25">
      <c r="A78" s="131">
        <v>2018</v>
      </c>
      <c r="B78" s="132" t="s">
        <v>40</v>
      </c>
      <c r="C78" s="133">
        <v>12434097.475998573</v>
      </c>
      <c r="D78" s="133">
        <v>13148155.380000154</v>
      </c>
      <c r="E78" s="133">
        <v>15553486.573999431</v>
      </c>
      <c r="F78" s="133">
        <v>13847121.23399942</v>
      </c>
      <c r="G78" s="133">
        <v>14257234.434999282</v>
      </c>
      <c r="H78" s="133">
        <v>12924686.825999685</v>
      </c>
      <c r="I78" s="133">
        <v>14049213.604999417</v>
      </c>
      <c r="J78" s="133">
        <v>12335157.646000119</v>
      </c>
      <c r="K78" s="133">
        <v>14398674.826999376</v>
      </c>
      <c r="L78" s="133">
        <v>15680936.606999749</v>
      </c>
      <c r="M78" s="133">
        <v>15498081.224998983</v>
      </c>
      <c r="N78" s="133">
        <v>13818572.289999293</v>
      </c>
      <c r="O78" s="134">
        <f t="shared" si="6"/>
        <v>167945418.1249935</v>
      </c>
    </row>
    <row r="79" spans="1:15" ht="13.5" thickBot="1" x14ac:dyDescent="0.25">
      <c r="A79" s="131">
        <v>2019</v>
      </c>
      <c r="B79" s="132" t="s">
        <v>40</v>
      </c>
      <c r="C79" s="133">
        <v>13190418.612000799</v>
      </c>
      <c r="D79" s="133">
        <v>13592955.852997316</v>
      </c>
      <c r="E79" s="138"/>
      <c r="F79" s="133"/>
      <c r="G79" s="133"/>
      <c r="H79" s="133"/>
      <c r="I79" s="133"/>
      <c r="J79" s="133"/>
      <c r="K79" s="133"/>
      <c r="L79" s="133"/>
      <c r="M79" s="133"/>
      <c r="N79" s="133"/>
      <c r="O79" s="133">
        <f t="shared" si="6"/>
        <v>26783374.464998115</v>
      </c>
    </row>
    <row r="80" spans="1:15" x14ac:dyDescent="0.2">
      <c r="A80" s="92"/>
      <c r="B80" s="135" t="s">
        <v>62</v>
      </c>
      <c r="C80" s="136"/>
      <c r="D80" s="136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6"/>
    </row>
    <row r="82" spans="3:3" x14ac:dyDescent="0.2">
      <c r="C82" s="31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/>
  </sheetViews>
  <sheetFormatPr defaultColWidth="9.140625" defaultRowHeight="12.75" x14ac:dyDescent="0.2"/>
  <cols>
    <col min="1" max="1" width="29.140625" customWidth="1"/>
    <col min="2" max="2" width="20" style="32" customWidth="1"/>
    <col min="3" max="3" width="17.5703125" style="32" customWidth="1"/>
    <col min="4" max="4" width="9.28515625" bestFit="1" customWidth="1"/>
  </cols>
  <sheetData>
    <row r="2" spans="1:4" ht="24.6" customHeight="1" x14ac:dyDescent="0.3">
      <c r="A2" s="142" t="s">
        <v>63</v>
      </c>
      <c r="B2" s="142"/>
      <c r="C2" s="142"/>
      <c r="D2" s="142"/>
    </row>
    <row r="3" spans="1:4" ht="15.75" x14ac:dyDescent="0.25">
      <c r="A3" s="141" t="s">
        <v>64</v>
      </c>
      <c r="B3" s="141"/>
      <c r="C3" s="141"/>
      <c r="D3" s="141"/>
    </row>
    <row r="4" spans="1:4" x14ac:dyDescent="0.2">
      <c r="A4" s="92"/>
      <c r="B4" s="93"/>
      <c r="C4" s="93"/>
      <c r="D4" s="92"/>
    </row>
    <row r="5" spans="1:4" x14ac:dyDescent="0.2">
      <c r="A5" s="94" t="s">
        <v>65</v>
      </c>
      <c r="B5" s="95" t="s">
        <v>159</v>
      </c>
      <c r="C5" s="95" t="s">
        <v>160</v>
      </c>
      <c r="D5" s="96" t="s">
        <v>66</v>
      </c>
    </row>
    <row r="6" spans="1:4" x14ac:dyDescent="0.2">
      <c r="A6" s="84" t="s">
        <v>161</v>
      </c>
      <c r="B6" s="85">
        <v>13973.182070000001</v>
      </c>
      <c r="C6" s="85">
        <v>68324.915139999997</v>
      </c>
      <c r="D6" s="86">
        <v>388.97176604240724</v>
      </c>
    </row>
    <row r="7" spans="1:4" x14ac:dyDescent="0.2">
      <c r="A7" s="84" t="s">
        <v>162</v>
      </c>
      <c r="B7" s="85">
        <v>5028.7765200000003</v>
      </c>
      <c r="C7" s="85">
        <v>15498.87847</v>
      </c>
      <c r="D7" s="86">
        <v>208.20376304970497</v>
      </c>
    </row>
    <row r="8" spans="1:4" x14ac:dyDescent="0.2">
      <c r="A8" s="84" t="s">
        <v>163</v>
      </c>
      <c r="B8" s="85">
        <v>4625.6308799999997</v>
      </c>
      <c r="C8" s="85">
        <v>13344.35204</v>
      </c>
      <c r="D8" s="86">
        <v>188.48717907210096</v>
      </c>
    </row>
    <row r="9" spans="1:4" x14ac:dyDescent="0.2">
      <c r="A9" s="84" t="s">
        <v>164</v>
      </c>
      <c r="B9" s="85">
        <v>52754.839670000001</v>
      </c>
      <c r="C9" s="85">
        <v>148879.53245999999</v>
      </c>
      <c r="D9" s="86">
        <v>182.21018847046759</v>
      </c>
    </row>
    <row r="10" spans="1:4" x14ac:dyDescent="0.2">
      <c r="A10" s="84" t="s">
        <v>165</v>
      </c>
      <c r="B10" s="85">
        <v>55515.23388</v>
      </c>
      <c r="C10" s="85">
        <v>127925.52134000001</v>
      </c>
      <c r="D10" s="86">
        <v>130.43318454988375</v>
      </c>
    </row>
    <row r="11" spans="1:4" x14ac:dyDescent="0.2">
      <c r="A11" s="84" t="s">
        <v>166</v>
      </c>
      <c r="B11" s="85">
        <v>19381.4594</v>
      </c>
      <c r="C11" s="85">
        <v>43193.878629999999</v>
      </c>
      <c r="D11" s="86">
        <v>122.8618482156199</v>
      </c>
    </row>
    <row r="12" spans="1:4" x14ac:dyDescent="0.2">
      <c r="A12" s="84" t="s">
        <v>167</v>
      </c>
      <c r="B12" s="85">
        <v>39286.628360000002</v>
      </c>
      <c r="C12" s="85">
        <v>86325.641480000006</v>
      </c>
      <c r="D12" s="86">
        <v>119.73288389362817</v>
      </c>
    </row>
    <row r="13" spans="1:4" x14ac:dyDescent="0.2">
      <c r="A13" s="84" t="s">
        <v>168</v>
      </c>
      <c r="B13" s="85">
        <v>21566.11447</v>
      </c>
      <c r="C13" s="85">
        <v>47342.891960000001</v>
      </c>
      <c r="D13" s="86">
        <v>119.52443972166303</v>
      </c>
    </row>
    <row r="14" spans="1:4" x14ac:dyDescent="0.2">
      <c r="A14" s="84" t="s">
        <v>169</v>
      </c>
      <c r="B14" s="85">
        <v>91178.250400000004</v>
      </c>
      <c r="C14" s="85">
        <v>193369.63089</v>
      </c>
      <c r="D14" s="86">
        <v>112.07868109081417</v>
      </c>
    </row>
    <row r="15" spans="1:4" x14ac:dyDescent="0.2">
      <c r="A15" s="84" t="s">
        <v>170</v>
      </c>
      <c r="B15" s="85">
        <v>15718.011</v>
      </c>
      <c r="C15" s="85">
        <v>30401.663570000001</v>
      </c>
      <c r="D15" s="86">
        <v>93.419279131437165</v>
      </c>
    </row>
    <row r="16" spans="1:4" x14ac:dyDescent="0.2">
      <c r="A16" s="87" t="s">
        <v>67</v>
      </c>
      <c r="B16" s="93"/>
      <c r="C16" s="93"/>
      <c r="D16" s="88"/>
    </row>
    <row r="17" spans="1:4" x14ac:dyDescent="0.2">
      <c r="A17" s="89"/>
      <c r="B17" s="93"/>
      <c r="C17" s="93"/>
      <c r="D17" s="92"/>
    </row>
    <row r="18" spans="1:4" ht="19.5" x14ac:dyDescent="0.3">
      <c r="A18" s="142" t="s">
        <v>68</v>
      </c>
      <c r="B18" s="142"/>
      <c r="C18" s="142"/>
      <c r="D18" s="142"/>
    </row>
    <row r="19" spans="1:4" ht="15.75" x14ac:dyDescent="0.25">
      <c r="A19" s="141" t="s">
        <v>69</v>
      </c>
      <c r="B19" s="141"/>
      <c r="C19" s="141"/>
      <c r="D19" s="141"/>
    </row>
    <row r="20" spans="1:4" x14ac:dyDescent="0.2">
      <c r="A20" s="97"/>
      <c r="B20" s="93"/>
      <c r="C20" s="93"/>
      <c r="D20" s="92"/>
    </row>
    <row r="21" spans="1:4" x14ac:dyDescent="0.2">
      <c r="A21" s="94" t="s">
        <v>65</v>
      </c>
      <c r="B21" s="95" t="s">
        <v>159</v>
      </c>
      <c r="C21" s="95" t="s">
        <v>160</v>
      </c>
      <c r="D21" s="96" t="s">
        <v>66</v>
      </c>
    </row>
    <row r="22" spans="1:4" x14ac:dyDescent="0.2">
      <c r="A22" s="84" t="s">
        <v>171</v>
      </c>
      <c r="B22" s="85">
        <v>1474696.4424699999</v>
      </c>
      <c r="C22" s="85">
        <v>1334978.8010499999</v>
      </c>
      <c r="D22" s="86">
        <f>(C22-B22)/B22*100</f>
        <v>-9.4743323029913871</v>
      </c>
    </row>
    <row r="23" spans="1:4" x14ac:dyDescent="0.2">
      <c r="A23" s="84" t="s">
        <v>172</v>
      </c>
      <c r="B23" s="85">
        <v>1029043.2688</v>
      </c>
      <c r="C23" s="85">
        <v>849119.01768000005</v>
      </c>
      <c r="D23" s="86">
        <f t="shared" ref="D23:D31" si="0">(C23-B23)/B23*100</f>
        <v>-17.484614746065567</v>
      </c>
    </row>
    <row r="24" spans="1:4" x14ac:dyDescent="0.2">
      <c r="A24" s="84" t="s">
        <v>173</v>
      </c>
      <c r="B24" s="85">
        <v>954708.91255999997</v>
      </c>
      <c r="C24" s="85">
        <v>832112.10195000004</v>
      </c>
      <c r="D24" s="86">
        <f t="shared" si="0"/>
        <v>-12.841276434852093</v>
      </c>
    </row>
    <row r="25" spans="1:4" x14ac:dyDescent="0.2">
      <c r="A25" s="84" t="s">
        <v>174</v>
      </c>
      <c r="B25" s="85">
        <v>709203.53746999998</v>
      </c>
      <c r="C25" s="85">
        <v>763261.16651000001</v>
      </c>
      <c r="D25" s="86">
        <f t="shared" si="0"/>
        <v>7.6223011003081362</v>
      </c>
    </row>
    <row r="26" spans="1:4" x14ac:dyDescent="0.2">
      <c r="A26" s="84" t="s">
        <v>175</v>
      </c>
      <c r="B26" s="85">
        <v>688280.99121999997</v>
      </c>
      <c r="C26" s="85">
        <v>685076.41166999994</v>
      </c>
      <c r="D26" s="86">
        <f t="shared" si="0"/>
        <v>-0.46559175552993332</v>
      </c>
    </row>
    <row r="27" spans="1:4" x14ac:dyDescent="0.2">
      <c r="A27" s="84" t="s">
        <v>176</v>
      </c>
      <c r="B27" s="85">
        <v>697964.31874999998</v>
      </c>
      <c r="C27" s="85">
        <v>668909.09748</v>
      </c>
      <c r="D27" s="86">
        <f t="shared" si="0"/>
        <v>-4.1628519523799774</v>
      </c>
    </row>
    <row r="28" spans="1:4" x14ac:dyDescent="0.2">
      <c r="A28" s="84" t="s">
        <v>177</v>
      </c>
      <c r="B28" s="85">
        <v>637181.33542000002</v>
      </c>
      <c r="C28" s="85">
        <v>628721.05622000003</v>
      </c>
      <c r="D28" s="86">
        <f t="shared" si="0"/>
        <v>-1.3277663248599978</v>
      </c>
    </row>
    <row r="29" spans="1:4" x14ac:dyDescent="0.2">
      <c r="A29" s="84" t="s">
        <v>178</v>
      </c>
      <c r="B29" s="85">
        <v>387630.58464000002</v>
      </c>
      <c r="C29" s="85">
        <v>449373.31527000002</v>
      </c>
      <c r="D29" s="86">
        <f t="shared" si="0"/>
        <v>15.928240205127691</v>
      </c>
    </row>
    <row r="30" spans="1:4" x14ac:dyDescent="0.2">
      <c r="A30" s="84" t="s">
        <v>179</v>
      </c>
      <c r="B30" s="85">
        <v>488903.94013</v>
      </c>
      <c r="C30" s="85">
        <v>403057.56919000001</v>
      </c>
      <c r="D30" s="86">
        <f t="shared" si="0"/>
        <v>-17.558944384284032</v>
      </c>
    </row>
    <row r="31" spans="1:4" x14ac:dyDescent="0.2">
      <c r="A31" s="84" t="s">
        <v>180</v>
      </c>
      <c r="B31" s="85">
        <v>357429.11442</v>
      </c>
      <c r="C31" s="85">
        <v>387237.37422</v>
      </c>
      <c r="D31" s="86">
        <f t="shared" si="0"/>
        <v>8.3396283619396385</v>
      </c>
    </row>
    <row r="32" spans="1:4" x14ac:dyDescent="0.2">
      <c r="A32" s="92"/>
      <c r="B32" s="93"/>
      <c r="C32" s="93"/>
      <c r="D32" s="92"/>
    </row>
    <row r="33" spans="1:4" ht="19.5" x14ac:dyDescent="0.3">
      <c r="A33" s="142" t="s">
        <v>70</v>
      </c>
      <c r="B33" s="142"/>
      <c r="C33" s="142"/>
      <c r="D33" s="142"/>
    </row>
    <row r="34" spans="1:4" ht="15.75" x14ac:dyDescent="0.25">
      <c r="A34" s="141" t="s">
        <v>74</v>
      </c>
      <c r="B34" s="141"/>
      <c r="C34" s="141"/>
      <c r="D34" s="141"/>
    </row>
    <row r="35" spans="1:4" x14ac:dyDescent="0.2">
      <c r="A35" s="92"/>
      <c r="B35" s="93"/>
      <c r="C35" s="93"/>
      <c r="D35" s="92"/>
    </row>
    <row r="36" spans="1:4" x14ac:dyDescent="0.2">
      <c r="A36" s="94" t="s">
        <v>72</v>
      </c>
      <c r="B36" s="95" t="s">
        <v>159</v>
      </c>
      <c r="C36" s="95" t="s">
        <v>160</v>
      </c>
      <c r="D36" s="96" t="s">
        <v>66</v>
      </c>
    </row>
    <row r="37" spans="1:4" x14ac:dyDescent="0.2">
      <c r="A37" s="84" t="s">
        <v>155</v>
      </c>
      <c r="B37" s="85">
        <v>147926.57779000001</v>
      </c>
      <c r="C37" s="85">
        <v>289224.67109999998</v>
      </c>
      <c r="D37" s="86">
        <v>95.519071299405056</v>
      </c>
    </row>
    <row r="38" spans="1:4" x14ac:dyDescent="0.2">
      <c r="A38" s="84" t="s">
        <v>148</v>
      </c>
      <c r="B38" s="85">
        <v>79226.622390000004</v>
      </c>
      <c r="C38" s="85">
        <v>99641.453349999996</v>
      </c>
      <c r="D38" s="86">
        <v>25.767640149426288</v>
      </c>
    </row>
    <row r="39" spans="1:4" x14ac:dyDescent="0.2">
      <c r="A39" s="84" t="s">
        <v>153</v>
      </c>
      <c r="B39" s="85">
        <v>266845.07678</v>
      </c>
      <c r="C39" s="85">
        <v>317382.88491999998</v>
      </c>
      <c r="D39" s="86">
        <v>18.939007138462522</v>
      </c>
    </row>
    <row r="40" spans="1:4" x14ac:dyDescent="0.2">
      <c r="A40" s="84" t="s">
        <v>145</v>
      </c>
      <c r="B40" s="85">
        <v>1560059.9502000001</v>
      </c>
      <c r="C40" s="85">
        <v>1830802.2993099999</v>
      </c>
      <c r="D40" s="86">
        <v>17.354611858043707</v>
      </c>
    </row>
    <row r="41" spans="1:4" x14ac:dyDescent="0.2">
      <c r="A41" s="84" t="s">
        <v>138</v>
      </c>
      <c r="B41" s="85">
        <v>65103.239679999999</v>
      </c>
      <c r="C41" s="85">
        <v>73690.458710000006</v>
      </c>
      <c r="D41" s="86">
        <v>13.190156238320091</v>
      </c>
    </row>
    <row r="42" spans="1:4" x14ac:dyDescent="0.2">
      <c r="A42" s="84" t="s">
        <v>136</v>
      </c>
      <c r="B42" s="85">
        <v>124563.13004</v>
      </c>
      <c r="C42" s="85">
        <v>137506.41172999999</v>
      </c>
      <c r="D42" s="86">
        <v>10.390941272785634</v>
      </c>
    </row>
    <row r="43" spans="1:4" x14ac:dyDescent="0.2">
      <c r="A43" s="87" t="s">
        <v>150</v>
      </c>
      <c r="B43" s="85">
        <v>635697.34967000003</v>
      </c>
      <c r="C43" s="85">
        <v>700300.13734000002</v>
      </c>
      <c r="D43" s="86">
        <v>10.162507001725942</v>
      </c>
    </row>
    <row r="44" spans="1:4" x14ac:dyDescent="0.2">
      <c r="A44" s="84" t="s">
        <v>140</v>
      </c>
      <c r="B44" s="85">
        <v>219741.03091</v>
      </c>
      <c r="C44" s="85">
        <v>238522.44185</v>
      </c>
      <c r="D44" s="86">
        <v>8.547065999563987</v>
      </c>
    </row>
    <row r="45" spans="1:4" x14ac:dyDescent="0.2">
      <c r="A45" s="84" t="s">
        <v>139</v>
      </c>
      <c r="B45" s="85">
        <v>18298.714830000001</v>
      </c>
      <c r="C45" s="85">
        <v>19807.760610000001</v>
      </c>
      <c r="D45" s="86">
        <v>8.2467309536185613</v>
      </c>
    </row>
    <row r="46" spans="1:4" x14ac:dyDescent="0.2">
      <c r="A46" s="84" t="s">
        <v>143</v>
      </c>
      <c r="B46" s="85">
        <v>168928.24050000001</v>
      </c>
      <c r="C46" s="85">
        <v>176639.40242999999</v>
      </c>
      <c r="D46" s="86">
        <v>4.5647559621625255</v>
      </c>
    </row>
    <row r="47" spans="1:4" x14ac:dyDescent="0.2">
      <c r="A47" s="92"/>
      <c r="B47" s="93"/>
      <c r="C47" s="93"/>
      <c r="D47" s="92"/>
    </row>
    <row r="48" spans="1:4" ht="19.5" x14ac:dyDescent="0.3">
      <c r="A48" s="142" t="s">
        <v>73</v>
      </c>
      <c r="B48" s="142"/>
      <c r="C48" s="142"/>
      <c r="D48" s="142"/>
    </row>
    <row r="49" spans="1:4" ht="15.75" x14ac:dyDescent="0.25">
      <c r="A49" s="141" t="s">
        <v>71</v>
      </c>
      <c r="B49" s="141"/>
      <c r="C49" s="141"/>
      <c r="D49" s="141"/>
    </row>
    <row r="50" spans="1:4" x14ac:dyDescent="0.2">
      <c r="A50" s="92"/>
      <c r="B50" s="93"/>
      <c r="C50" s="93"/>
      <c r="D50" s="92"/>
    </row>
    <row r="51" spans="1:4" x14ac:dyDescent="0.2">
      <c r="A51" s="94" t="s">
        <v>72</v>
      </c>
      <c r="B51" s="95" t="s">
        <v>159</v>
      </c>
      <c r="C51" s="95" t="s">
        <v>160</v>
      </c>
      <c r="D51" s="96" t="s">
        <v>66</v>
      </c>
    </row>
    <row r="52" spans="1:4" x14ac:dyDescent="0.2">
      <c r="A52" s="84" t="s">
        <v>147</v>
      </c>
      <c r="B52" s="85">
        <v>3144072.4855800001</v>
      </c>
      <c r="C52" s="85">
        <v>2885166.3720999998</v>
      </c>
      <c r="D52" s="86">
        <v>-8.2347374199370122</v>
      </c>
    </row>
    <row r="53" spans="1:4" x14ac:dyDescent="0.2">
      <c r="A53" s="84" t="s">
        <v>145</v>
      </c>
      <c r="B53" s="85">
        <v>1560059.9502000001</v>
      </c>
      <c r="C53" s="85">
        <v>1830802.2993099999</v>
      </c>
      <c r="D53" s="86">
        <v>17.354611858043707</v>
      </c>
    </row>
    <row r="54" spans="1:4" x14ac:dyDescent="0.2">
      <c r="A54" s="84" t="s">
        <v>146</v>
      </c>
      <c r="B54" s="85">
        <v>1678468.8213899999</v>
      </c>
      <c r="C54" s="85">
        <v>1681909.87011</v>
      </c>
      <c r="D54" s="86">
        <v>0.20501117900720639</v>
      </c>
    </row>
    <row r="55" spans="1:4" x14ac:dyDescent="0.2">
      <c r="A55" s="84" t="s">
        <v>152</v>
      </c>
      <c r="B55" s="85">
        <v>1287266.16656</v>
      </c>
      <c r="C55" s="85">
        <v>1318707.7130199999</v>
      </c>
      <c r="D55" s="86">
        <v>2.4425054644310422</v>
      </c>
    </row>
    <row r="56" spans="1:4" x14ac:dyDescent="0.2">
      <c r="A56" s="84" t="s">
        <v>149</v>
      </c>
      <c r="B56" s="85">
        <v>1028302.50552</v>
      </c>
      <c r="C56" s="85">
        <v>994895.31691000005</v>
      </c>
      <c r="D56" s="86">
        <v>-3.248770515550421</v>
      </c>
    </row>
    <row r="57" spans="1:4" x14ac:dyDescent="0.2">
      <c r="A57" s="84" t="s">
        <v>142</v>
      </c>
      <c r="B57" s="85">
        <v>791162.95608000003</v>
      </c>
      <c r="C57" s="85">
        <v>728443.29313999997</v>
      </c>
      <c r="D57" s="86">
        <v>-7.9275277561981783</v>
      </c>
    </row>
    <row r="58" spans="1:4" x14ac:dyDescent="0.2">
      <c r="A58" s="84" t="s">
        <v>151</v>
      </c>
      <c r="B58" s="85">
        <v>752662.33996999997</v>
      </c>
      <c r="C58" s="85">
        <v>713064.04552000004</v>
      </c>
      <c r="D58" s="86">
        <v>-5.2610968221923162</v>
      </c>
    </row>
    <row r="59" spans="1:4" x14ac:dyDescent="0.2">
      <c r="A59" s="84" t="s">
        <v>150</v>
      </c>
      <c r="B59" s="85">
        <v>635697.34967000003</v>
      </c>
      <c r="C59" s="85">
        <v>700300.13734000002</v>
      </c>
      <c r="D59" s="86">
        <v>10.162507001725942</v>
      </c>
    </row>
    <row r="60" spans="1:4" x14ac:dyDescent="0.2">
      <c r="A60" s="84" t="s">
        <v>132</v>
      </c>
      <c r="B60" s="85">
        <v>599951.91367000004</v>
      </c>
      <c r="C60" s="85">
        <v>588535.98713999998</v>
      </c>
      <c r="D60" s="86">
        <v>-1.9028069200024691</v>
      </c>
    </row>
    <row r="61" spans="1:4" x14ac:dyDescent="0.2">
      <c r="A61" s="84" t="s">
        <v>141</v>
      </c>
      <c r="B61" s="85">
        <v>456864.21461999998</v>
      </c>
      <c r="C61" s="85">
        <v>472779.85988</v>
      </c>
      <c r="D61" s="86">
        <v>3.4836708042974975</v>
      </c>
    </row>
    <row r="62" spans="1:4" x14ac:dyDescent="0.2">
      <c r="A62" s="92"/>
      <c r="B62" s="93"/>
      <c r="C62" s="93"/>
      <c r="D62" s="92"/>
    </row>
    <row r="63" spans="1:4" ht="19.5" x14ac:dyDescent="0.3">
      <c r="A63" s="142" t="s">
        <v>75</v>
      </c>
      <c r="B63" s="142"/>
      <c r="C63" s="142"/>
      <c r="D63" s="142"/>
    </row>
    <row r="64" spans="1:4" ht="15.75" x14ac:dyDescent="0.25">
      <c r="A64" s="141" t="s">
        <v>76</v>
      </c>
      <c r="B64" s="141"/>
      <c r="C64" s="141"/>
      <c r="D64" s="141"/>
    </row>
    <row r="65" spans="1:4" x14ac:dyDescent="0.2">
      <c r="A65" s="92"/>
      <c r="B65" s="93"/>
      <c r="C65" s="93"/>
      <c r="D65" s="92"/>
    </row>
    <row r="66" spans="1:4" x14ac:dyDescent="0.2">
      <c r="A66" s="94" t="s">
        <v>77</v>
      </c>
      <c r="B66" s="95" t="s">
        <v>159</v>
      </c>
      <c r="C66" s="95" t="s">
        <v>160</v>
      </c>
      <c r="D66" s="96" t="s">
        <v>66</v>
      </c>
    </row>
    <row r="67" spans="1:4" x14ac:dyDescent="0.2">
      <c r="A67" s="84" t="s">
        <v>181</v>
      </c>
      <c r="B67" s="90">
        <v>6444418.8678900003</v>
      </c>
      <c r="C67" s="90">
        <v>6468945.3684700001</v>
      </c>
      <c r="D67" s="91">
        <f>(C67-B67)/B67</f>
        <v>3.8058514014670348E-3</v>
      </c>
    </row>
    <row r="68" spans="1:4" x14ac:dyDescent="0.2">
      <c r="A68" s="84" t="s">
        <v>182</v>
      </c>
      <c r="B68" s="90">
        <v>1584098.31907</v>
      </c>
      <c r="C68" s="90">
        <v>1454361.3003499999</v>
      </c>
      <c r="D68" s="91">
        <f t="shared" ref="D68:D76" si="1">(C68-B68)/B68</f>
        <v>-8.1899600017356675E-2</v>
      </c>
    </row>
    <row r="69" spans="1:4" x14ac:dyDescent="0.2">
      <c r="A69" s="84" t="s">
        <v>183</v>
      </c>
      <c r="B69" s="90">
        <v>1342276.66729</v>
      </c>
      <c r="C69" s="90">
        <v>1377547.1653</v>
      </c>
      <c r="D69" s="91">
        <f t="shared" si="1"/>
        <v>2.6276623046133721E-2</v>
      </c>
    </row>
    <row r="70" spans="1:4" x14ac:dyDescent="0.2">
      <c r="A70" s="84" t="s">
        <v>184</v>
      </c>
      <c r="B70" s="90">
        <v>882150.55926000001</v>
      </c>
      <c r="C70" s="90">
        <v>831355.39728999999</v>
      </c>
      <c r="D70" s="91">
        <f t="shared" si="1"/>
        <v>-5.7581057379377507E-2</v>
      </c>
    </row>
    <row r="71" spans="1:4" x14ac:dyDescent="0.2">
      <c r="A71" s="84" t="s">
        <v>185</v>
      </c>
      <c r="B71" s="90">
        <v>652488.89604000002</v>
      </c>
      <c r="C71" s="90">
        <v>708112.50323999999</v>
      </c>
      <c r="D71" s="91">
        <f t="shared" si="1"/>
        <v>8.5248358305533581E-2</v>
      </c>
    </row>
    <row r="72" spans="1:4" x14ac:dyDescent="0.2">
      <c r="A72" s="84" t="s">
        <v>186</v>
      </c>
      <c r="B72" s="90">
        <v>614654.03758999996</v>
      </c>
      <c r="C72" s="90">
        <v>642184.51742000005</v>
      </c>
      <c r="D72" s="91">
        <f t="shared" si="1"/>
        <v>4.4790204157682714E-2</v>
      </c>
    </row>
    <row r="73" spans="1:4" x14ac:dyDescent="0.2">
      <c r="A73" s="84" t="s">
        <v>187</v>
      </c>
      <c r="B73" s="90">
        <v>565259.29596000002</v>
      </c>
      <c r="C73" s="90">
        <v>500274.30690999998</v>
      </c>
      <c r="D73" s="91">
        <f t="shared" si="1"/>
        <v>-0.11496491878056372</v>
      </c>
    </row>
    <row r="74" spans="1:4" x14ac:dyDescent="0.2">
      <c r="A74" s="84" t="s">
        <v>188</v>
      </c>
      <c r="B74" s="90">
        <v>398133.02603000001</v>
      </c>
      <c r="C74" s="90">
        <v>377356.91132999997</v>
      </c>
      <c r="D74" s="91">
        <f t="shared" si="1"/>
        <v>-5.2183851480923159E-2</v>
      </c>
    </row>
    <row r="75" spans="1:4" x14ac:dyDescent="0.2">
      <c r="A75" s="84" t="s">
        <v>189</v>
      </c>
      <c r="B75" s="90">
        <v>312899.35345</v>
      </c>
      <c r="C75" s="90">
        <v>286726.59388</v>
      </c>
      <c r="D75" s="91">
        <f t="shared" si="1"/>
        <v>-8.3645936884884906E-2</v>
      </c>
    </row>
    <row r="76" spans="1:4" x14ac:dyDescent="0.2">
      <c r="A76" s="84" t="s">
        <v>190</v>
      </c>
      <c r="B76" s="90">
        <v>224768.91373999999</v>
      </c>
      <c r="C76" s="90">
        <v>223522.56044</v>
      </c>
      <c r="D76" s="91">
        <f t="shared" si="1"/>
        <v>-5.5450430366972333E-3</v>
      </c>
    </row>
    <row r="77" spans="1:4" x14ac:dyDescent="0.2">
      <c r="A77" s="92"/>
      <c r="B77" s="93"/>
      <c r="C77" s="93"/>
      <c r="D77" s="92"/>
    </row>
    <row r="78" spans="1:4" ht="19.5" x14ac:dyDescent="0.3">
      <c r="A78" s="142" t="s">
        <v>78</v>
      </c>
      <c r="B78" s="142"/>
      <c r="C78" s="142"/>
      <c r="D78" s="142"/>
    </row>
    <row r="79" spans="1:4" ht="15.75" x14ac:dyDescent="0.25">
      <c r="A79" s="141" t="s">
        <v>79</v>
      </c>
      <c r="B79" s="141"/>
      <c r="C79" s="141"/>
      <c r="D79" s="141"/>
    </row>
    <row r="80" spans="1:4" x14ac:dyDescent="0.2">
      <c r="A80" s="92"/>
      <c r="B80" s="93"/>
      <c r="C80" s="93"/>
      <c r="D80" s="92"/>
    </row>
    <row r="81" spans="1:4" x14ac:dyDescent="0.2">
      <c r="A81" s="94" t="s">
        <v>77</v>
      </c>
      <c r="B81" s="95" t="s">
        <v>159</v>
      </c>
      <c r="C81" s="95" t="s">
        <v>160</v>
      </c>
      <c r="D81" s="96" t="s">
        <v>66</v>
      </c>
    </row>
    <row r="82" spans="1:4" x14ac:dyDescent="0.2">
      <c r="A82" s="84" t="s">
        <v>191</v>
      </c>
      <c r="B82" s="90">
        <v>132.27762999999999</v>
      </c>
      <c r="C82" s="90">
        <v>6436.3566099999998</v>
      </c>
      <c r="D82" s="86">
        <v>4765.7937173503942</v>
      </c>
    </row>
    <row r="83" spans="1:4" x14ac:dyDescent="0.2">
      <c r="A83" s="84" t="s">
        <v>192</v>
      </c>
      <c r="B83" s="90">
        <v>7866.9629999999997</v>
      </c>
      <c r="C83" s="90">
        <v>42090.87962</v>
      </c>
      <c r="D83" s="86">
        <v>435.03340005539616</v>
      </c>
    </row>
    <row r="84" spans="1:4" x14ac:dyDescent="0.2">
      <c r="A84" s="84" t="s">
        <v>193</v>
      </c>
      <c r="B84" s="90">
        <v>214.66127</v>
      </c>
      <c r="C84" s="90">
        <v>760.75978999999995</v>
      </c>
      <c r="D84" s="86">
        <v>254.40011605260693</v>
      </c>
    </row>
    <row r="85" spans="1:4" x14ac:dyDescent="0.2">
      <c r="A85" s="84" t="s">
        <v>194</v>
      </c>
      <c r="B85" s="90">
        <v>1954.5138199999999</v>
      </c>
      <c r="C85" s="90">
        <v>4431.0684300000003</v>
      </c>
      <c r="D85" s="86">
        <v>126.70949597071665</v>
      </c>
    </row>
    <row r="86" spans="1:4" x14ac:dyDescent="0.2">
      <c r="A86" s="84" t="s">
        <v>195</v>
      </c>
      <c r="B86" s="90">
        <v>15645.7695</v>
      </c>
      <c r="C86" s="90">
        <v>28455.087749999999</v>
      </c>
      <c r="D86" s="86">
        <v>81.870810189297487</v>
      </c>
    </row>
    <row r="87" spans="1:4" x14ac:dyDescent="0.2">
      <c r="A87" s="84" t="s">
        <v>196</v>
      </c>
      <c r="B87" s="90">
        <v>15099.00145</v>
      </c>
      <c r="C87" s="90">
        <v>27367.721610000001</v>
      </c>
      <c r="D87" s="86">
        <v>81.255175718921464</v>
      </c>
    </row>
    <row r="88" spans="1:4" x14ac:dyDescent="0.2">
      <c r="A88" s="84" t="s">
        <v>197</v>
      </c>
      <c r="B88" s="90">
        <v>2515.7823699999999</v>
      </c>
      <c r="C88" s="90">
        <v>4496.4238999999998</v>
      </c>
      <c r="D88" s="86">
        <v>78.72865131811858</v>
      </c>
    </row>
    <row r="89" spans="1:4" x14ac:dyDescent="0.2">
      <c r="A89" s="84" t="s">
        <v>198</v>
      </c>
      <c r="B89" s="90">
        <v>20127.519970000001</v>
      </c>
      <c r="C89" s="90">
        <v>34726.25819</v>
      </c>
      <c r="D89" s="86">
        <v>72.531232073098764</v>
      </c>
    </row>
    <row r="90" spans="1:4" x14ac:dyDescent="0.2">
      <c r="A90" s="84" t="s">
        <v>199</v>
      </c>
      <c r="B90" s="90">
        <v>13901.511039999999</v>
      </c>
      <c r="C90" s="90">
        <v>22091.517049999999</v>
      </c>
      <c r="D90" s="86">
        <v>58.914502074157255</v>
      </c>
    </row>
    <row r="91" spans="1:4" x14ac:dyDescent="0.2">
      <c r="A91" s="84" t="s">
        <v>200</v>
      </c>
      <c r="B91" s="90">
        <v>39856.670429999998</v>
      </c>
      <c r="C91" s="90">
        <v>59949.80328</v>
      </c>
      <c r="D91" s="86">
        <v>50.413475669748763</v>
      </c>
    </row>
    <row r="92" spans="1:4" x14ac:dyDescent="0.2">
      <c r="A92" s="92" t="s">
        <v>229</v>
      </c>
      <c r="B92" s="93"/>
      <c r="C92" s="93"/>
      <c r="D92" s="92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>
      <selection activeCell="C55" sqref="C55"/>
    </sheetView>
  </sheetViews>
  <sheetFormatPr defaultColWidth="9.140625" defaultRowHeight="12.75" x14ac:dyDescent="0.2"/>
  <cols>
    <col min="1" max="1" width="44.7109375" style="13" customWidth="1"/>
    <col min="2" max="2" width="16" style="15" customWidth="1"/>
    <col min="3" max="3" width="16" style="13" customWidth="1"/>
    <col min="4" max="4" width="10.28515625" style="13" customWidth="1"/>
    <col min="5" max="5" width="14" style="13" bestFit="1" customWidth="1"/>
    <col min="6" max="7" width="15" style="13" bestFit="1" customWidth="1"/>
    <col min="8" max="8" width="10.5703125" style="13" bestFit="1" customWidth="1"/>
    <col min="9" max="9" width="14" style="13" bestFit="1" customWidth="1"/>
    <col min="10" max="11" width="14.28515625" style="13" bestFit="1" customWidth="1"/>
    <col min="12" max="12" width="10.5703125" style="13" bestFit="1" customWidth="1"/>
    <col min="13" max="13" width="10.7109375" style="13" bestFit="1" customWidth="1"/>
    <col min="14" max="16384" width="9.140625" style="13"/>
  </cols>
  <sheetData>
    <row r="1" spans="1:13" ht="26.25" x14ac:dyDescent="0.4">
      <c r="B1" s="140" t="s">
        <v>125</v>
      </c>
      <c r="C1" s="140"/>
      <c r="D1" s="140"/>
      <c r="E1" s="140"/>
      <c r="F1" s="140"/>
      <c r="G1" s="140"/>
      <c r="H1" s="140"/>
      <c r="I1" s="140"/>
      <c r="J1" s="140"/>
    </row>
    <row r="2" spans="1:13" x14ac:dyDescent="0.2">
      <c r="D2" s="14"/>
    </row>
    <row r="3" spans="1:13" x14ac:dyDescent="0.2">
      <c r="D3" s="14"/>
    </row>
    <row r="4" spans="1:13" x14ac:dyDescent="0.2">
      <c r="B4" s="16"/>
      <c r="C4" s="14"/>
      <c r="D4" s="14"/>
      <c r="E4" s="14"/>
      <c r="F4" s="14"/>
      <c r="G4" s="14"/>
      <c r="H4" s="14"/>
      <c r="I4" s="14"/>
    </row>
    <row r="5" spans="1:13" ht="26.25" x14ac:dyDescent="0.2">
      <c r="A5" s="144" t="s">
        <v>114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6"/>
    </row>
    <row r="6" spans="1:13" ht="18" x14ac:dyDescent="0.2">
      <c r="A6" s="98"/>
      <c r="B6" s="143" t="str">
        <f>SEKTOR_USD!B6</f>
        <v>1 - 31 MART</v>
      </c>
      <c r="C6" s="143"/>
      <c r="D6" s="143"/>
      <c r="E6" s="143"/>
      <c r="F6" s="143" t="str">
        <f>SEKTOR_USD!F6</f>
        <v>1 OCAK  -  31 MART</v>
      </c>
      <c r="G6" s="143"/>
      <c r="H6" s="143"/>
      <c r="I6" s="143"/>
      <c r="J6" s="143" t="s">
        <v>106</v>
      </c>
      <c r="K6" s="143"/>
      <c r="L6" s="143"/>
      <c r="M6" s="143"/>
    </row>
    <row r="7" spans="1:13" ht="30" x14ac:dyDescent="0.25">
      <c r="A7" s="99" t="s">
        <v>1</v>
      </c>
      <c r="B7" s="100">
        <f>SEKTOR_USD!B7</f>
        <v>2018</v>
      </c>
      <c r="C7" s="101">
        <f>SEKTOR_USD!C7</f>
        <v>2019</v>
      </c>
      <c r="D7" s="102" t="s">
        <v>121</v>
      </c>
      <c r="E7" s="102" t="s">
        <v>122</v>
      </c>
      <c r="F7" s="100"/>
      <c r="G7" s="101"/>
      <c r="H7" s="102" t="s">
        <v>121</v>
      </c>
      <c r="I7" s="102" t="s">
        <v>122</v>
      </c>
      <c r="J7" s="100"/>
      <c r="K7" s="100"/>
      <c r="L7" s="102" t="s">
        <v>121</v>
      </c>
      <c r="M7" s="102" t="s">
        <v>122</v>
      </c>
    </row>
    <row r="8" spans="1:13" ht="16.5" x14ac:dyDescent="0.25">
      <c r="A8" s="103" t="s">
        <v>2</v>
      </c>
      <c r="B8" s="104">
        <f>SEKTOR_USD!B8*$B$53</f>
        <v>7758627.2656363407</v>
      </c>
      <c r="C8" s="104">
        <f>SEKTOR_USD!C8*$C$53</f>
        <v>10718597.876145359</v>
      </c>
      <c r="D8" s="105">
        <f t="shared" ref="D8:D43" si="0">(C8-B8)/B8*100</f>
        <v>38.150699977803995</v>
      </c>
      <c r="E8" s="105">
        <f>C8/C$44*100</f>
        <v>13.050012522529645</v>
      </c>
      <c r="F8" s="104">
        <f>SEKTOR_USD!F8*$B$54</f>
        <v>21841966.520254735</v>
      </c>
      <c r="G8" s="104">
        <f>SEKTOR_USD!G8*$C$54</f>
        <v>30608883.879953142</v>
      </c>
      <c r="H8" s="105">
        <f t="shared" ref="H8:H43" si="1">(G8-F8)/F8*100</f>
        <v>40.137948895620603</v>
      </c>
      <c r="I8" s="105">
        <f>G8/G$44*100</f>
        <v>13.903075059133208</v>
      </c>
      <c r="J8" s="104">
        <f>SEKTOR_USD!J8*$B$55</f>
        <v>80016588.610646471</v>
      </c>
      <c r="K8" s="104">
        <f>SEKTOR_USD!K8*$C$55</f>
        <v>118138368.05367233</v>
      </c>
      <c r="L8" s="105">
        <f t="shared" ref="L8:L43" si="2">(K8-J8)/J8*100</f>
        <v>47.64234529982653</v>
      </c>
      <c r="M8" s="105">
        <f>K8/K$44*100</f>
        <v>13.75432725779616</v>
      </c>
    </row>
    <row r="9" spans="1:13" s="17" customFormat="1" ht="15.75" x14ac:dyDescent="0.25">
      <c r="A9" s="106" t="s">
        <v>3</v>
      </c>
      <c r="B9" s="104">
        <f>SEKTOR_USD!B9*$B$53</f>
        <v>5127181.5873787664</v>
      </c>
      <c r="C9" s="104">
        <f>SEKTOR_USD!C9*$C$53</f>
        <v>6822978.6855639936</v>
      </c>
      <c r="D9" s="107">
        <f t="shared" si="0"/>
        <v>33.074644798219268</v>
      </c>
      <c r="E9" s="107">
        <f t="shared" ref="E9:E44" si="3">C9/C$44*100</f>
        <v>8.3070526869680172</v>
      </c>
      <c r="F9" s="104">
        <f>SEKTOR_USD!F9*$B$54</f>
        <v>14817066.277591335</v>
      </c>
      <c r="G9" s="104">
        <f>SEKTOR_USD!G9*$C$54</f>
        <v>20150218.238011327</v>
      </c>
      <c r="H9" s="107">
        <f t="shared" si="1"/>
        <v>35.993305695646455</v>
      </c>
      <c r="I9" s="107">
        <f t="shared" ref="I9:I44" si="4">G9/G$44*100</f>
        <v>9.1525714468950845</v>
      </c>
      <c r="J9" s="104">
        <f>SEKTOR_USD!J9*$B$55</f>
        <v>54322382.876511358</v>
      </c>
      <c r="K9" s="104">
        <f>SEKTOR_USD!K9*$C$55</f>
        <v>78249712.785969228</v>
      </c>
      <c r="L9" s="107">
        <f t="shared" si="2"/>
        <v>44.046907816711204</v>
      </c>
      <c r="M9" s="107">
        <f t="shared" ref="M9:M44" si="5">K9/K$44*100</f>
        <v>9.1102676904916109</v>
      </c>
    </row>
    <row r="10" spans="1:13" ht="14.25" x14ac:dyDescent="0.2">
      <c r="A10" s="108" t="str">
        <f>SEKTOR_USD!A10</f>
        <v xml:space="preserve"> Hububat, Bakliyat, Yağlı Tohumlar ve Mamulleri </v>
      </c>
      <c r="B10" s="109">
        <f>SEKTOR_USD!B10*$B$53</f>
        <v>2333326.3831743137</v>
      </c>
      <c r="C10" s="109">
        <f>SEKTOR_USD!C10*$C$53</f>
        <v>3223259.7592810974</v>
      </c>
      <c r="D10" s="110">
        <f t="shared" si="0"/>
        <v>38.140115438805303</v>
      </c>
      <c r="E10" s="110">
        <f t="shared" si="3"/>
        <v>3.9243547251267148</v>
      </c>
      <c r="F10" s="109">
        <f>SEKTOR_USD!F10*$B$54</f>
        <v>6417196.8120263377</v>
      </c>
      <c r="G10" s="109">
        <f>SEKTOR_USD!G10*$C$54</f>
        <v>9206520.1284093522</v>
      </c>
      <c r="H10" s="110">
        <f t="shared" si="1"/>
        <v>43.466382566849134</v>
      </c>
      <c r="I10" s="110">
        <f t="shared" si="4"/>
        <v>4.1817578478425679</v>
      </c>
      <c r="J10" s="109">
        <f>SEKTOR_USD!J10*$B$55</f>
        <v>23345305.252366427</v>
      </c>
      <c r="K10" s="109">
        <f>SEKTOR_USD!K10*$C$55</f>
        <v>35083897.797151752</v>
      </c>
      <c r="L10" s="110">
        <f t="shared" si="2"/>
        <v>50.282454728645817</v>
      </c>
      <c r="M10" s="110">
        <f t="shared" si="5"/>
        <v>4.084662923072254</v>
      </c>
    </row>
    <row r="11" spans="1:13" ht="14.25" x14ac:dyDescent="0.2">
      <c r="A11" s="108" t="str">
        <f>SEKTOR_USD!A11</f>
        <v xml:space="preserve"> Yaş Meyve ve Sebze  </v>
      </c>
      <c r="B11" s="109">
        <f>SEKTOR_USD!B11*$B$53</f>
        <v>805820.24214506731</v>
      </c>
      <c r="C11" s="109">
        <f>SEKTOR_USD!C11*$C$53</f>
        <v>789286.97333585739</v>
      </c>
      <c r="D11" s="110">
        <f t="shared" si="0"/>
        <v>-2.0517316325039072</v>
      </c>
      <c r="E11" s="110">
        <f t="shared" si="3"/>
        <v>0.96096569765211104</v>
      </c>
      <c r="F11" s="109">
        <f>SEKTOR_USD!F11*$B$54</f>
        <v>2458654.641429761</v>
      </c>
      <c r="G11" s="109">
        <f>SEKTOR_USD!G11*$C$54</f>
        <v>2736018.3331970703</v>
      </c>
      <c r="H11" s="110">
        <f t="shared" si="1"/>
        <v>11.28111639160579</v>
      </c>
      <c r="I11" s="110">
        <f t="shared" si="4"/>
        <v>1.2427460079495598</v>
      </c>
      <c r="J11" s="109">
        <f>SEKTOR_USD!J11*$B$55</f>
        <v>8676554.5051211342</v>
      </c>
      <c r="K11" s="109">
        <f>SEKTOR_USD!K11*$C$55</f>
        <v>11451068.862521088</v>
      </c>
      <c r="L11" s="110">
        <f t="shared" si="2"/>
        <v>31.977144334912676</v>
      </c>
      <c r="M11" s="110">
        <f t="shared" si="5"/>
        <v>1.3331972599716195</v>
      </c>
    </row>
    <row r="12" spans="1:13" ht="14.25" x14ac:dyDescent="0.2">
      <c r="A12" s="108" t="str">
        <f>SEKTOR_USD!A12</f>
        <v xml:space="preserve"> Meyve Sebze Mamulleri </v>
      </c>
      <c r="B12" s="109">
        <f>SEKTOR_USD!B12*$B$53</f>
        <v>549225.06405662629</v>
      </c>
      <c r="C12" s="109">
        <f>SEKTOR_USD!C12*$C$53</f>
        <v>702377.24794816202</v>
      </c>
      <c r="D12" s="110">
        <f t="shared" si="0"/>
        <v>27.885141067732739</v>
      </c>
      <c r="E12" s="110">
        <f t="shared" si="3"/>
        <v>0.85515213717110994</v>
      </c>
      <c r="F12" s="109">
        <f>SEKTOR_USD!F12*$B$54</f>
        <v>1444918.8363571849</v>
      </c>
      <c r="G12" s="109">
        <f>SEKTOR_USD!G12*$C$54</f>
        <v>2019903.3054136215</v>
      </c>
      <c r="H12" s="110">
        <f t="shared" si="1"/>
        <v>39.793547885778963</v>
      </c>
      <c r="I12" s="110">
        <f t="shared" si="4"/>
        <v>0.91747439656724383</v>
      </c>
      <c r="J12" s="109">
        <f>SEKTOR_USD!J12*$B$55</f>
        <v>5410115.1109300163</v>
      </c>
      <c r="K12" s="109">
        <f>SEKTOR_USD!K12*$C$55</f>
        <v>8163519.5249583274</v>
      </c>
      <c r="L12" s="110">
        <f t="shared" si="2"/>
        <v>50.893638260406483</v>
      </c>
      <c r="M12" s="110">
        <f t="shared" si="5"/>
        <v>0.95044244280294288</v>
      </c>
    </row>
    <row r="13" spans="1:13" ht="14.25" x14ac:dyDescent="0.2">
      <c r="A13" s="108" t="str">
        <f>SEKTOR_USD!A13</f>
        <v xml:space="preserve"> Kuru Meyve ve Mamulleri  </v>
      </c>
      <c r="B13" s="109">
        <f>SEKTOR_USD!B13*$B$53</f>
        <v>446227.0088184693</v>
      </c>
      <c r="C13" s="109">
        <f>SEKTOR_USD!C13*$C$53</f>
        <v>650455.94798689813</v>
      </c>
      <c r="D13" s="110">
        <f t="shared" si="0"/>
        <v>45.76794661291148</v>
      </c>
      <c r="E13" s="110">
        <f t="shared" si="3"/>
        <v>0.7919373750809604</v>
      </c>
      <c r="F13" s="109">
        <f>SEKTOR_USD!F13*$B$54</f>
        <v>1261704.9064844488</v>
      </c>
      <c r="G13" s="109">
        <f>SEKTOR_USD!G13*$C$54</f>
        <v>1859410.6756564807</v>
      </c>
      <c r="H13" s="110">
        <f t="shared" si="1"/>
        <v>47.372865564694457</v>
      </c>
      <c r="I13" s="110">
        <f t="shared" si="4"/>
        <v>0.84457591759289008</v>
      </c>
      <c r="J13" s="109">
        <f>SEKTOR_USD!J13*$B$55</f>
        <v>4814727.6587287504</v>
      </c>
      <c r="K13" s="109">
        <f>SEKTOR_USD!K13*$C$55</f>
        <v>7335920.0886478582</v>
      </c>
      <c r="L13" s="110">
        <f t="shared" si="2"/>
        <v>52.364175268529877</v>
      </c>
      <c r="M13" s="110">
        <f t="shared" si="5"/>
        <v>0.85408870376864132</v>
      </c>
    </row>
    <row r="14" spans="1:13" ht="14.25" x14ac:dyDescent="0.2">
      <c r="A14" s="108" t="str">
        <f>SEKTOR_USD!A14</f>
        <v xml:space="preserve"> Fındık ve Mamulleri </v>
      </c>
      <c r="B14" s="109">
        <f>SEKTOR_USD!B14*$B$53</f>
        <v>484449.55515713757</v>
      </c>
      <c r="C14" s="109">
        <f>SEKTOR_USD!C14*$C$53</f>
        <v>753087.14039098355</v>
      </c>
      <c r="D14" s="110">
        <f t="shared" si="0"/>
        <v>55.45212754849365</v>
      </c>
      <c r="E14" s="110">
        <f t="shared" si="3"/>
        <v>0.9168919970895173</v>
      </c>
      <c r="F14" s="109">
        <f>SEKTOR_USD!F14*$B$54</f>
        <v>1567932.8567103487</v>
      </c>
      <c r="G14" s="109">
        <f>SEKTOR_USD!G14*$C$54</f>
        <v>2337949.743134073</v>
      </c>
      <c r="H14" s="110">
        <f t="shared" si="1"/>
        <v>49.110322749360748</v>
      </c>
      <c r="I14" s="110">
        <f t="shared" si="4"/>
        <v>1.0619364917308438</v>
      </c>
      <c r="J14" s="109">
        <f>SEKTOR_USD!J14*$B$55</f>
        <v>6625420.0274734609</v>
      </c>
      <c r="K14" s="109">
        <f>SEKTOR_USD!K14*$C$55</f>
        <v>8667053.8967803065</v>
      </c>
      <c r="L14" s="110">
        <f t="shared" si="2"/>
        <v>30.815161315672885</v>
      </c>
      <c r="M14" s="110">
        <f t="shared" si="5"/>
        <v>1.0090667208397093</v>
      </c>
    </row>
    <row r="15" spans="1:13" ht="14.25" x14ac:dyDescent="0.2">
      <c r="A15" s="108" t="str">
        <f>SEKTOR_USD!A15</f>
        <v xml:space="preserve"> Zeytin ve Zeytinyağı </v>
      </c>
      <c r="B15" s="109">
        <f>SEKTOR_USD!B15*$B$53</f>
        <v>183767.36996835834</v>
      </c>
      <c r="C15" s="109">
        <f>SEKTOR_USD!C15*$C$53</f>
        <v>192445.99194593888</v>
      </c>
      <c r="D15" s="110">
        <f t="shared" si="0"/>
        <v>4.7226131489365333</v>
      </c>
      <c r="E15" s="110">
        <f t="shared" si="3"/>
        <v>0.23430514268982949</v>
      </c>
      <c r="F15" s="109">
        <f>SEKTOR_USD!F15*$B$54</f>
        <v>643753.605851701</v>
      </c>
      <c r="G15" s="109">
        <f>SEKTOR_USD!G15*$C$54</f>
        <v>487693.69459258963</v>
      </c>
      <c r="H15" s="110">
        <f t="shared" si="1"/>
        <v>-24.242180523810887</v>
      </c>
      <c r="I15" s="110">
        <f t="shared" si="4"/>
        <v>0.22151876129751716</v>
      </c>
      <c r="J15" s="109">
        <f>SEKTOR_USD!J15*$B$55</f>
        <v>1492461.6612916277</v>
      </c>
      <c r="K15" s="109">
        <f>SEKTOR_USD!K15*$C$55</f>
        <v>1681104.504802102</v>
      </c>
      <c r="L15" s="110">
        <f t="shared" si="2"/>
        <v>12.639711183416017</v>
      </c>
      <c r="M15" s="110">
        <f t="shared" si="5"/>
        <v>0.19572355615322642</v>
      </c>
    </row>
    <row r="16" spans="1:13" ht="14.25" x14ac:dyDescent="0.2">
      <c r="A16" s="108" t="str">
        <f>SEKTOR_USD!A16</f>
        <v xml:space="preserve"> Tütün </v>
      </c>
      <c r="B16" s="109">
        <f>SEKTOR_USD!B16*$B$53</f>
        <v>253198.80362781952</v>
      </c>
      <c r="C16" s="109">
        <f>SEKTOR_USD!C16*$C$53</f>
        <v>403583.63021632284</v>
      </c>
      <c r="D16" s="110">
        <f t="shared" si="0"/>
        <v>59.393972022694108</v>
      </c>
      <c r="E16" s="110">
        <f t="shared" si="3"/>
        <v>0.491367573358861</v>
      </c>
      <c r="F16" s="109">
        <f>SEKTOR_USD!F16*$B$54</f>
        <v>863084.75468338048</v>
      </c>
      <c r="G16" s="109">
        <f>SEKTOR_USD!G16*$C$54</f>
        <v>1280291.8220714137</v>
      </c>
      <c r="H16" s="110">
        <f t="shared" si="1"/>
        <v>48.339061155249368</v>
      </c>
      <c r="I16" s="110">
        <f t="shared" si="4"/>
        <v>0.58153029589919603</v>
      </c>
      <c r="J16" s="109">
        <f>SEKTOR_USD!J16*$B$55</f>
        <v>3604465.8702628831</v>
      </c>
      <c r="K16" s="109">
        <f>SEKTOR_USD!K16*$C$55</f>
        <v>5350591.0643465659</v>
      </c>
      <c r="L16" s="110">
        <f t="shared" si="2"/>
        <v>48.443382651763969</v>
      </c>
      <c r="M16" s="110">
        <f t="shared" si="5"/>
        <v>0.62294563344761622</v>
      </c>
    </row>
    <row r="17" spans="1:13" ht="14.25" x14ac:dyDescent="0.2">
      <c r="A17" s="108" t="str">
        <f>SEKTOR_USD!A17</f>
        <v xml:space="preserve"> Süs Bitkileri ve Mam.</v>
      </c>
      <c r="B17" s="109">
        <f>SEKTOR_USD!B17*$B$53</f>
        <v>71167.160430972872</v>
      </c>
      <c r="C17" s="109">
        <f>SEKTOR_USD!C17*$C$53</f>
        <v>108481.99445873262</v>
      </c>
      <c r="D17" s="110">
        <f t="shared" si="0"/>
        <v>52.432658267927522</v>
      </c>
      <c r="E17" s="110">
        <f t="shared" si="3"/>
        <v>0.13207803879891103</v>
      </c>
      <c r="F17" s="109">
        <f>SEKTOR_USD!F17*$B$54</f>
        <v>159819.86404816937</v>
      </c>
      <c r="G17" s="109">
        <f>SEKTOR_USD!G17*$C$54</f>
        <v>222430.53553672534</v>
      </c>
      <c r="H17" s="110">
        <f t="shared" si="1"/>
        <v>39.175775715642729</v>
      </c>
      <c r="I17" s="110">
        <f t="shared" si="4"/>
        <v>0.1010317280152661</v>
      </c>
      <c r="J17" s="109">
        <f>SEKTOR_USD!J17*$B$55</f>
        <v>353332.79033705394</v>
      </c>
      <c r="K17" s="109">
        <f>SEKTOR_USD!K17*$C$55</f>
        <v>516557.04676123575</v>
      </c>
      <c r="L17" s="110">
        <f t="shared" si="2"/>
        <v>46.195615263581303</v>
      </c>
      <c r="M17" s="110">
        <f t="shared" si="5"/>
        <v>6.0140450435601685E-2</v>
      </c>
    </row>
    <row r="18" spans="1:13" s="17" customFormat="1" ht="15.75" x14ac:dyDescent="0.25">
      <c r="A18" s="106" t="s">
        <v>12</v>
      </c>
      <c r="B18" s="104">
        <f>SEKTOR_USD!B18*$B$53</f>
        <v>854614.40026383195</v>
      </c>
      <c r="C18" s="104">
        <f>SEKTOR_USD!C18*$C$53</f>
        <v>1306325.8752224527</v>
      </c>
      <c r="D18" s="107">
        <f t="shared" si="0"/>
        <v>52.855589002381755</v>
      </c>
      <c r="E18" s="107">
        <f t="shared" si="3"/>
        <v>1.5904663303114963</v>
      </c>
      <c r="F18" s="104">
        <f>SEKTOR_USD!F18*$B$54</f>
        <v>2347315.0801521554</v>
      </c>
      <c r="G18" s="104">
        <f>SEKTOR_USD!G18*$C$54</f>
        <v>3599026.3615174317</v>
      </c>
      <c r="H18" s="107">
        <f t="shared" si="1"/>
        <v>53.325234943923213</v>
      </c>
      <c r="I18" s="107">
        <f t="shared" si="4"/>
        <v>1.6347389156762857</v>
      </c>
      <c r="J18" s="104">
        <f>SEKTOR_USD!J18*$B$55</f>
        <v>8636366.460780276</v>
      </c>
      <c r="K18" s="104">
        <f>SEKTOR_USD!K18*$C$55</f>
        <v>13409662.318391504</v>
      </c>
      <c r="L18" s="107">
        <f t="shared" si="2"/>
        <v>55.269723433898513</v>
      </c>
      <c r="M18" s="107">
        <f t="shared" si="5"/>
        <v>1.5612276264041465</v>
      </c>
    </row>
    <row r="19" spans="1:13" ht="14.25" x14ac:dyDescent="0.2">
      <c r="A19" s="108" t="str">
        <f>SEKTOR_USD!A19</f>
        <v xml:space="preserve"> Su Ürünleri ve Hayvansal Mamuller</v>
      </c>
      <c r="B19" s="109">
        <f>SEKTOR_USD!B19*$B$53</f>
        <v>854614.40026383195</v>
      </c>
      <c r="C19" s="109">
        <f>SEKTOR_USD!C19*$C$53</f>
        <v>1306325.8752224527</v>
      </c>
      <c r="D19" s="110">
        <f t="shared" si="0"/>
        <v>52.855589002381755</v>
      </c>
      <c r="E19" s="110">
        <f t="shared" si="3"/>
        <v>1.5904663303114963</v>
      </c>
      <c r="F19" s="109">
        <f>SEKTOR_USD!F19*$B$54</f>
        <v>2347315.0801521554</v>
      </c>
      <c r="G19" s="109">
        <f>SEKTOR_USD!G19*$C$54</f>
        <v>3599026.3615174317</v>
      </c>
      <c r="H19" s="110">
        <f t="shared" si="1"/>
        <v>53.325234943923213</v>
      </c>
      <c r="I19" s="110">
        <f t="shared" si="4"/>
        <v>1.6347389156762857</v>
      </c>
      <c r="J19" s="109">
        <f>SEKTOR_USD!J19*$B$55</f>
        <v>8636366.460780276</v>
      </c>
      <c r="K19" s="109">
        <f>SEKTOR_USD!K19*$C$55</f>
        <v>13409662.318391504</v>
      </c>
      <c r="L19" s="110">
        <f t="shared" si="2"/>
        <v>55.269723433898513</v>
      </c>
      <c r="M19" s="110">
        <f t="shared" si="5"/>
        <v>1.5612276264041465</v>
      </c>
    </row>
    <row r="20" spans="1:13" s="17" customFormat="1" ht="15.75" x14ac:dyDescent="0.25">
      <c r="A20" s="106" t="s">
        <v>112</v>
      </c>
      <c r="B20" s="104">
        <f>SEKTOR_USD!B20*$B$53</f>
        <v>1776831.2779937431</v>
      </c>
      <c r="C20" s="104">
        <f>SEKTOR_USD!C20*$C$53</f>
        <v>2589293.3153589107</v>
      </c>
      <c r="D20" s="107">
        <f t="shared" si="0"/>
        <v>45.725334049867435</v>
      </c>
      <c r="E20" s="107">
        <f t="shared" si="3"/>
        <v>3.1524935052501304</v>
      </c>
      <c r="F20" s="104">
        <f>SEKTOR_USD!F20*$B$54</f>
        <v>4677585.1625112491</v>
      </c>
      <c r="G20" s="104">
        <f>SEKTOR_USD!G20*$C$54</f>
        <v>6859639.2804243863</v>
      </c>
      <c r="H20" s="107">
        <f t="shared" si="1"/>
        <v>46.649158531656973</v>
      </c>
      <c r="I20" s="107">
        <f t="shared" si="4"/>
        <v>3.1157646965618384</v>
      </c>
      <c r="J20" s="104">
        <f>SEKTOR_USD!J20*$B$55</f>
        <v>17057839.273354843</v>
      </c>
      <c r="K20" s="104">
        <f>SEKTOR_USD!K20*$C$55</f>
        <v>26478992.94931161</v>
      </c>
      <c r="L20" s="107">
        <f t="shared" si="2"/>
        <v>55.230639267852979</v>
      </c>
      <c r="M20" s="107">
        <f t="shared" si="5"/>
        <v>3.0828319409004044</v>
      </c>
    </row>
    <row r="21" spans="1:13" ht="14.25" x14ac:dyDescent="0.2">
      <c r="A21" s="108" t="str">
        <f>SEKTOR_USD!A21</f>
        <v xml:space="preserve"> Mobilya,Kağıt ve Orman Ürünleri</v>
      </c>
      <c r="B21" s="109">
        <f>SEKTOR_USD!B21*$B$53</f>
        <v>1776831.2779937431</v>
      </c>
      <c r="C21" s="109">
        <f>SEKTOR_USD!C21*$C$53</f>
        <v>2589293.3153589107</v>
      </c>
      <c r="D21" s="110">
        <f t="shared" si="0"/>
        <v>45.725334049867435</v>
      </c>
      <c r="E21" s="110">
        <f t="shared" si="3"/>
        <v>3.1524935052501304</v>
      </c>
      <c r="F21" s="109">
        <f>SEKTOR_USD!F21*$B$54</f>
        <v>4677585.1625112491</v>
      </c>
      <c r="G21" s="109">
        <f>SEKTOR_USD!G21*$C$54</f>
        <v>6859639.2804243863</v>
      </c>
      <c r="H21" s="110">
        <f t="shared" si="1"/>
        <v>46.649158531656973</v>
      </c>
      <c r="I21" s="110">
        <f t="shared" si="4"/>
        <v>3.1157646965618384</v>
      </c>
      <c r="J21" s="109">
        <f>SEKTOR_USD!J21*$B$55</f>
        <v>17057839.273354843</v>
      </c>
      <c r="K21" s="109">
        <f>SEKTOR_USD!K21*$C$55</f>
        <v>26478992.94931161</v>
      </c>
      <c r="L21" s="110">
        <f t="shared" si="2"/>
        <v>55.230639267852979</v>
      </c>
      <c r="M21" s="110">
        <f t="shared" si="5"/>
        <v>3.0828319409004044</v>
      </c>
    </row>
    <row r="22" spans="1:13" ht="16.5" x14ac:dyDescent="0.25">
      <c r="A22" s="103" t="s">
        <v>14</v>
      </c>
      <c r="B22" s="104">
        <f>SEKTOR_USD!B22*$B$53</f>
        <v>49415411.235150069</v>
      </c>
      <c r="C22" s="104">
        <f>SEKTOR_USD!C22*$C$53</f>
        <v>69397740.825998202</v>
      </c>
      <c r="D22" s="107">
        <f t="shared" si="0"/>
        <v>40.437444698698258</v>
      </c>
      <c r="E22" s="107">
        <f t="shared" si="3"/>
        <v>84.492523861734014</v>
      </c>
      <c r="F22" s="104">
        <f>SEKTOR_USD!F22*$B$54</f>
        <v>126981315.42890364</v>
      </c>
      <c r="G22" s="104">
        <f>SEKTOR_USD!G22*$C$54</f>
        <v>184359664.98122483</v>
      </c>
      <c r="H22" s="107">
        <f t="shared" si="1"/>
        <v>45.186450745540682</v>
      </c>
      <c r="I22" s="107">
        <f t="shared" si="4"/>
        <v>83.739291839691361</v>
      </c>
      <c r="J22" s="104">
        <f>SEKTOR_USD!J22*$B$55</f>
        <v>461477238.96773267</v>
      </c>
      <c r="K22" s="104">
        <f>SEKTOR_USD!K22*$C$55</f>
        <v>717650264.28615904</v>
      </c>
      <c r="L22" s="107">
        <f t="shared" si="2"/>
        <v>55.511519027775591</v>
      </c>
      <c r="M22" s="107">
        <f t="shared" si="5"/>
        <v>83.552843621060177</v>
      </c>
    </row>
    <row r="23" spans="1:13" s="17" customFormat="1" ht="15.75" x14ac:dyDescent="0.25">
      <c r="A23" s="106" t="s">
        <v>15</v>
      </c>
      <c r="B23" s="104">
        <f>SEKTOR_USD!B23*$B$53</f>
        <v>4557667.5288567161</v>
      </c>
      <c r="C23" s="104">
        <f>SEKTOR_USD!C23*$C$53</f>
        <v>6102778.9599406188</v>
      </c>
      <c r="D23" s="107">
        <f t="shared" si="0"/>
        <v>33.901363390398323</v>
      </c>
      <c r="E23" s="107">
        <f t="shared" si="3"/>
        <v>7.4302014843471555</v>
      </c>
      <c r="F23" s="104">
        <f>SEKTOR_USD!F23*$B$54</f>
        <v>12137496.201875636</v>
      </c>
      <c r="G23" s="104">
        <f>SEKTOR_USD!G23*$C$54</f>
        <v>16443261.364896746</v>
      </c>
      <c r="H23" s="107">
        <f t="shared" si="1"/>
        <v>35.474904308153185</v>
      </c>
      <c r="I23" s="107">
        <f t="shared" si="4"/>
        <v>7.4688086592674088</v>
      </c>
      <c r="J23" s="104">
        <f>SEKTOR_USD!J23*$B$55</f>
        <v>44517293.315122984</v>
      </c>
      <c r="K23" s="104">
        <f>SEKTOR_USD!K23*$C$55</f>
        <v>64227588.104981594</v>
      </c>
      <c r="L23" s="107">
        <f t="shared" si="2"/>
        <v>44.275591173830009</v>
      </c>
      <c r="M23" s="107">
        <f t="shared" si="5"/>
        <v>7.4777337822501941</v>
      </c>
    </row>
    <row r="24" spans="1:13" ht="14.25" x14ac:dyDescent="0.2">
      <c r="A24" s="108" t="str">
        <f>SEKTOR_USD!A24</f>
        <v xml:space="preserve"> Tekstil ve Hammaddeleri</v>
      </c>
      <c r="B24" s="109">
        <f>SEKTOR_USD!B24*$B$53</f>
        <v>3076982.2659938191</v>
      </c>
      <c r="C24" s="109">
        <f>SEKTOR_USD!C24*$C$53</f>
        <v>3989495.9781581494</v>
      </c>
      <c r="D24" s="110">
        <f t="shared" si="0"/>
        <v>29.656125166831345</v>
      </c>
      <c r="E24" s="110">
        <f t="shared" si="3"/>
        <v>4.8572558720029608</v>
      </c>
      <c r="F24" s="109">
        <f>SEKTOR_USD!F24*$B$54</f>
        <v>8336002.6206713887</v>
      </c>
      <c r="G24" s="109">
        <f>SEKTOR_USD!G24*$C$54</f>
        <v>10976776.86137612</v>
      </c>
      <c r="H24" s="110">
        <f t="shared" si="1"/>
        <v>31.679143600029736</v>
      </c>
      <c r="I24" s="110">
        <f t="shared" si="4"/>
        <v>4.9858385300686914</v>
      </c>
      <c r="J24" s="109">
        <f>SEKTOR_USD!J24*$B$55</f>
        <v>30440551.153948795</v>
      </c>
      <c r="K24" s="109">
        <f>SEKTOR_USD!K24*$C$55</f>
        <v>43472007.751463376</v>
      </c>
      <c r="L24" s="110">
        <f t="shared" si="2"/>
        <v>42.809529077216204</v>
      </c>
      <c r="M24" s="110">
        <f t="shared" si="5"/>
        <v>5.0612534354243781</v>
      </c>
    </row>
    <row r="25" spans="1:13" ht="14.25" x14ac:dyDescent="0.2">
      <c r="A25" s="108" t="str">
        <f>SEKTOR_USD!A25</f>
        <v xml:space="preserve"> Deri ve Deri Mamulleri </v>
      </c>
      <c r="B25" s="109">
        <f>SEKTOR_USD!B25*$B$53</f>
        <v>656993.85474195459</v>
      </c>
      <c r="C25" s="109">
        <f>SEKTOR_USD!C25*$C$53</f>
        <v>967408.43414328294</v>
      </c>
      <c r="D25" s="110">
        <f t="shared" si="0"/>
        <v>47.247714291520872</v>
      </c>
      <c r="E25" s="110">
        <f t="shared" si="3"/>
        <v>1.1778305638340405</v>
      </c>
      <c r="F25" s="109">
        <f>SEKTOR_USD!F25*$B$54</f>
        <v>1688112.0824659271</v>
      </c>
      <c r="G25" s="109">
        <f>SEKTOR_USD!G25*$C$54</f>
        <v>2363535.5603724821</v>
      </c>
      <c r="H25" s="110">
        <f t="shared" si="1"/>
        <v>40.01058252719352</v>
      </c>
      <c r="I25" s="110">
        <f t="shared" si="4"/>
        <v>1.073558004586719</v>
      </c>
      <c r="J25" s="109">
        <f>SEKTOR_USD!J25*$B$55</f>
        <v>5884615.6950660143</v>
      </c>
      <c r="K25" s="109">
        <f>SEKTOR_USD!K25*$C$55</f>
        <v>8788678.732471643</v>
      </c>
      <c r="L25" s="110">
        <f t="shared" si="2"/>
        <v>49.350088228200782</v>
      </c>
      <c r="M25" s="110">
        <f t="shared" si="5"/>
        <v>1.023226962091851</v>
      </c>
    </row>
    <row r="26" spans="1:13" ht="14.25" x14ac:dyDescent="0.2">
      <c r="A26" s="108" t="str">
        <f>SEKTOR_USD!A26</f>
        <v xml:space="preserve"> Halı </v>
      </c>
      <c r="B26" s="109">
        <f>SEKTOR_USD!B26*$B$53</f>
        <v>823691.40812094253</v>
      </c>
      <c r="C26" s="109">
        <f>SEKTOR_USD!C26*$C$53</f>
        <v>1145874.5476391867</v>
      </c>
      <c r="D26" s="110">
        <f t="shared" si="0"/>
        <v>39.11454415352334</v>
      </c>
      <c r="E26" s="110">
        <f t="shared" si="3"/>
        <v>1.3951150485101551</v>
      </c>
      <c r="F26" s="109">
        <f>SEKTOR_USD!F26*$B$54</f>
        <v>2113381.4987383205</v>
      </c>
      <c r="G26" s="109">
        <f>SEKTOR_USD!G26*$C$54</f>
        <v>3102948.9431481431</v>
      </c>
      <c r="H26" s="110">
        <f t="shared" si="1"/>
        <v>46.823890764662693</v>
      </c>
      <c r="I26" s="110">
        <f t="shared" si="4"/>
        <v>1.4094121246119979</v>
      </c>
      <c r="J26" s="109">
        <f>SEKTOR_USD!J26*$B$55</f>
        <v>8192126.4661081657</v>
      </c>
      <c r="K26" s="109">
        <f>SEKTOR_USD!K26*$C$55</f>
        <v>11966901.621046577</v>
      </c>
      <c r="L26" s="110">
        <f t="shared" si="2"/>
        <v>46.078086935731768</v>
      </c>
      <c r="M26" s="110">
        <f t="shared" si="5"/>
        <v>1.3932533847339656</v>
      </c>
    </row>
    <row r="27" spans="1:13" s="17" customFormat="1" ht="15.75" x14ac:dyDescent="0.25">
      <c r="A27" s="106" t="s">
        <v>19</v>
      </c>
      <c r="B27" s="104">
        <f>SEKTOR_USD!B27*$B$53</f>
        <v>6067367.9976583878</v>
      </c>
      <c r="C27" s="104">
        <f>SEKTOR_USD!C27*$C$53</f>
        <v>10026831.846327648</v>
      </c>
      <c r="D27" s="107">
        <f t="shared" si="0"/>
        <v>65.25834348925855</v>
      </c>
      <c r="E27" s="107">
        <f t="shared" si="3"/>
        <v>12.207779661842435</v>
      </c>
      <c r="F27" s="104">
        <f>SEKTOR_USD!F27*$B$54</f>
        <v>15909812.08005954</v>
      </c>
      <c r="G27" s="104">
        <f>SEKTOR_USD!G27*$C$54</f>
        <v>26786745.986013483</v>
      </c>
      <c r="H27" s="107">
        <f t="shared" si="1"/>
        <v>68.366199746548091</v>
      </c>
      <c r="I27" s="107">
        <f t="shared" si="4"/>
        <v>12.166995095087104</v>
      </c>
      <c r="J27" s="104">
        <f>SEKTOR_USD!J27*$B$55</f>
        <v>59273995.444421202</v>
      </c>
      <c r="K27" s="104">
        <f>SEKTOR_USD!K27*$C$55</f>
        <v>94983894.456633404</v>
      </c>
      <c r="L27" s="107">
        <f t="shared" si="2"/>
        <v>60.245473153055649</v>
      </c>
      <c r="M27" s="107">
        <f t="shared" si="5"/>
        <v>11.058554389230839</v>
      </c>
    </row>
    <row r="28" spans="1:13" ht="14.25" x14ac:dyDescent="0.2">
      <c r="A28" s="108" t="str">
        <f>SEKTOR_USD!A28</f>
        <v xml:space="preserve"> Kimyevi Maddeler ve Mamulleri  </v>
      </c>
      <c r="B28" s="109">
        <f>SEKTOR_USD!B28*$B$53</f>
        <v>6067367.9976583878</v>
      </c>
      <c r="C28" s="109">
        <f>SEKTOR_USD!C28*$C$53</f>
        <v>10026831.846327648</v>
      </c>
      <c r="D28" s="110">
        <f t="shared" si="0"/>
        <v>65.25834348925855</v>
      </c>
      <c r="E28" s="110">
        <f t="shared" si="3"/>
        <v>12.207779661842435</v>
      </c>
      <c r="F28" s="109">
        <f>SEKTOR_USD!F28*$B$54</f>
        <v>15909812.08005954</v>
      </c>
      <c r="G28" s="109">
        <f>SEKTOR_USD!G28*$C$54</f>
        <v>26786745.986013483</v>
      </c>
      <c r="H28" s="110">
        <f t="shared" si="1"/>
        <v>68.366199746548091</v>
      </c>
      <c r="I28" s="110">
        <f t="shared" si="4"/>
        <v>12.166995095087104</v>
      </c>
      <c r="J28" s="109">
        <f>SEKTOR_USD!J28*$B$55</f>
        <v>59273995.444421202</v>
      </c>
      <c r="K28" s="109">
        <f>SEKTOR_USD!K28*$C$55</f>
        <v>94983894.456633404</v>
      </c>
      <c r="L28" s="110">
        <f t="shared" si="2"/>
        <v>60.245473153055649</v>
      </c>
      <c r="M28" s="110">
        <f t="shared" si="5"/>
        <v>11.058554389230839</v>
      </c>
    </row>
    <row r="29" spans="1:13" s="17" customFormat="1" ht="15.75" x14ac:dyDescent="0.25">
      <c r="A29" s="106" t="s">
        <v>21</v>
      </c>
      <c r="B29" s="104">
        <f>SEKTOR_USD!B29*$B$53</f>
        <v>38790375.708634973</v>
      </c>
      <c r="C29" s="104">
        <f>SEKTOR_USD!C29*$C$53</f>
        <v>53268130.019729927</v>
      </c>
      <c r="D29" s="107">
        <f t="shared" si="0"/>
        <v>37.323057708544233</v>
      </c>
      <c r="E29" s="107">
        <f t="shared" si="3"/>
        <v>64.854542715544412</v>
      </c>
      <c r="F29" s="104">
        <f>SEKTOR_USD!F29*$B$54</f>
        <v>98934007.146968469</v>
      </c>
      <c r="G29" s="104">
        <f>SEKTOR_USD!G29*$C$54</f>
        <v>141129657.63031459</v>
      </c>
      <c r="H29" s="107">
        <f t="shared" si="1"/>
        <v>42.650299629189817</v>
      </c>
      <c r="I29" s="107">
        <f t="shared" si="4"/>
        <v>64.103488085336849</v>
      </c>
      <c r="J29" s="104">
        <f>SEKTOR_USD!J29*$B$55</f>
        <v>357685950.20818847</v>
      </c>
      <c r="K29" s="104">
        <f>SEKTOR_USD!K29*$C$55</f>
        <v>558438781.72454417</v>
      </c>
      <c r="L29" s="107">
        <f t="shared" si="2"/>
        <v>56.125445072558477</v>
      </c>
      <c r="M29" s="107">
        <f t="shared" si="5"/>
        <v>65.016555449579158</v>
      </c>
    </row>
    <row r="30" spans="1:13" ht="14.25" x14ac:dyDescent="0.2">
      <c r="A30" s="108" t="str">
        <f>SEKTOR_USD!A30</f>
        <v xml:space="preserve"> Hazırgiyim ve Konfeksiyon </v>
      </c>
      <c r="B30" s="109">
        <f>SEKTOR_USD!B30*$B$53</f>
        <v>6527882.4769929526</v>
      </c>
      <c r="C30" s="109">
        <f>SEKTOR_USD!C30*$C$53</f>
        <v>9211386.4258459806</v>
      </c>
      <c r="D30" s="110">
        <f t="shared" si="0"/>
        <v>41.108337325477947</v>
      </c>
      <c r="E30" s="110">
        <f t="shared" si="3"/>
        <v>11.214965762889436</v>
      </c>
      <c r="F30" s="109">
        <f>SEKTOR_USD!F30*$B$54</f>
        <v>17213012.421382617</v>
      </c>
      <c r="G30" s="109">
        <f>SEKTOR_USD!G30*$C$54</f>
        <v>24252910.445337601</v>
      </c>
      <c r="H30" s="110">
        <f t="shared" si="1"/>
        <v>40.898698331326202</v>
      </c>
      <c r="I30" s="110">
        <f t="shared" si="4"/>
        <v>11.016083946295158</v>
      </c>
      <c r="J30" s="109">
        <f>SEKTOR_USD!J30*$B$55</f>
        <v>64295821.13765689</v>
      </c>
      <c r="K30" s="109">
        <f>SEKTOR_USD!K30*$C$55</f>
        <v>92183679.918897569</v>
      </c>
      <c r="L30" s="110">
        <f t="shared" si="2"/>
        <v>43.374294453029812</v>
      </c>
      <c r="M30" s="110">
        <f t="shared" si="5"/>
        <v>10.732537805638293</v>
      </c>
    </row>
    <row r="31" spans="1:13" ht="14.25" x14ac:dyDescent="0.2">
      <c r="A31" s="108" t="str">
        <f>SEKTOR_USD!A31</f>
        <v xml:space="preserve"> Otomotiv Endüstrisi</v>
      </c>
      <c r="B31" s="109">
        <f>SEKTOR_USD!B31*$B$53</f>
        <v>12227892.126120394</v>
      </c>
      <c r="C31" s="109">
        <f>SEKTOR_USD!C31*$C$53</f>
        <v>15801311.847067697</v>
      </c>
      <c r="D31" s="110">
        <f t="shared" si="0"/>
        <v>29.223513620258441</v>
      </c>
      <c r="E31" s="110">
        <f t="shared" si="3"/>
        <v>19.238273499890465</v>
      </c>
      <c r="F31" s="109">
        <f>SEKTOR_USD!F31*$B$54</f>
        <v>31384590.833707597</v>
      </c>
      <c r="G31" s="109">
        <f>SEKTOR_USD!G31*$C$54</f>
        <v>41661284.532370083</v>
      </c>
      <c r="H31" s="110">
        <f t="shared" si="1"/>
        <v>32.744392791717196</v>
      </c>
      <c r="I31" s="110">
        <f t="shared" si="4"/>
        <v>18.923263199831947</v>
      </c>
      <c r="J31" s="109">
        <f>SEKTOR_USD!J31*$B$55</f>
        <v>109410117.30569549</v>
      </c>
      <c r="K31" s="109">
        <f>SEKTOR_USD!K31*$C$55</f>
        <v>162533756.37975323</v>
      </c>
      <c r="L31" s="110">
        <f t="shared" si="2"/>
        <v>48.554594750710791</v>
      </c>
      <c r="M31" s="110">
        <f t="shared" si="5"/>
        <v>18.923085806216609</v>
      </c>
    </row>
    <row r="32" spans="1:13" ht="14.25" x14ac:dyDescent="0.2">
      <c r="A32" s="108" t="str">
        <f>SEKTOR_USD!A32</f>
        <v xml:space="preserve"> Gemi ve Yat</v>
      </c>
      <c r="B32" s="109">
        <f>SEKTOR_USD!B32*$B$53</f>
        <v>308127.3083063417</v>
      </c>
      <c r="C32" s="109">
        <f>SEKTOR_USD!C32*$C$53</f>
        <v>545710.53250298568</v>
      </c>
      <c r="D32" s="110">
        <f t="shared" si="0"/>
        <v>77.105539753210564</v>
      </c>
      <c r="E32" s="110">
        <f t="shared" si="3"/>
        <v>0.6644086628801994</v>
      </c>
      <c r="F32" s="109">
        <f>SEKTOR_USD!F32*$B$54</f>
        <v>679132.68590782757</v>
      </c>
      <c r="G32" s="109">
        <f>SEKTOR_USD!G32*$C$54</f>
        <v>1437619.4095911335</v>
      </c>
      <c r="H32" s="110">
        <f t="shared" si="1"/>
        <v>111.6846147184629</v>
      </c>
      <c r="I32" s="110">
        <f t="shared" si="4"/>
        <v>0.65299115891980353</v>
      </c>
      <c r="J32" s="109">
        <f>SEKTOR_USD!J32*$B$55</f>
        <v>4477467.0357745709</v>
      </c>
      <c r="K32" s="109">
        <f>SEKTOR_USD!K32*$C$55</f>
        <v>5645715.4302400537</v>
      </c>
      <c r="L32" s="110">
        <f t="shared" si="2"/>
        <v>26.091725190409669</v>
      </c>
      <c r="M32" s="110">
        <f t="shared" si="5"/>
        <v>0.6573056570125636</v>
      </c>
    </row>
    <row r="33" spans="1:13" ht="14.25" x14ac:dyDescent="0.2">
      <c r="A33" s="108" t="str">
        <f>SEKTOR_USD!A33</f>
        <v xml:space="preserve"> Elektrik Elektronik</v>
      </c>
      <c r="B33" s="109">
        <f>SEKTOR_USD!B33*$B$53</f>
        <v>3999262.7931408235</v>
      </c>
      <c r="C33" s="109">
        <f>SEKTOR_USD!C33*$C$53</f>
        <v>5448784.9677243074</v>
      </c>
      <c r="D33" s="110">
        <f t="shared" si="0"/>
        <v>36.244734331276611</v>
      </c>
      <c r="E33" s="110">
        <f t="shared" si="3"/>
        <v>6.6339565009360184</v>
      </c>
      <c r="F33" s="109">
        <f>SEKTOR_USD!F33*$B$54</f>
        <v>10206906.108002221</v>
      </c>
      <c r="G33" s="109">
        <f>SEKTOR_USD!G33*$C$54</f>
        <v>14399406.972843805</v>
      </c>
      <c r="H33" s="110">
        <f t="shared" si="1"/>
        <v>41.075138935143734</v>
      </c>
      <c r="I33" s="110">
        <f t="shared" si="4"/>
        <v>6.540455272254114</v>
      </c>
      <c r="J33" s="109">
        <f>SEKTOR_USD!J33*$B$55</f>
        <v>40266644.258542664</v>
      </c>
      <c r="K33" s="109">
        <f>SEKTOR_USD!K33*$C$55</f>
        <v>59113383.676202402</v>
      </c>
      <c r="L33" s="110">
        <f t="shared" si="2"/>
        <v>46.804842481159469</v>
      </c>
      <c r="M33" s="110">
        <f t="shared" si="5"/>
        <v>6.8823095984258371</v>
      </c>
    </row>
    <row r="34" spans="1:13" ht="14.25" x14ac:dyDescent="0.2">
      <c r="A34" s="108" t="str">
        <f>SEKTOR_USD!A34</f>
        <v xml:space="preserve"> Makine ve Aksamları</v>
      </c>
      <c r="B34" s="109">
        <f>SEKTOR_USD!B34*$B$53</f>
        <v>2472347.1396657177</v>
      </c>
      <c r="C34" s="109">
        <f>SEKTOR_USD!C34*$C$53</f>
        <v>3835363.1747757462</v>
      </c>
      <c r="D34" s="110">
        <f t="shared" si="0"/>
        <v>55.130447227338784</v>
      </c>
      <c r="E34" s="110">
        <f t="shared" si="3"/>
        <v>4.6695974639242799</v>
      </c>
      <c r="F34" s="109">
        <f>SEKTOR_USD!F34*$B$54</f>
        <v>6466712.9518506657</v>
      </c>
      <c r="G34" s="109">
        <f>SEKTOR_USD!G34*$C$54</f>
        <v>10141392.713807628</v>
      </c>
      <c r="H34" s="110">
        <f t="shared" si="1"/>
        <v>56.824538050746931</v>
      </c>
      <c r="I34" s="110">
        <f t="shared" si="4"/>
        <v>4.6063928582694178</v>
      </c>
      <c r="J34" s="109">
        <f>SEKTOR_USD!J34*$B$55</f>
        <v>23670229.634053908</v>
      </c>
      <c r="K34" s="109">
        <f>SEKTOR_USD!K34*$C$55</f>
        <v>39238710.090987816</v>
      </c>
      <c r="L34" s="110">
        <f t="shared" si="2"/>
        <v>65.772409890505799</v>
      </c>
      <c r="M34" s="110">
        <f t="shared" si="5"/>
        <v>4.5683893273355434</v>
      </c>
    </row>
    <row r="35" spans="1:13" ht="14.25" x14ac:dyDescent="0.2">
      <c r="A35" s="108" t="str">
        <f>SEKTOR_USD!A35</f>
        <v xml:space="preserve"> Demir ve Demir Dışı Metaller </v>
      </c>
      <c r="B35" s="109">
        <f>SEKTOR_USD!B35*$B$53</f>
        <v>2927246.0933255842</v>
      </c>
      <c r="C35" s="109">
        <f>SEKTOR_USD!C35*$C$53</f>
        <v>3905267.8067892957</v>
      </c>
      <c r="D35" s="110">
        <f t="shared" si="0"/>
        <v>33.410983644104931</v>
      </c>
      <c r="E35" s="110">
        <f t="shared" si="3"/>
        <v>4.7547071334632323</v>
      </c>
      <c r="F35" s="109">
        <f>SEKTOR_USD!F35*$B$54</f>
        <v>7575253.4280965356</v>
      </c>
      <c r="G35" s="109">
        <f>SEKTOR_USD!G35*$C$54</f>
        <v>10842987.551868407</v>
      </c>
      <c r="H35" s="110">
        <f t="shared" si="1"/>
        <v>43.136961090329727</v>
      </c>
      <c r="I35" s="110">
        <f t="shared" si="4"/>
        <v>4.9250691528025836</v>
      </c>
      <c r="J35" s="109">
        <f>SEKTOR_USD!J35*$B$55</f>
        <v>26540243.504859053</v>
      </c>
      <c r="K35" s="109">
        <f>SEKTOR_USD!K35*$C$55</f>
        <v>42426036.604587637</v>
      </c>
      <c r="L35" s="110">
        <f t="shared" si="2"/>
        <v>59.855491140539741</v>
      </c>
      <c r="M35" s="110">
        <f t="shared" si="5"/>
        <v>4.9394756447424788</v>
      </c>
    </row>
    <row r="36" spans="1:13" ht="14.25" x14ac:dyDescent="0.2">
      <c r="A36" s="108" t="str">
        <f>SEKTOR_USD!A36</f>
        <v xml:space="preserve"> Çelik</v>
      </c>
      <c r="B36" s="109">
        <f>SEKTOR_USD!B36*$B$53</f>
        <v>5006421.4150573201</v>
      </c>
      <c r="C36" s="109">
        <f>SEKTOR_USD!C36*$C$53</f>
        <v>7222221.9176205797</v>
      </c>
      <c r="D36" s="110">
        <f t="shared" si="0"/>
        <v>44.259168752734531</v>
      </c>
      <c r="E36" s="110">
        <f t="shared" si="3"/>
        <v>8.7931357771331022</v>
      </c>
      <c r="F36" s="109">
        <f>SEKTOR_USD!F36*$B$54</f>
        <v>13553391.695201524</v>
      </c>
      <c r="G36" s="109">
        <f>SEKTOR_USD!G36*$C$54</f>
        <v>19944476.286581013</v>
      </c>
      <c r="H36" s="110">
        <f t="shared" si="1"/>
        <v>47.154872633410314</v>
      </c>
      <c r="I36" s="110">
        <f t="shared" si="4"/>
        <v>9.0591199572959624</v>
      </c>
      <c r="J36" s="109">
        <f>SEKTOR_USD!J36*$B$55</f>
        <v>44253081.299547441</v>
      </c>
      <c r="K36" s="109">
        <f>SEKTOR_USD!K36*$C$55</f>
        <v>81974783.769873977</v>
      </c>
      <c r="L36" s="110">
        <f t="shared" si="2"/>
        <v>85.240849591895653</v>
      </c>
      <c r="M36" s="110">
        <f t="shared" si="5"/>
        <v>9.5439612162720699</v>
      </c>
    </row>
    <row r="37" spans="1:13" ht="14.25" x14ac:dyDescent="0.2">
      <c r="A37" s="108" t="str">
        <f>SEKTOR_USD!A37</f>
        <v xml:space="preserve"> Çimento Cam Seramik ve Toprak Ürünleri</v>
      </c>
      <c r="B37" s="109">
        <f>SEKTOR_USD!B37*$B$53</f>
        <v>1037810.9373169314</v>
      </c>
      <c r="C37" s="109">
        <f>SEKTOR_USD!C37*$C$53</f>
        <v>1738224.1759225305</v>
      </c>
      <c r="D37" s="110">
        <f t="shared" si="0"/>
        <v>67.489483240212138</v>
      </c>
      <c r="E37" s="110">
        <f t="shared" si="3"/>
        <v>2.1163073309463867</v>
      </c>
      <c r="F37" s="109">
        <f>SEKTOR_USD!F37*$B$54</f>
        <v>2726408.757095716</v>
      </c>
      <c r="G37" s="109">
        <f>SEKTOR_USD!G37*$C$54</f>
        <v>4488950.6515806541</v>
      </c>
      <c r="H37" s="110">
        <f t="shared" si="1"/>
        <v>64.647015598734768</v>
      </c>
      <c r="I37" s="110">
        <f t="shared" si="4"/>
        <v>2.0389576467551453</v>
      </c>
      <c r="J37" s="109">
        <f>SEKTOR_USD!J37*$B$55</f>
        <v>10222913.232870979</v>
      </c>
      <c r="K37" s="109">
        <f>SEKTOR_USD!K37*$C$55</f>
        <v>16244049.632751392</v>
      </c>
      <c r="L37" s="110">
        <f t="shared" si="2"/>
        <v>58.898439835329121</v>
      </c>
      <c r="M37" s="110">
        <f t="shared" si="5"/>
        <v>1.8912227951146221</v>
      </c>
    </row>
    <row r="38" spans="1:13" ht="14.25" x14ac:dyDescent="0.2">
      <c r="A38" s="108" t="str">
        <f>SEKTOR_USD!A38</f>
        <v xml:space="preserve"> Mücevher</v>
      </c>
      <c r="B38" s="109">
        <f>SEKTOR_USD!B38*$B$53</f>
        <v>2031829.9753445475</v>
      </c>
      <c r="C38" s="109">
        <f>SEKTOR_USD!C38*$C$53</f>
        <v>1640891.3436501115</v>
      </c>
      <c r="D38" s="110">
        <f t="shared" si="0"/>
        <v>-19.240715829489751</v>
      </c>
      <c r="E38" s="110">
        <f t="shared" si="3"/>
        <v>1.997803521522282</v>
      </c>
      <c r="F38" s="109">
        <f>SEKTOR_USD!F38*$B$54</f>
        <v>3278631.4131342368</v>
      </c>
      <c r="G38" s="109">
        <f>SEKTOR_USD!G38*$C$54</f>
        <v>4425266.366299415</v>
      </c>
      <c r="H38" s="110">
        <f t="shared" si="1"/>
        <v>34.972975265586271</v>
      </c>
      <c r="I38" s="110">
        <f t="shared" si="4"/>
        <v>2.0100311624761087</v>
      </c>
      <c r="J38" s="109">
        <f>SEKTOR_USD!J38*$B$55</f>
        <v>12304342.723696131</v>
      </c>
      <c r="K38" s="109">
        <f>SEKTOR_USD!K38*$C$55</f>
        <v>22847896.762588821</v>
      </c>
      <c r="L38" s="110">
        <f t="shared" si="2"/>
        <v>85.689697334157856</v>
      </c>
      <c r="M38" s="110">
        <f t="shared" si="5"/>
        <v>2.6600794847802147</v>
      </c>
    </row>
    <row r="39" spans="1:13" ht="14.25" x14ac:dyDescent="0.2">
      <c r="A39" s="108" t="str">
        <f>SEKTOR_USD!A39</f>
        <v xml:space="preserve"> Savunma ve Havacılık Sanayii</v>
      </c>
      <c r="B39" s="109">
        <f>SEKTOR_USD!B39*$B$53</f>
        <v>575314.4191485123</v>
      </c>
      <c r="C39" s="109">
        <f>SEKTOR_USD!C39*$C$53</f>
        <v>1584008.903649556</v>
      </c>
      <c r="D39" s="110">
        <f t="shared" si="0"/>
        <v>175.329254913157</v>
      </c>
      <c r="E39" s="110">
        <f t="shared" si="3"/>
        <v>1.9285485160731697</v>
      </c>
      <c r="F39" s="109">
        <f>SEKTOR_USD!F39*$B$54</f>
        <v>1541796.690667202</v>
      </c>
      <c r="G39" s="109">
        <f>SEKTOR_USD!G39*$C$54</f>
        <v>3413380.2496303907</v>
      </c>
      <c r="H39" s="110">
        <f t="shared" si="1"/>
        <v>121.38977663476977</v>
      </c>
      <c r="I39" s="110">
        <f t="shared" si="4"/>
        <v>1.5504152977970924</v>
      </c>
      <c r="J39" s="109">
        <f>SEKTOR_USD!J39*$B$55</f>
        <v>6528436.525875465</v>
      </c>
      <c r="K39" s="109">
        <f>SEKTOR_USD!K39*$C$55</f>
        <v>11847038.818247886</v>
      </c>
      <c r="L39" s="110">
        <f t="shared" si="2"/>
        <v>81.468239314147212</v>
      </c>
      <c r="M39" s="110">
        <f t="shared" si="5"/>
        <v>1.3792982891719476</v>
      </c>
    </row>
    <row r="40" spans="1:13" ht="14.25" x14ac:dyDescent="0.2">
      <c r="A40" s="108" t="str">
        <f>SEKTOR_USD!A40</f>
        <v xml:space="preserve"> İklimlendirme Sanayii</v>
      </c>
      <c r="B40" s="109">
        <f>SEKTOR_USD!B40*$B$53</f>
        <v>1623732.1866798541</v>
      </c>
      <c r="C40" s="109">
        <f>SEKTOR_USD!C40*$C$53</f>
        <v>2272591.6624526381</v>
      </c>
      <c r="D40" s="110">
        <f t="shared" si="0"/>
        <v>39.960991171798305</v>
      </c>
      <c r="E40" s="110">
        <f t="shared" si="3"/>
        <v>2.7669057087780979</v>
      </c>
      <c r="F40" s="109">
        <f>SEKTOR_USD!F40*$B$54</f>
        <v>4195908.9446761096</v>
      </c>
      <c r="G40" s="109">
        <f>SEKTOR_USD!G40*$C$54</f>
        <v>5973173.255872733</v>
      </c>
      <c r="H40" s="110">
        <f t="shared" si="1"/>
        <v>42.357075299540703</v>
      </c>
      <c r="I40" s="110">
        <f t="shared" si="4"/>
        <v>2.7131167684292845</v>
      </c>
      <c r="J40" s="109">
        <f>SEKTOR_USD!J40*$B$55</f>
        <v>15296713.558557179</v>
      </c>
      <c r="K40" s="109">
        <f>SEKTOR_USD!K40*$C$55</f>
        <v>23756855.256429404</v>
      </c>
      <c r="L40" s="110">
        <f t="shared" si="2"/>
        <v>55.306923709370977</v>
      </c>
      <c r="M40" s="110">
        <f t="shared" si="5"/>
        <v>2.7659054987501803</v>
      </c>
    </row>
    <row r="41" spans="1:13" ht="14.25" x14ac:dyDescent="0.2">
      <c r="A41" s="108" t="str">
        <f>SEKTOR_USD!A41</f>
        <v xml:space="preserve"> Diğer Sanayi Ürünleri</v>
      </c>
      <c r="B41" s="109">
        <f>SEKTOR_USD!B41*$B$53</f>
        <v>52508.837535983403</v>
      </c>
      <c r="C41" s="109">
        <f>SEKTOR_USD!C41*$C$53</f>
        <v>62367.261728493053</v>
      </c>
      <c r="D41" s="110">
        <f t="shared" si="0"/>
        <v>18.774790406955479</v>
      </c>
      <c r="E41" s="110">
        <f t="shared" si="3"/>
        <v>7.5932837107740445E-2</v>
      </c>
      <c r="F41" s="109">
        <f>SEKTOR_USD!F41*$B$54</f>
        <v>112261.21724621684</v>
      </c>
      <c r="G41" s="109">
        <f>SEKTOR_USD!G41*$C$54</f>
        <v>148809.19453176815</v>
      </c>
      <c r="H41" s="110">
        <f t="shared" si="1"/>
        <v>32.556191872917687</v>
      </c>
      <c r="I41" s="110">
        <f t="shared" si="4"/>
        <v>6.7591664210250021E-2</v>
      </c>
      <c r="J41" s="109">
        <f>SEKTOR_USD!J41*$B$55</f>
        <v>419939.99105871544</v>
      </c>
      <c r="K41" s="109">
        <f>SEKTOR_USD!K41*$C$55</f>
        <v>626875.38398392755</v>
      </c>
      <c r="L41" s="110">
        <f t="shared" si="2"/>
        <v>49.277372322532308</v>
      </c>
      <c r="M41" s="110">
        <f t="shared" si="5"/>
        <v>7.2984326118795975E-2</v>
      </c>
    </row>
    <row r="42" spans="1:13" ht="16.5" x14ac:dyDescent="0.25">
      <c r="A42" s="103" t="s">
        <v>31</v>
      </c>
      <c r="B42" s="104">
        <f>SEKTOR_USD!B42*$B$53</f>
        <v>1465829.1425888957</v>
      </c>
      <c r="C42" s="104">
        <f>SEKTOR_USD!C42*$C$53</f>
        <v>2018432.1085410023</v>
      </c>
      <c r="D42" s="107">
        <f t="shared" si="0"/>
        <v>37.699002557427576</v>
      </c>
      <c r="E42" s="107">
        <f t="shared" si="3"/>
        <v>2.4574636157363368</v>
      </c>
      <c r="F42" s="104">
        <f>SEKTOR_USD!F42*$B$54</f>
        <v>4206319.5175509974</v>
      </c>
      <c r="G42" s="104">
        <f>SEKTOR_USD!G42*$C$54</f>
        <v>5190543.6400564993</v>
      </c>
      <c r="H42" s="107">
        <f t="shared" si="1"/>
        <v>23.398700892759013</v>
      </c>
      <c r="I42" s="107">
        <f t="shared" si="4"/>
        <v>2.3576331011754119</v>
      </c>
      <c r="J42" s="104">
        <f>SEKTOR_USD!J42*$B$55</f>
        <v>17547514.093972772</v>
      </c>
      <c r="K42" s="104">
        <f>SEKTOR_USD!K42*$C$55</f>
        <v>23129189.225812387</v>
      </c>
      <c r="L42" s="107">
        <f t="shared" si="2"/>
        <v>31.808922346196095</v>
      </c>
      <c r="M42" s="107">
        <f t="shared" si="5"/>
        <v>2.6928291211436592</v>
      </c>
    </row>
    <row r="43" spans="1:13" ht="14.25" x14ac:dyDescent="0.2">
      <c r="A43" s="108" t="str">
        <f>SEKTOR_USD!A43</f>
        <v xml:space="preserve"> Madencilik Ürünleri</v>
      </c>
      <c r="B43" s="109">
        <f>SEKTOR_USD!B43*$B$53</f>
        <v>1465829.1425888957</v>
      </c>
      <c r="C43" s="109">
        <f>SEKTOR_USD!C43*$C$53</f>
        <v>2018432.1085410023</v>
      </c>
      <c r="D43" s="110">
        <f t="shared" si="0"/>
        <v>37.699002557427576</v>
      </c>
      <c r="E43" s="110">
        <f t="shared" si="3"/>
        <v>2.4574636157363368</v>
      </c>
      <c r="F43" s="109">
        <f>SEKTOR_USD!F43*$B$54</f>
        <v>4206319.5175509974</v>
      </c>
      <c r="G43" s="109">
        <f>SEKTOR_USD!G43*$C$54</f>
        <v>5190543.6400564993</v>
      </c>
      <c r="H43" s="110">
        <f t="shared" si="1"/>
        <v>23.398700892759013</v>
      </c>
      <c r="I43" s="110">
        <f t="shared" si="4"/>
        <v>2.3576331011754119</v>
      </c>
      <c r="J43" s="109">
        <f>SEKTOR_USD!J43*$B$55</f>
        <v>17547514.093972772</v>
      </c>
      <c r="K43" s="109">
        <f>SEKTOR_USD!K43*$C$55</f>
        <v>23129189.225812387</v>
      </c>
      <c r="L43" s="110">
        <f t="shared" si="2"/>
        <v>31.808922346196095</v>
      </c>
      <c r="M43" s="110">
        <f t="shared" si="5"/>
        <v>2.6928291211436592</v>
      </c>
    </row>
    <row r="44" spans="1:13" ht="18" x14ac:dyDescent="0.25">
      <c r="A44" s="111" t="s">
        <v>33</v>
      </c>
      <c r="B44" s="112">
        <f>SEKTOR_USD!B44*$B$53</f>
        <v>58639867.643375307</v>
      </c>
      <c r="C44" s="112">
        <f>SEKTOR_USD!C44*$C$53</f>
        <v>82134770.810684562</v>
      </c>
      <c r="D44" s="113">
        <f>(C44-B44)/B44*100</f>
        <v>40.066432806765604</v>
      </c>
      <c r="E44" s="114">
        <f t="shared" si="3"/>
        <v>100</v>
      </c>
      <c r="F44" s="112">
        <f>SEKTOR_USD!F44*$B$54</f>
        <v>153029601.46670938</v>
      </c>
      <c r="G44" s="112">
        <f>SEKTOR_USD!G44*$C$54</f>
        <v>220159092.5012345</v>
      </c>
      <c r="H44" s="113">
        <f>(G44-F44)/F44*100</f>
        <v>43.866997228721608</v>
      </c>
      <c r="I44" s="113">
        <f t="shared" si="4"/>
        <v>100</v>
      </c>
      <c r="J44" s="112">
        <f>SEKTOR_USD!J44*$B$55</f>
        <v>559041341.67235184</v>
      </c>
      <c r="K44" s="112">
        <f>SEKTOR_USD!K44*$C$55</f>
        <v>858917821.56564379</v>
      </c>
      <c r="L44" s="113">
        <f>(K44-J44)/J44*100</f>
        <v>53.64119923514464</v>
      </c>
      <c r="M44" s="113">
        <f t="shared" si="5"/>
        <v>100</v>
      </c>
    </row>
    <row r="45" spans="1:13" ht="14.25" hidden="1" x14ac:dyDescent="0.2">
      <c r="A45" s="38" t="s">
        <v>34</v>
      </c>
      <c r="B45" s="36">
        <f>SEKTOR_USD!B45*2.1157</f>
        <v>1006707.2478564064</v>
      </c>
      <c r="C45" s="36">
        <f>SEKTOR_USD!C45*2.7012</f>
        <v>1325753.9771818619</v>
      </c>
      <c r="D45" s="37"/>
      <c r="E45" s="37"/>
      <c r="F45" s="36">
        <f>SEKTOR_USD!F45*2.1642</f>
        <v>2225575.4615429002</v>
      </c>
      <c r="G45" s="36">
        <f>SEKTOR_USD!G45*2.5613</f>
        <v>3257814.3548303321</v>
      </c>
      <c r="H45" s="37">
        <f>(G45-F45)/F45*100</f>
        <v>46.380763587850801</v>
      </c>
      <c r="I45" s="37">
        <f t="shared" ref="I45:I46" si="6">G45/G$46*100</f>
        <v>3.0089946549925952</v>
      </c>
      <c r="J45" s="36">
        <f>SEKTOR_USD!J45*2.0809</f>
        <v>17255464.994190414</v>
      </c>
      <c r="K45" s="36">
        <f>SEKTOR_USD!K45*2.3856</f>
        <v>11297880.200024374</v>
      </c>
      <c r="L45" s="37">
        <f>(K45-J45)/J45*100</f>
        <v>-34.525785286990789</v>
      </c>
      <c r="M45" s="37">
        <f t="shared" ref="M45:M46" si="7">K45/K$46*100</f>
        <v>2.800946867229086</v>
      </c>
    </row>
    <row r="46" spans="1:13" s="18" customFormat="1" ht="18" hidden="1" x14ac:dyDescent="0.25">
      <c r="A46" s="39" t="s">
        <v>35</v>
      </c>
      <c r="B46" s="40">
        <f>SEKTOR_USD!B46*2.1157</f>
        <v>32906511.544610593</v>
      </c>
      <c r="C46" s="40">
        <f>SEKTOR_USD!C46*2.7012</f>
        <v>41835685.413393602</v>
      </c>
      <c r="D46" s="41">
        <f>(C46-B46)/B46*100</f>
        <v>27.134975570649399</v>
      </c>
      <c r="E46" s="42">
        <f>C46/C$46*100</f>
        <v>100</v>
      </c>
      <c r="F46" s="40">
        <f>SEKTOR_USD!F46*2.1642</f>
        <v>89025967.274402022</v>
      </c>
      <c r="G46" s="40">
        <f>SEKTOR_USD!G46*2.5613</f>
        <v>108269197.13615607</v>
      </c>
      <c r="H46" s="41">
        <f>(G46-F46)/F46*100</f>
        <v>21.61529995225014</v>
      </c>
      <c r="I46" s="42">
        <f t="shared" si="6"/>
        <v>100</v>
      </c>
      <c r="J46" s="40">
        <f>SEKTOR_USD!J46*2.0809</f>
        <v>333610660.37596029</v>
      </c>
      <c r="K46" s="40">
        <f>SEKTOR_USD!K46*2.3856</f>
        <v>403359318.67215723</v>
      </c>
      <c r="L46" s="41">
        <f>(K46-J46)/J46*100</f>
        <v>20.907203090451056</v>
      </c>
      <c r="M46" s="42">
        <f t="shared" si="7"/>
        <v>100</v>
      </c>
    </row>
    <row r="47" spans="1:13" s="18" customFormat="1" ht="18" hidden="1" x14ac:dyDescent="0.25">
      <c r="A47" s="19"/>
      <c r="B47" s="20"/>
      <c r="C47" s="20"/>
      <c r="D47" s="21"/>
      <c r="E47" s="22"/>
      <c r="F47" s="22"/>
      <c r="G47" s="22"/>
      <c r="H47" s="22"/>
      <c r="I47" s="22"/>
    </row>
    <row r="48" spans="1:13" hidden="1" x14ac:dyDescent="0.2">
      <c r="A48" s="1" t="s">
        <v>116</v>
      </c>
    </row>
    <row r="49" spans="1:3" hidden="1" x14ac:dyDescent="0.2">
      <c r="A49" s="1" t="s">
        <v>113</v>
      </c>
    </row>
    <row r="51" spans="1:3" x14ac:dyDescent="0.2">
      <c r="A51" s="23" t="s">
        <v>117</v>
      </c>
    </row>
    <row r="52" spans="1:3" x14ac:dyDescent="0.2">
      <c r="A52" s="80"/>
      <c r="B52" s="81">
        <v>2018</v>
      </c>
      <c r="C52" s="81">
        <v>2019</v>
      </c>
    </row>
    <row r="53" spans="1:3" x14ac:dyDescent="0.2">
      <c r="A53" s="83" t="s">
        <v>118</v>
      </c>
      <c r="B53" s="82">
        <v>3.889189</v>
      </c>
      <c r="C53" s="82">
        <v>5.4767419999999998</v>
      </c>
    </row>
    <row r="54" spans="1:3" x14ac:dyDescent="0.2">
      <c r="A54" s="81" t="s">
        <v>230</v>
      </c>
      <c r="B54" s="82">
        <v>3.8154973333333331</v>
      </c>
      <c r="C54" s="82">
        <v>5.3698319999999997</v>
      </c>
    </row>
    <row r="55" spans="1:3" x14ac:dyDescent="0.2">
      <c r="A55" s="81" t="s">
        <v>119</v>
      </c>
      <c r="B55" s="82">
        <v>3.677224666666667</v>
      </c>
      <c r="C55" s="82">
        <v>5.226309333333333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D7" sqref="D7"/>
    </sheetView>
  </sheetViews>
  <sheetFormatPr defaultColWidth="9.140625" defaultRowHeight="12.75" x14ac:dyDescent="0.2"/>
  <cols>
    <col min="1" max="1" width="51" style="13" customWidth="1"/>
    <col min="2" max="2" width="14.42578125" style="13" customWidth="1"/>
    <col min="3" max="3" width="17.85546875" style="13" bestFit="1" customWidth="1"/>
    <col min="4" max="4" width="14.42578125" style="13" customWidth="1"/>
    <col min="5" max="5" width="17.85546875" style="13" bestFit="1" customWidth="1"/>
    <col min="6" max="6" width="19.85546875" style="13" bestFit="1" customWidth="1"/>
    <col min="7" max="7" width="19.85546875" style="13" customWidth="1"/>
    <col min="8" max="16384" width="9.140625" style="13"/>
  </cols>
  <sheetData>
    <row r="1" spans="1:7" x14ac:dyDescent="0.2">
      <c r="B1" s="14"/>
    </row>
    <row r="2" spans="1:7" x14ac:dyDescent="0.2">
      <c r="B2" s="14"/>
    </row>
    <row r="3" spans="1:7" x14ac:dyDescent="0.2">
      <c r="B3" s="14"/>
    </row>
    <row r="4" spans="1:7" x14ac:dyDescent="0.2">
      <c r="B4" s="14"/>
      <c r="C4" s="14"/>
    </row>
    <row r="5" spans="1:7" ht="26.25" x14ac:dyDescent="0.2">
      <c r="A5" s="144" t="s">
        <v>37</v>
      </c>
      <c r="B5" s="145"/>
      <c r="C5" s="145"/>
      <c r="D5" s="145"/>
      <c r="E5" s="145"/>
      <c r="F5" s="145"/>
      <c r="G5" s="146"/>
    </row>
    <row r="6" spans="1:7" ht="50.25" customHeight="1" x14ac:dyDescent="0.2">
      <c r="A6" s="98"/>
      <c r="B6" s="147" t="s">
        <v>224</v>
      </c>
      <c r="C6" s="147"/>
      <c r="D6" s="147" t="s">
        <v>225</v>
      </c>
      <c r="E6" s="147"/>
      <c r="F6" s="147" t="s">
        <v>123</v>
      </c>
      <c r="G6" s="147"/>
    </row>
    <row r="7" spans="1:7" ht="30" x14ac:dyDescent="0.25">
      <c r="A7" s="99" t="s">
        <v>1</v>
      </c>
      <c r="B7" s="115" t="s">
        <v>38</v>
      </c>
      <c r="C7" s="115" t="s">
        <v>39</v>
      </c>
      <c r="D7" s="115" t="s">
        <v>38</v>
      </c>
      <c r="E7" s="115" t="s">
        <v>39</v>
      </c>
      <c r="F7" s="115" t="s">
        <v>38</v>
      </c>
      <c r="G7" s="115" t="s">
        <v>39</v>
      </c>
    </row>
    <row r="8" spans="1:7" ht="16.5" x14ac:dyDescent="0.25">
      <c r="A8" s="103" t="s">
        <v>2</v>
      </c>
      <c r="B8" s="116">
        <f>SEKTOR_USD!D8</f>
        <v>-1.8952905402563218</v>
      </c>
      <c r="C8" s="116">
        <f>SEKTOR_TL!D8</f>
        <v>38.150699977803995</v>
      </c>
      <c r="D8" s="116">
        <f>SEKTOR_USD!H8</f>
        <v>-0.42594064208278182</v>
      </c>
      <c r="E8" s="116">
        <f>SEKTOR_TL!H8</f>
        <v>40.137948895620603</v>
      </c>
      <c r="F8" s="116">
        <f>SEKTOR_USD!L8</f>
        <v>3.880968261549437</v>
      </c>
      <c r="G8" s="116">
        <f>SEKTOR_TL!L8</f>
        <v>47.64234529982653</v>
      </c>
    </row>
    <row r="9" spans="1:7" s="17" customFormat="1" ht="15.75" x14ac:dyDescent="0.25">
      <c r="A9" s="106" t="s">
        <v>3</v>
      </c>
      <c r="B9" s="116">
        <f>SEKTOR_USD!D9</f>
        <v>-5.4999405251988023</v>
      </c>
      <c r="C9" s="116">
        <f>SEKTOR_TL!D9</f>
        <v>33.074644798219268</v>
      </c>
      <c r="D9" s="116">
        <f>SEKTOR_USD!H9</f>
        <v>-3.370888468591962</v>
      </c>
      <c r="E9" s="116">
        <f>SEKTOR_TL!H9</f>
        <v>35.993305695646455</v>
      </c>
      <c r="F9" s="116">
        <f>SEKTOR_USD!L9</f>
        <v>1.3512229753214007</v>
      </c>
      <c r="G9" s="116">
        <f>SEKTOR_TL!L9</f>
        <v>44.046907816711204</v>
      </c>
    </row>
    <row r="10" spans="1:7" ht="14.25" x14ac:dyDescent="0.2">
      <c r="A10" s="108" t="s">
        <v>4</v>
      </c>
      <c r="B10" s="117">
        <f>SEKTOR_USD!D10</f>
        <v>-1.9028069200024782</v>
      </c>
      <c r="C10" s="117">
        <f>SEKTOR_TL!D10</f>
        <v>38.140115438805303</v>
      </c>
      <c r="D10" s="117">
        <f>SEKTOR_USD!H10</f>
        <v>1.9390550964709201</v>
      </c>
      <c r="E10" s="117">
        <f>SEKTOR_TL!H10</f>
        <v>43.466382566849134</v>
      </c>
      <c r="F10" s="117">
        <f>SEKTOR_USD!L10</f>
        <v>5.7385459315955307</v>
      </c>
      <c r="G10" s="117">
        <f>SEKTOR_TL!L10</f>
        <v>50.282454728645817</v>
      </c>
    </row>
    <row r="11" spans="1:7" ht="14.25" x14ac:dyDescent="0.2">
      <c r="A11" s="108" t="s">
        <v>5</v>
      </c>
      <c r="B11" s="117">
        <f>SEKTOR_USD!D11</f>
        <v>-30.444171388041696</v>
      </c>
      <c r="C11" s="117">
        <f>SEKTOR_TL!D11</f>
        <v>-2.0517316325039072</v>
      </c>
      <c r="D11" s="117">
        <f>SEKTOR_USD!H11</f>
        <v>-20.929965249838688</v>
      </c>
      <c r="E11" s="117">
        <f>SEKTOR_TL!H11</f>
        <v>11.28111639160579</v>
      </c>
      <c r="F11" s="117">
        <f>SEKTOR_USD!L11</f>
        <v>-7.1410474138471898</v>
      </c>
      <c r="G11" s="117">
        <f>SEKTOR_TL!L11</f>
        <v>31.977144334912676</v>
      </c>
    </row>
    <row r="12" spans="1:7" ht="14.25" x14ac:dyDescent="0.2">
      <c r="A12" s="108" t="s">
        <v>6</v>
      </c>
      <c r="B12" s="117">
        <f>SEKTOR_USD!D12</f>
        <v>-9.1851535266633899</v>
      </c>
      <c r="C12" s="117">
        <f>SEKTOR_TL!D12</f>
        <v>27.885141067732739</v>
      </c>
      <c r="D12" s="117">
        <f>SEKTOR_USD!H12</f>
        <v>-0.67065241977863244</v>
      </c>
      <c r="E12" s="117">
        <f>SEKTOR_TL!H12</f>
        <v>39.793547885778963</v>
      </c>
      <c r="F12" s="117">
        <f>SEKTOR_USD!L12</f>
        <v>6.1685738950221252</v>
      </c>
      <c r="G12" s="117">
        <f>SEKTOR_TL!L12</f>
        <v>50.893638260406483</v>
      </c>
    </row>
    <row r="13" spans="1:7" ht="14.25" x14ac:dyDescent="0.2">
      <c r="A13" s="108" t="s">
        <v>7</v>
      </c>
      <c r="B13" s="117">
        <f>SEKTOR_USD!D13</f>
        <v>3.5139311874692249</v>
      </c>
      <c r="C13" s="117">
        <f>SEKTOR_TL!D13</f>
        <v>45.76794661291148</v>
      </c>
      <c r="D13" s="117">
        <f>SEKTOR_USD!H13</f>
        <v>4.7147798232390867</v>
      </c>
      <c r="E13" s="117">
        <f>SEKTOR_TL!H13</f>
        <v>47.372865564694457</v>
      </c>
      <c r="F13" s="117">
        <f>SEKTOR_USD!L13</f>
        <v>7.2032418824350959</v>
      </c>
      <c r="G13" s="117">
        <f>SEKTOR_TL!L13</f>
        <v>52.364175268529877</v>
      </c>
    </row>
    <row r="14" spans="1:7" ht="14.25" x14ac:dyDescent="0.2">
      <c r="A14" s="108" t="s">
        <v>8</v>
      </c>
      <c r="B14" s="117">
        <f>SEKTOR_USD!D14</f>
        <v>10.390941272785623</v>
      </c>
      <c r="C14" s="117">
        <f>SEKTOR_TL!D14</f>
        <v>55.45212754849365</v>
      </c>
      <c r="D14" s="117">
        <f>SEKTOR_USD!H14</f>
        <v>5.9493181206895418</v>
      </c>
      <c r="E14" s="117">
        <f>SEKTOR_TL!H14</f>
        <v>49.110322749360748</v>
      </c>
      <c r="F14" s="117">
        <f>SEKTOR_USD!L14</f>
        <v>-7.9586172031713822</v>
      </c>
      <c r="G14" s="117">
        <f>SEKTOR_TL!L14</f>
        <v>30.815161315672885</v>
      </c>
    </row>
    <row r="15" spans="1:7" ht="14.25" x14ac:dyDescent="0.2">
      <c r="A15" s="108" t="s">
        <v>9</v>
      </c>
      <c r="B15" s="117">
        <f>SEKTOR_USD!D15</f>
        <v>-25.633518045929616</v>
      </c>
      <c r="C15" s="117">
        <f>SEKTOR_TL!D15</f>
        <v>4.7226131489365333</v>
      </c>
      <c r="D15" s="117">
        <f>SEKTOR_USD!H15</f>
        <v>-46.170800466281328</v>
      </c>
      <c r="E15" s="117">
        <f>SEKTOR_TL!H15</f>
        <v>-24.242180523810887</v>
      </c>
      <c r="F15" s="117">
        <f>SEKTOR_USD!L15</f>
        <v>-20.746841032142008</v>
      </c>
      <c r="G15" s="117">
        <f>SEKTOR_TL!L15</f>
        <v>12.639711183416017</v>
      </c>
    </row>
    <row r="16" spans="1:7" ht="14.25" x14ac:dyDescent="0.2">
      <c r="A16" s="108" t="s">
        <v>10</v>
      </c>
      <c r="B16" s="117">
        <f>SEKTOR_USD!D16</f>
        <v>13.190156238320103</v>
      </c>
      <c r="C16" s="117">
        <f>SEKTOR_TL!D16</f>
        <v>59.393972022694108</v>
      </c>
      <c r="D16" s="117">
        <f>SEKTOR_USD!H16</f>
        <v>5.4013034797036799</v>
      </c>
      <c r="E16" s="117">
        <f>SEKTOR_TL!H16</f>
        <v>48.339061155249368</v>
      </c>
      <c r="F16" s="117">
        <f>SEKTOR_USD!L16</f>
        <v>4.444577133813997</v>
      </c>
      <c r="G16" s="117">
        <f>SEKTOR_TL!L16</f>
        <v>48.443382651763969</v>
      </c>
    </row>
    <row r="17" spans="1:7" ht="14.25" x14ac:dyDescent="0.2">
      <c r="A17" s="118" t="s">
        <v>11</v>
      </c>
      <c r="B17" s="117">
        <f>SEKTOR_USD!D17</f>
        <v>8.2467309536185631</v>
      </c>
      <c r="C17" s="117">
        <f>SEKTOR_TL!D17</f>
        <v>52.432658267927522</v>
      </c>
      <c r="D17" s="117">
        <f>SEKTOR_USD!H17</f>
        <v>-1.1096062022735724</v>
      </c>
      <c r="E17" s="117">
        <f>SEKTOR_TL!H17</f>
        <v>39.175775715642729</v>
      </c>
      <c r="F17" s="117">
        <f>SEKTOR_USD!L17</f>
        <v>2.8630508295754225</v>
      </c>
      <c r="G17" s="117">
        <f>SEKTOR_TL!L17</f>
        <v>46.195615263581303</v>
      </c>
    </row>
    <row r="18" spans="1:7" s="17" customFormat="1" ht="15.75" x14ac:dyDescent="0.25">
      <c r="A18" s="106" t="s">
        <v>12</v>
      </c>
      <c r="B18" s="116">
        <f>SEKTOR_USD!D18</f>
        <v>8.547065999563987</v>
      </c>
      <c r="C18" s="116">
        <f>SEKTOR_TL!D18</f>
        <v>52.855589002381755</v>
      </c>
      <c r="D18" s="116">
        <f>SEKTOR_USD!H18</f>
        <v>8.9441950998179909</v>
      </c>
      <c r="E18" s="116">
        <f>SEKTOR_TL!H18</f>
        <v>53.325234943923213</v>
      </c>
      <c r="F18" s="116">
        <f>SEKTOR_USD!L18</f>
        <v>9.2475819133125174</v>
      </c>
      <c r="G18" s="116">
        <f>SEKTOR_TL!L18</f>
        <v>55.269723433898513</v>
      </c>
    </row>
    <row r="19" spans="1:7" ht="14.25" x14ac:dyDescent="0.2">
      <c r="A19" s="108" t="s">
        <v>13</v>
      </c>
      <c r="B19" s="117">
        <f>SEKTOR_USD!D19</f>
        <v>8.547065999563987</v>
      </c>
      <c r="C19" s="117">
        <f>SEKTOR_TL!D19</f>
        <v>52.855589002381755</v>
      </c>
      <c r="D19" s="117">
        <f>SEKTOR_USD!H19</f>
        <v>8.9441950998179909</v>
      </c>
      <c r="E19" s="117">
        <f>SEKTOR_TL!H19</f>
        <v>53.325234943923213</v>
      </c>
      <c r="F19" s="117">
        <f>SEKTOR_USD!L19</f>
        <v>9.2475819133125174</v>
      </c>
      <c r="G19" s="117">
        <f>SEKTOR_TL!L19</f>
        <v>55.269723433898513</v>
      </c>
    </row>
    <row r="20" spans="1:7" s="17" customFormat="1" ht="15.75" x14ac:dyDescent="0.25">
      <c r="A20" s="106" t="s">
        <v>112</v>
      </c>
      <c r="B20" s="116">
        <f>SEKTOR_USD!D20</f>
        <v>3.483670804297502</v>
      </c>
      <c r="C20" s="116">
        <f>SEKTOR_TL!D20</f>
        <v>45.725334049867435</v>
      </c>
      <c r="D20" s="116">
        <f>SEKTOR_USD!H20</f>
        <v>4.2005547497788518</v>
      </c>
      <c r="E20" s="116">
        <f>SEKTOR_TL!H20</f>
        <v>46.649158531656973</v>
      </c>
      <c r="F20" s="116">
        <f>SEKTOR_USD!L20</f>
        <v>9.2200823432924039</v>
      </c>
      <c r="G20" s="116">
        <f>SEKTOR_TL!L20</f>
        <v>55.230639267852979</v>
      </c>
    </row>
    <row r="21" spans="1:7" ht="14.25" x14ac:dyDescent="0.2">
      <c r="A21" s="108" t="s">
        <v>111</v>
      </c>
      <c r="B21" s="117">
        <f>SEKTOR_USD!D21</f>
        <v>3.483670804297502</v>
      </c>
      <c r="C21" s="117">
        <f>SEKTOR_TL!D21</f>
        <v>45.725334049867435</v>
      </c>
      <c r="D21" s="117">
        <f>SEKTOR_USD!H21</f>
        <v>4.2005547497788518</v>
      </c>
      <c r="E21" s="117">
        <f>SEKTOR_TL!H21</f>
        <v>46.649158531656973</v>
      </c>
      <c r="F21" s="117">
        <f>SEKTOR_USD!L21</f>
        <v>9.2200823432924039</v>
      </c>
      <c r="G21" s="117">
        <f>SEKTOR_TL!L21</f>
        <v>55.230639267852979</v>
      </c>
    </row>
    <row r="22" spans="1:7" ht="16.5" x14ac:dyDescent="0.25">
      <c r="A22" s="103" t="s">
        <v>14</v>
      </c>
      <c r="B22" s="116">
        <f>SEKTOR_USD!D22</f>
        <v>-0.27140860199631078</v>
      </c>
      <c r="C22" s="116">
        <f>SEKTOR_TL!D22</f>
        <v>40.437444698698258</v>
      </c>
      <c r="D22" s="116">
        <f>SEKTOR_USD!H22</f>
        <v>3.1612377548761046</v>
      </c>
      <c r="E22" s="116">
        <f>SEKTOR_TL!H22</f>
        <v>45.186450745540682</v>
      </c>
      <c r="F22" s="116">
        <f>SEKTOR_USD!L22</f>
        <v>9.4177089887279042</v>
      </c>
      <c r="G22" s="116">
        <f>SEKTOR_TL!L22</f>
        <v>55.511519027775591</v>
      </c>
    </row>
    <row r="23" spans="1:7" s="17" customFormat="1" ht="15.75" x14ac:dyDescent="0.25">
      <c r="A23" s="106" t="s">
        <v>15</v>
      </c>
      <c r="B23" s="116">
        <f>SEKTOR_USD!D23</f>
        <v>-4.9128643301181825</v>
      </c>
      <c r="C23" s="116">
        <f>SEKTOR_TL!D23</f>
        <v>33.901363390398323</v>
      </c>
      <c r="D23" s="116">
        <f>SEKTOR_USD!H23</f>
        <v>-3.7392350223718376</v>
      </c>
      <c r="E23" s="116">
        <f>SEKTOR_TL!H23</f>
        <v>35.474904308153185</v>
      </c>
      <c r="F23" s="116">
        <f>SEKTOR_USD!L23</f>
        <v>1.5121242974628308</v>
      </c>
      <c r="G23" s="116">
        <f>SEKTOR_TL!L23</f>
        <v>44.275591173830009</v>
      </c>
    </row>
    <row r="24" spans="1:7" ht="14.25" x14ac:dyDescent="0.2">
      <c r="A24" s="108" t="s">
        <v>16</v>
      </c>
      <c r="B24" s="117">
        <f>SEKTOR_USD!D24</f>
        <v>-7.9275277561981854</v>
      </c>
      <c r="C24" s="117">
        <f>SEKTOR_TL!D24</f>
        <v>29.656125166831345</v>
      </c>
      <c r="D24" s="117">
        <f>SEKTOR_USD!H24</f>
        <v>-6.4362867848509007</v>
      </c>
      <c r="E24" s="117">
        <f>SEKTOR_TL!H24</f>
        <v>31.679143600029736</v>
      </c>
      <c r="F24" s="117">
        <f>SEKTOR_USD!L24</f>
        <v>0.48060485215381271</v>
      </c>
      <c r="G24" s="117">
        <f>SEKTOR_TL!L24</f>
        <v>42.809529077216204</v>
      </c>
    </row>
    <row r="25" spans="1:7" ht="14.25" x14ac:dyDescent="0.2">
      <c r="A25" s="108" t="s">
        <v>17</v>
      </c>
      <c r="B25" s="117">
        <f>SEKTOR_USD!D25</f>
        <v>4.5647559621625087</v>
      </c>
      <c r="C25" s="117">
        <f>SEKTOR_TL!D25</f>
        <v>47.247714291520872</v>
      </c>
      <c r="D25" s="117">
        <f>SEKTOR_USD!H25</f>
        <v>-0.51643994245007596</v>
      </c>
      <c r="E25" s="117">
        <f>SEKTOR_TL!H25</f>
        <v>40.01058252719352</v>
      </c>
      <c r="F25" s="117">
        <f>SEKTOR_USD!L25</f>
        <v>5.0825340357930564</v>
      </c>
      <c r="G25" s="117">
        <f>SEKTOR_TL!L25</f>
        <v>49.350088228200782</v>
      </c>
    </row>
    <row r="26" spans="1:7" ht="14.25" x14ac:dyDescent="0.2">
      <c r="A26" s="108" t="s">
        <v>18</v>
      </c>
      <c r="B26" s="117">
        <f>SEKTOR_USD!D26</f>
        <v>-1.2108375998180532</v>
      </c>
      <c r="C26" s="117">
        <f>SEKTOR_TL!D26</f>
        <v>39.11454415352334</v>
      </c>
      <c r="D26" s="117">
        <f>SEKTOR_USD!H26</f>
        <v>4.3247095406700149</v>
      </c>
      <c r="E26" s="117">
        <f>SEKTOR_TL!H26</f>
        <v>46.823890764662693</v>
      </c>
      <c r="F26" s="117">
        <f>SEKTOR_USD!L26</f>
        <v>2.7803580460763646</v>
      </c>
      <c r="G26" s="117">
        <f>SEKTOR_TL!L26</f>
        <v>46.078086935731768</v>
      </c>
    </row>
    <row r="27" spans="1:7" s="17" customFormat="1" ht="15.75" x14ac:dyDescent="0.25">
      <c r="A27" s="106" t="s">
        <v>19</v>
      </c>
      <c r="B27" s="116">
        <f>SEKTOR_USD!D27</f>
        <v>17.354611858043697</v>
      </c>
      <c r="C27" s="116">
        <f>SEKTOR_TL!D27</f>
        <v>65.25834348925855</v>
      </c>
      <c r="D27" s="116">
        <f>SEKTOR_USD!H27</f>
        <v>19.631449579134248</v>
      </c>
      <c r="E27" s="116">
        <f>SEKTOR_TL!H27</f>
        <v>68.366199746548091</v>
      </c>
      <c r="F27" s="116">
        <f>SEKTOR_USD!L27</f>
        <v>12.74851315091581</v>
      </c>
      <c r="G27" s="116">
        <f>SEKTOR_TL!L27</f>
        <v>60.245473153055649</v>
      </c>
    </row>
    <row r="28" spans="1:7" ht="14.25" x14ac:dyDescent="0.2">
      <c r="A28" s="108" t="s">
        <v>20</v>
      </c>
      <c r="B28" s="117">
        <f>SEKTOR_USD!D28</f>
        <v>17.354611858043697</v>
      </c>
      <c r="C28" s="117">
        <f>SEKTOR_TL!D28</f>
        <v>65.25834348925855</v>
      </c>
      <c r="D28" s="117">
        <f>SEKTOR_USD!H28</f>
        <v>19.631449579134248</v>
      </c>
      <c r="E28" s="117">
        <f>SEKTOR_TL!H28</f>
        <v>68.366199746548091</v>
      </c>
      <c r="F28" s="117">
        <f>SEKTOR_USD!L28</f>
        <v>12.74851315091581</v>
      </c>
      <c r="G28" s="117">
        <f>SEKTOR_TL!L28</f>
        <v>60.245473153055649</v>
      </c>
    </row>
    <row r="29" spans="1:7" s="17" customFormat="1" ht="15.75" x14ac:dyDescent="0.25">
      <c r="A29" s="106" t="s">
        <v>21</v>
      </c>
      <c r="B29" s="116">
        <f>SEKTOR_USD!D29</f>
        <v>-2.4830226644900364</v>
      </c>
      <c r="C29" s="116">
        <f>SEKTOR_TL!D29</f>
        <v>37.323057708544233</v>
      </c>
      <c r="D29" s="116">
        <f>SEKTOR_USD!H29</f>
        <v>1.359192956944425</v>
      </c>
      <c r="E29" s="116">
        <f>SEKTOR_TL!H29</f>
        <v>42.650299629189817</v>
      </c>
      <c r="F29" s="116">
        <f>SEKTOR_USD!L29</f>
        <v>9.8496665808639303</v>
      </c>
      <c r="G29" s="116">
        <f>SEKTOR_TL!L29</f>
        <v>56.125445072558477</v>
      </c>
    </row>
    <row r="30" spans="1:7" ht="14.25" x14ac:dyDescent="0.2">
      <c r="A30" s="108" t="s">
        <v>22</v>
      </c>
      <c r="B30" s="117">
        <f>SEKTOR_USD!D30</f>
        <v>0.20501117900721108</v>
      </c>
      <c r="C30" s="117">
        <f>SEKTOR_TL!D30</f>
        <v>41.108337325477947</v>
      </c>
      <c r="D30" s="117">
        <f>SEKTOR_USD!H30</f>
        <v>0.11460465677750023</v>
      </c>
      <c r="E30" s="117">
        <f>SEKTOR_TL!H30</f>
        <v>40.898698331326202</v>
      </c>
      <c r="F30" s="117">
        <f>SEKTOR_USD!L30</f>
        <v>0.87797305949956772</v>
      </c>
      <c r="G30" s="117">
        <f>SEKTOR_TL!L30</f>
        <v>43.374294453029812</v>
      </c>
    </row>
    <row r="31" spans="1:7" ht="14.25" x14ac:dyDescent="0.2">
      <c r="A31" s="108" t="s">
        <v>23</v>
      </c>
      <c r="B31" s="117">
        <f>SEKTOR_USD!D31</f>
        <v>-8.2347374199370211</v>
      </c>
      <c r="C31" s="117">
        <f>SEKTOR_TL!D31</f>
        <v>29.223513620258441</v>
      </c>
      <c r="D31" s="117">
        <f>SEKTOR_USD!H31</f>
        <v>-5.6793812708201088</v>
      </c>
      <c r="E31" s="117">
        <f>SEKTOR_TL!H31</f>
        <v>32.744392791717196</v>
      </c>
      <c r="F31" s="117">
        <f>SEKTOR_USD!L31</f>
        <v>4.5228258266096324</v>
      </c>
      <c r="G31" s="117">
        <f>SEKTOR_TL!L31</f>
        <v>48.554594750710791</v>
      </c>
    </row>
    <row r="32" spans="1:7" ht="14.25" x14ac:dyDescent="0.2">
      <c r="A32" s="108" t="s">
        <v>24</v>
      </c>
      <c r="B32" s="117">
        <f>SEKTOR_USD!D32</f>
        <v>25.767640149426281</v>
      </c>
      <c r="C32" s="117">
        <f>SEKTOR_TL!D32</f>
        <v>77.105539753210564</v>
      </c>
      <c r="D32" s="117">
        <f>SEKTOR_USD!H32</f>
        <v>50.411052518214575</v>
      </c>
      <c r="E32" s="117">
        <f>SEKTOR_TL!H32</f>
        <v>111.6846147184629</v>
      </c>
      <c r="F32" s="117">
        <f>SEKTOR_USD!L32</f>
        <v>-11.282020913790317</v>
      </c>
      <c r="G32" s="117">
        <f>SEKTOR_TL!L32</f>
        <v>26.091725190409669</v>
      </c>
    </row>
    <row r="33" spans="1:7" ht="14.25" x14ac:dyDescent="0.2">
      <c r="A33" s="108" t="s">
        <v>107</v>
      </c>
      <c r="B33" s="117">
        <f>SEKTOR_USD!D33</f>
        <v>-3.2487705155504165</v>
      </c>
      <c r="C33" s="117">
        <f>SEKTOR_TL!D33</f>
        <v>36.244734331276611</v>
      </c>
      <c r="D33" s="117">
        <f>SEKTOR_USD!H33</f>
        <v>0.23997331884319842</v>
      </c>
      <c r="E33" s="117">
        <f>SEKTOR_TL!H33</f>
        <v>41.075138935143734</v>
      </c>
      <c r="F33" s="117">
        <f>SEKTOR_USD!L33</f>
        <v>3.2917023328063428</v>
      </c>
      <c r="G33" s="117">
        <f>SEKTOR_TL!L33</f>
        <v>46.804842481159469</v>
      </c>
    </row>
    <row r="34" spans="1:7" ht="14.25" x14ac:dyDescent="0.2">
      <c r="A34" s="108" t="s">
        <v>25</v>
      </c>
      <c r="B34" s="117">
        <f>SEKTOR_USD!D34</f>
        <v>10.162507001725942</v>
      </c>
      <c r="C34" s="117">
        <f>SEKTOR_TL!D34</f>
        <v>55.130447227338784</v>
      </c>
      <c r="D34" s="117">
        <f>SEKTOR_USD!H34</f>
        <v>11.430600945030827</v>
      </c>
      <c r="E34" s="117">
        <f>SEKTOR_TL!H34</f>
        <v>56.824538050746931</v>
      </c>
      <c r="F34" s="117">
        <f>SEKTOR_USD!L34</f>
        <v>16.637258880609441</v>
      </c>
      <c r="G34" s="117">
        <f>SEKTOR_TL!L34</f>
        <v>65.772409890505799</v>
      </c>
    </row>
    <row r="35" spans="1:7" ht="14.25" x14ac:dyDescent="0.2">
      <c r="A35" s="108" t="s">
        <v>26</v>
      </c>
      <c r="B35" s="117">
        <f>SEKTOR_USD!D35</f>
        <v>-5.2610968221923073</v>
      </c>
      <c r="C35" s="117">
        <f>SEKTOR_TL!D35</f>
        <v>33.410983644104931</v>
      </c>
      <c r="D35" s="117">
        <f>SEKTOR_USD!H35</f>
        <v>1.7049869235369326</v>
      </c>
      <c r="E35" s="117">
        <f>SEKTOR_TL!H35</f>
        <v>43.136961090329727</v>
      </c>
      <c r="F35" s="117">
        <f>SEKTOR_USD!L35</f>
        <v>12.474122297922584</v>
      </c>
      <c r="G35" s="117">
        <f>SEKTOR_TL!L35</f>
        <v>59.855491140539741</v>
      </c>
    </row>
    <row r="36" spans="1:7" ht="14.25" x14ac:dyDescent="0.2">
      <c r="A36" s="108" t="s">
        <v>27</v>
      </c>
      <c r="B36" s="117">
        <f>SEKTOR_USD!D36</f>
        <v>2.4425054644310316</v>
      </c>
      <c r="C36" s="117">
        <f>SEKTOR_TL!D36</f>
        <v>44.259168752734531</v>
      </c>
      <c r="D36" s="117">
        <f>SEKTOR_USD!H36</f>
        <v>4.5598864396098993</v>
      </c>
      <c r="E36" s="117">
        <f>SEKTOR_TL!H36</f>
        <v>47.154872633410314</v>
      </c>
      <c r="F36" s="117">
        <f>SEKTOR_USD!L36</f>
        <v>30.335228542463248</v>
      </c>
      <c r="G36" s="117">
        <f>SEKTOR_TL!L36</f>
        <v>85.240849591895653</v>
      </c>
    </row>
    <row r="37" spans="1:7" ht="14.25" x14ac:dyDescent="0.2">
      <c r="A37" s="108" t="s">
        <v>108</v>
      </c>
      <c r="B37" s="117">
        <f>SEKTOR_USD!D37</f>
        <v>18.939007138462514</v>
      </c>
      <c r="C37" s="117">
        <f>SEKTOR_TL!D37</f>
        <v>67.489483240212138</v>
      </c>
      <c r="D37" s="117">
        <f>SEKTOR_USD!H37</f>
        <v>16.988808766878407</v>
      </c>
      <c r="E37" s="117">
        <f>SEKTOR_TL!H37</f>
        <v>64.647015598734768</v>
      </c>
      <c r="F37" s="117">
        <f>SEKTOR_USD!L37</f>
        <v>11.800742204566832</v>
      </c>
      <c r="G37" s="117">
        <f>SEKTOR_TL!L37</f>
        <v>58.898439835329121</v>
      </c>
    </row>
    <row r="38" spans="1:7" ht="14.25" x14ac:dyDescent="0.2">
      <c r="A38" s="118" t="s">
        <v>28</v>
      </c>
      <c r="B38" s="117">
        <f>SEKTOR_USD!D38</f>
        <v>-42.65055398924715</v>
      </c>
      <c r="C38" s="117">
        <f>SEKTOR_TL!D38</f>
        <v>-19.240715829489751</v>
      </c>
      <c r="D38" s="117">
        <f>SEKTOR_USD!H38</f>
        <v>-4.0958772643333363</v>
      </c>
      <c r="E38" s="117">
        <f>SEKTOR_TL!H38</f>
        <v>34.972975265586271</v>
      </c>
      <c r="F38" s="117">
        <f>SEKTOR_USD!L38</f>
        <v>30.651037248790164</v>
      </c>
      <c r="G38" s="117">
        <f>SEKTOR_TL!L38</f>
        <v>85.689697334157856</v>
      </c>
    </row>
    <row r="39" spans="1:7" ht="14.25" x14ac:dyDescent="0.2">
      <c r="A39" s="118" t="s">
        <v>109</v>
      </c>
      <c r="B39" s="117">
        <f>SEKTOR_USD!D39</f>
        <v>95.519071299405027</v>
      </c>
      <c r="C39" s="117">
        <f>SEKTOR_TL!D39</f>
        <v>175.329254913157</v>
      </c>
      <c r="D39" s="117">
        <f>SEKTOR_USD!H39</f>
        <v>57.306988817755631</v>
      </c>
      <c r="E39" s="117">
        <f>SEKTOR_TL!H39</f>
        <v>121.38977663476977</v>
      </c>
      <c r="F39" s="117">
        <f>SEKTOR_USD!L39</f>
        <v>27.68082470100353</v>
      </c>
      <c r="G39" s="117">
        <f>SEKTOR_TL!L39</f>
        <v>81.468239314147212</v>
      </c>
    </row>
    <row r="40" spans="1:7" ht="14.25" x14ac:dyDescent="0.2">
      <c r="A40" s="118" t="s">
        <v>29</v>
      </c>
      <c r="B40" s="117">
        <f>SEKTOR_USD!D40</f>
        <v>-0.60975169280293062</v>
      </c>
      <c r="C40" s="117">
        <f>SEKTOR_TL!D40</f>
        <v>39.960991171798305</v>
      </c>
      <c r="D40" s="117">
        <f>SEKTOR_USD!H40</f>
        <v>1.1508444186950433</v>
      </c>
      <c r="E40" s="117">
        <f>SEKTOR_TL!H40</f>
        <v>42.357075299540703</v>
      </c>
      <c r="F40" s="117">
        <f>SEKTOR_USD!L40</f>
        <v>9.2737559802973539</v>
      </c>
      <c r="G40" s="117">
        <f>SEKTOR_TL!L40</f>
        <v>55.306923709370977</v>
      </c>
    </row>
    <row r="41" spans="1:7" ht="14.25" x14ac:dyDescent="0.2">
      <c r="A41" s="108" t="s">
        <v>30</v>
      </c>
      <c r="B41" s="117">
        <f>SEKTOR_USD!D41</f>
        <v>-15.654670545364963</v>
      </c>
      <c r="C41" s="117">
        <f>SEKTOR_TL!D41</f>
        <v>18.774790406955479</v>
      </c>
      <c r="D41" s="117">
        <f>SEKTOR_USD!H41</f>
        <v>-5.8131061441141796</v>
      </c>
      <c r="E41" s="117">
        <f>SEKTOR_TL!H41</f>
        <v>32.556191872917687</v>
      </c>
      <c r="F41" s="117">
        <f>SEKTOR_USD!L41</f>
        <v>5.0313712161188233</v>
      </c>
      <c r="G41" s="117">
        <f>SEKTOR_TL!L41</f>
        <v>49.277372322532308</v>
      </c>
    </row>
    <row r="42" spans="1:7" ht="16.5" x14ac:dyDescent="0.25">
      <c r="A42" s="103" t="s">
        <v>31</v>
      </c>
      <c r="B42" s="116">
        <f>SEKTOR_USD!D42</f>
        <v>-2.2160536214195856</v>
      </c>
      <c r="C42" s="116">
        <f>SEKTOR_TL!D42</f>
        <v>37.699002557427576</v>
      </c>
      <c r="D42" s="116">
        <f>SEKTOR_USD!H42</f>
        <v>-12.319898612634502</v>
      </c>
      <c r="E42" s="116">
        <f>SEKTOR_TL!H42</f>
        <v>23.398700892759013</v>
      </c>
      <c r="F42" s="116">
        <f>SEKTOR_USD!L42</f>
        <v>-7.2594081933056609</v>
      </c>
      <c r="G42" s="116">
        <f>SEKTOR_TL!L42</f>
        <v>31.808922346196095</v>
      </c>
    </row>
    <row r="43" spans="1:7" ht="14.25" x14ac:dyDescent="0.2">
      <c r="A43" s="108" t="s">
        <v>32</v>
      </c>
      <c r="B43" s="117">
        <f>SEKTOR_USD!D43</f>
        <v>-2.2160536214195856</v>
      </c>
      <c r="C43" s="117">
        <f>SEKTOR_TL!D43</f>
        <v>37.699002557427576</v>
      </c>
      <c r="D43" s="117">
        <f>SEKTOR_USD!H43</f>
        <v>-12.319898612634502</v>
      </c>
      <c r="E43" s="117">
        <f>SEKTOR_TL!H43</f>
        <v>23.398700892759013</v>
      </c>
      <c r="F43" s="117">
        <f>SEKTOR_USD!L43</f>
        <v>-7.2594081933056609</v>
      </c>
      <c r="G43" s="117">
        <f>SEKTOR_TL!L43</f>
        <v>31.808922346196095</v>
      </c>
    </row>
    <row r="44" spans="1:7" ht="18" x14ac:dyDescent="0.25">
      <c r="A44" s="119" t="s">
        <v>40</v>
      </c>
      <c r="B44" s="120">
        <f>SEKTOR_USD!D44</f>
        <v>-0.53487461317112028</v>
      </c>
      <c r="C44" s="120">
        <f>SEKTOR_TL!D44</f>
        <v>40.066432806765604</v>
      </c>
      <c r="D44" s="120">
        <f>SEKTOR_USD!H44</f>
        <v>2.2237090994394828</v>
      </c>
      <c r="E44" s="120">
        <f>SEKTOR_TL!H44</f>
        <v>43.866997228721608</v>
      </c>
      <c r="F44" s="120">
        <f>SEKTOR_USD!L44</f>
        <v>8.1017543374882059</v>
      </c>
      <c r="G44" s="120">
        <f>SEKTOR_TL!L44</f>
        <v>53.64119923514464</v>
      </c>
    </row>
    <row r="45" spans="1:7" ht="14.25" hidden="1" x14ac:dyDescent="0.2">
      <c r="A45" s="38" t="s">
        <v>34</v>
      </c>
      <c r="B45" s="43"/>
      <c r="C45" s="43"/>
      <c r="D45" s="37">
        <f>SEKTOR_USD!H45</f>
        <v>23.686115861799355</v>
      </c>
      <c r="E45" s="37">
        <f>SEKTOR_TL!H45</f>
        <v>46.380763587850801</v>
      </c>
      <c r="F45" s="37">
        <f>SEKTOR_USD!L45</f>
        <v>-42.888458502556645</v>
      </c>
      <c r="G45" s="37">
        <f>SEKTOR_TL!L45</f>
        <v>-34.525785286990789</v>
      </c>
    </row>
    <row r="46" spans="1:7" s="18" customFormat="1" ht="18" hidden="1" x14ac:dyDescent="0.25">
      <c r="A46" s="39" t="s">
        <v>40</v>
      </c>
      <c r="B46" s="44">
        <f>SEKTOR_USD!D46</f>
        <v>-0.42223166932367356</v>
      </c>
      <c r="C46" s="44">
        <f>SEKTOR_TL!D46</f>
        <v>27.134975570649399</v>
      </c>
      <c r="D46" s="44">
        <f>SEKTOR_USD!H46</f>
        <v>2.7602514959824171</v>
      </c>
      <c r="E46" s="44">
        <f>SEKTOR_TL!H46</f>
        <v>21.61529995225014</v>
      </c>
      <c r="F46" s="44">
        <f>SEKTOR_USD!L46</f>
        <v>5.4643690941145078</v>
      </c>
      <c r="G46" s="44">
        <f>SEKTOR_TL!L46</f>
        <v>20.907203090451056</v>
      </c>
    </row>
    <row r="47" spans="1:7" s="18" customFormat="1" ht="18" x14ac:dyDescent="0.25">
      <c r="A47" s="19"/>
      <c r="B47" s="21"/>
      <c r="C47" s="21"/>
      <c r="D47" s="21"/>
      <c r="E47" s="21"/>
    </row>
    <row r="48" spans="1:7" x14ac:dyDescent="0.2">
      <c r="A48" s="17" t="s">
        <v>36</v>
      </c>
    </row>
    <row r="49" spans="1:1" x14ac:dyDescent="0.2">
      <c r="A49" s="24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B1" sqref="B1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40" t="s">
        <v>126</v>
      </c>
      <c r="D2" s="140"/>
      <c r="E2" s="140"/>
      <c r="F2" s="140"/>
      <c r="G2" s="140"/>
      <c r="H2" s="140"/>
      <c r="I2" s="140"/>
      <c r="J2" s="140"/>
      <c r="K2" s="140"/>
    </row>
    <row r="6" spans="1:13" ht="22.5" customHeight="1" x14ac:dyDescent="0.2">
      <c r="A6" s="148" t="s">
        <v>115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50"/>
    </row>
    <row r="7" spans="1:13" ht="24" customHeight="1" x14ac:dyDescent="0.2">
      <c r="A7" s="46"/>
      <c r="B7" s="139" t="s">
        <v>128</v>
      </c>
      <c r="C7" s="139"/>
      <c r="D7" s="139"/>
      <c r="E7" s="139"/>
      <c r="F7" s="139" t="s">
        <v>129</v>
      </c>
      <c r="G7" s="139"/>
      <c r="H7" s="139"/>
      <c r="I7" s="139"/>
      <c r="J7" s="139" t="s">
        <v>106</v>
      </c>
      <c r="K7" s="139"/>
      <c r="L7" s="139"/>
      <c r="M7" s="139"/>
    </row>
    <row r="8" spans="1:13" ht="60" x14ac:dyDescent="0.2">
      <c r="A8" s="47" t="s">
        <v>41</v>
      </c>
      <c r="B8" s="69">
        <v>2018</v>
      </c>
      <c r="C8" s="70">
        <v>2019</v>
      </c>
      <c r="D8" s="71" t="s">
        <v>121</v>
      </c>
      <c r="E8" s="71" t="s">
        <v>122</v>
      </c>
      <c r="F8" s="69">
        <v>2018</v>
      </c>
      <c r="G8" s="70">
        <v>2019</v>
      </c>
      <c r="H8" s="71" t="s">
        <v>121</v>
      </c>
      <c r="I8" s="71" t="s">
        <v>122</v>
      </c>
      <c r="J8" s="69" t="s">
        <v>130</v>
      </c>
      <c r="K8" s="69" t="s">
        <v>131</v>
      </c>
      <c r="L8" s="71" t="s">
        <v>121</v>
      </c>
      <c r="M8" s="71" t="s">
        <v>122</v>
      </c>
    </row>
    <row r="9" spans="1:13" ht="22.5" customHeight="1" x14ac:dyDescent="0.25">
      <c r="A9" s="48" t="s">
        <v>201</v>
      </c>
      <c r="B9" s="74">
        <v>4351476.33727</v>
      </c>
      <c r="C9" s="74">
        <v>4221778.3667700002</v>
      </c>
      <c r="D9" s="60">
        <f>(C9-B9)/B9*100</f>
        <v>-2.9805509773579248</v>
      </c>
      <c r="E9" s="76">
        <f t="shared" ref="E9:E22" si="0">C9/C$22*100</f>
        <v>28.150794928586905</v>
      </c>
      <c r="F9" s="74">
        <v>11149295.22782</v>
      </c>
      <c r="G9" s="74">
        <v>11397021.28744</v>
      </c>
      <c r="H9" s="60">
        <f t="shared" ref="H9:H21" si="1">(G9-F9)/F9*100</f>
        <v>2.2218988246168978</v>
      </c>
      <c r="I9" s="62">
        <f t="shared" ref="I9:I22" si="2">G9/G$22*100</f>
        <v>27.798120404058864</v>
      </c>
      <c r="J9" s="74">
        <v>42665835.485129997</v>
      </c>
      <c r="K9" s="74">
        <v>47696508.006810002</v>
      </c>
      <c r="L9" s="60">
        <f t="shared" ref="L9:L22" si="3">(K9-J9)/J9*100</f>
        <v>11.790868418440576</v>
      </c>
      <c r="M9" s="76">
        <f t="shared" ref="M9:M22" si="4">K9/K$22*100</f>
        <v>29.022183345668061</v>
      </c>
    </row>
    <row r="10" spans="1:13" ht="22.5" customHeight="1" x14ac:dyDescent="0.25">
      <c r="A10" s="48" t="s">
        <v>202</v>
      </c>
      <c r="B10" s="74">
        <v>3266902.3112300001</v>
      </c>
      <c r="C10" s="74">
        <v>3008192.2313700002</v>
      </c>
      <c r="D10" s="60">
        <f t="shared" ref="D10:D22" si="5">(C10-B10)/B10*100</f>
        <v>-7.9191250675198388</v>
      </c>
      <c r="E10" s="76">
        <f t="shared" si="0"/>
        <v>20.058609252824048</v>
      </c>
      <c r="F10" s="74">
        <v>8509486.7943999991</v>
      </c>
      <c r="G10" s="74">
        <v>8046310.8151799999</v>
      </c>
      <c r="H10" s="60">
        <f t="shared" si="1"/>
        <v>-5.4430542100941999</v>
      </c>
      <c r="I10" s="62">
        <f t="shared" si="2"/>
        <v>19.625506630873016</v>
      </c>
      <c r="J10" s="74">
        <v>30705241.25759</v>
      </c>
      <c r="K10" s="74">
        <v>32380169.65027</v>
      </c>
      <c r="L10" s="60">
        <f t="shared" si="3"/>
        <v>5.4548615287820823</v>
      </c>
      <c r="M10" s="76">
        <f t="shared" si="4"/>
        <v>19.702558103830118</v>
      </c>
    </row>
    <row r="11" spans="1:13" ht="22.5" customHeight="1" x14ac:dyDescent="0.25">
      <c r="A11" s="48" t="s">
        <v>203</v>
      </c>
      <c r="B11" s="74">
        <v>1890675.3658100001</v>
      </c>
      <c r="C11" s="74">
        <v>1861351.7840499999</v>
      </c>
      <c r="D11" s="60">
        <f t="shared" si="5"/>
        <v>-1.5509580486567265</v>
      </c>
      <c r="E11" s="76">
        <f t="shared" si="0"/>
        <v>12.411483458057514</v>
      </c>
      <c r="F11" s="74">
        <v>5070281.4288900001</v>
      </c>
      <c r="G11" s="74">
        <v>5020493.6661200002</v>
      </c>
      <c r="H11" s="60">
        <f t="shared" si="1"/>
        <v>-0.98195264835426677</v>
      </c>
      <c r="I11" s="62">
        <f t="shared" si="2"/>
        <v>12.245330064656455</v>
      </c>
      <c r="J11" s="74">
        <v>19293178.9991</v>
      </c>
      <c r="K11" s="74">
        <v>19673734.836800002</v>
      </c>
      <c r="L11" s="60">
        <f t="shared" si="3"/>
        <v>1.9724890217301894</v>
      </c>
      <c r="M11" s="76">
        <f t="shared" si="4"/>
        <v>11.970996691123469</v>
      </c>
    </row>
    <row r="12" spans="1:13" ht="22.5" customHeight="1" x14ac:dyDescent="0.25">
      <c r="A12" s="48" t="s">
        <v>204</v>
      </c>
      <c r="B12" s="74">
        <v>1207002.9250099999</v>
      </c>
      <c r="C12" s="74">
        <v>1448858.8652300001</v>
      </c>
      <c r="D12" s="60">
        <f t="shared" si="5"/>
        <v>20.037726107250027</v>
      </c>
      <c r="E12" s="76">
        <f t="shared" si="0"/>
        <v>9.6609829441993735</v>
      </c>
      <c r="F12" s="74">
        <v>3225626.1601999998</v>
      </c>
      <c r="G12" s="74">
        <v>3798381.3529099999</v>
      </c>
      <c r="H12" s="60">
        <f t="shared" si="1"/>
        <v>17.756403385396876</v>
      </c>
      <c r="I12" s="62">
        <f t="shared" si="2"/>
        <v>9.2645139046187843</v>
      </c>
      <c r="J12" s="74">
        <v>12190951.02911</v>
      </c>
      <c r="K12" s="74">
        <v>14680514.173420001</v>
      </c>
      <c r="L12" s="60">
        <f t="shared" si="3"/>
        <v>20.421402221740792</v>
      </c>
      <c r="M12" s="76">
        <f t="shared" si="4"/>
        <v>8.9327414470015682</v>
      </c>
    </row>
    <row r="13" spans="1:13" ht="22.5" customHeight="1" x14ac:dyDescent="0.25">
      <c r="A13" s="49" t="s">
        <v>205</v>
      </c>
      <c r="B13" s="74">
        <v>1202929.31601</v>
      </c>
      <c r="C13" s="74">
        <v>1146070.43572</v>
      </c>
      <c r="D13" s="60">
        <f t="shared" si="5"/>
        <v>-4.7267016883914179</v>
      </c>
      <c r="E13" s="76">
        <f t="shared" si="0"/>
        <v>7.6419913616530248</v>
      </c>
      <c r="F13" s="74">
        <v>3355151.1304700002</v>
      </c>
      <c r="G13" s="74">
        <v>3238853.9867199999</v>
      </c>
      <c r="H13" s="60">
        <f t="shared" si="1"/>
        <v>-3.4662266833181077</v>
      </c>
      <c r="I13" s="62">
        <f t="shared" si="2"/>
        <v>7.8997880957921831</v>
      </c>
      <c r="J13" s="74">
        <v>12447894.07494</v>
      </c>
      <c r="K13" s="74">
        <v>13202521.095969999</v>
      </c>
      <c r="L13" s="60">
        <f t="shared" si="3"/>
        <v>6.0622866525608412</v>
      </c>
      <c r="M13" s="76">
        <f t="shared" si="4"/>
        <v>8.0334180401127924</v>
      </c>
    </row>
    <row r="14" spans="1:13" ht="22.5" customHeight="1" x14ac:dyDescent="0.25">
      <c r="A14" s="48" t="s">
        <v>206</v>
      </c>
      <c r="B14" s="74">
        <v>1086797.48875</v>
      </c>
      <c r="C14" s="74">
        <v>1180294.8684100001</v>
      </c>
      <c r="D14" s="60">
        <f t="shared" si="5"/>
        <v>8.6030176392418625</v>
      </c>
      <c r="E14" s="76">
        <f t="shared" si="0"/>
        <v>7.8701996905853973</v>
      </c>
      <c r="F14" s="74">
        <v>3024156.3609600002</v>
      </c>
      <c r="G14" s="74">
        <v>3456202.28333</v>
      </c>
      <c r="H14" s="60">
        <f t="shared" si="1"/>
        <v>14.28649417561364</v>
      </c>
      <c r="I14" s="62">
        <f t="shared" si="2"/>
        <v>8.4299155708930922</v>
      </c>
      <c r="J14" s="74">
        <v>11480108.78128</v>
      </c>
      <c r="K14" s="74">
        <v>12909233.361880001</v>
      </c>
      <c r="L14" s="60">
        <f t="shared" si="3"/>
        <v>12.448702428067564</v>
      </c>
      <c r="M14" s="76">
        <f t="shared" si="4"/>
        <v>7.854959474748215</v>
      </c>
    </row>
    <row r="15" spans="1:13" ht="22.5" customHeight="1" x14ac:dyDescent="0.25">
      <c r="A15" s="48" t="s">
        <v>207</v>
      </c>
      <c r="B15" s="74">
        <v>737590.36013000004</v>
      </c>
      <c r="C15" s="74">
        <v>763932.64662999997</v>
      </c>
      <c r="D15" s="60">
        <f t="shared" si="5"/>
        <v>3.5713978820652033</v>
      </c>
      <c r="E15" s="76">
        <f t="shared" si="0"/>
        <v>5.0938986858722917</v>
      </c>
      <c r="F15" s="74">
        <v>2064541.8230099999</v>
      </c>
      <c r="G15" s="74">
        <v>2163464.30088</v>
      </c>
      <c r="H15" s="60">
        <f t="shared" si="1"/>
        <v>4.7914978891430726</v>
      </c>
      <c r="I15" s="62">
        <f t="shared" si="2"/>
        <v>5.276838536049973</v>
      </c>
      <c r="J15" s="74">
        <v>8135188.41916</v>
      </c>
      <c r="K15" s="74">
        <v>8572773.2879399993</v>
      </c>
      <c r="L15" s="60">
        <f t="shared" si="3"/>
        <v>5.3789149830801595</v>
      </c>
      <c r="M15" s="76">
        <f t="shared" si="4"/>
        <v>5.2163273275250486</v>
      </c>
    </row>
    <row r="16" spans="1:13" ht="22.5" customHeight="1" x14ac:dyDescent="0.25">
      <c r="A16" s="48" t="s">
        <v>208</v>
      </c>
      <c r="B16" s="74">
        <v>605594.87613999995</v>
      </c>
      <c r="C16" s="74">
        <v>656613.72091000003</v>
      </c>
      <c r="D16" s="60">
        <f t="shared" si="5"/>
        <v>8.4245832948899775</v>
      </c>
      <c r="E16" s="76">
        <f t="shared" si="0"/>
        <v>4.3782966794573124</v>
      </c>
      <c r="F16" s="74">
        <v>1679644.5946800001</v>
      </c>
      <c r="G16" s="74">
        <v>1834023.8388700001</v>
      </c>
      <c r="H16" s="60">
        <f t="shared" si="1"/>
        <v>9.1911851280307175</v>
      </c>
      <c r="I16" s="62">
        <f t="shared" si="2"/>
        <v>4.4733105441337813</v>
      </c>
      <c r="J16" s="74">
        <v>6817857.1763199996</v>
      </c>
      <c r="K16" s="74">
        <v>7173667.08268</v>
      </c>
      <c r="L16" s="60">
        <f t="shared" si="3"/>
        <v>5.2187937816563643</v>
      </c>
      <c r="M16" s="76">
        <f t="shared" si="4"/>
        <v>4.3650046939410529</v>
      </c>
    </row>
    <row r="17" spans="1:13" ht="22.5" customHeight="1" x14ac:dyDescent="0.25">
      <c r="A17" s="48" t="s">
        <v>209</v>
      </c>
      <c r="B17" s="74">
        <v>227928.04240999999</v>
      </c>
      <c r="C17" s="74">
        <v>218762.82673</v>
      </c>
      <c r="D17" s="60">
        <f t="shared" si="5"/>
        <v>-4.021100511850789</v>
      </c>
      <c r="E17" s="76">
        <f t="shared" si="0"/>
        <v>1.4587093253750909</v>
      </c>
      <c r="F17" s="74">
        <v>635440.99352000002</v>
      </c>
      <c r="G17" s="74">
        <v>604543.90645000001</v>
      </c>
      <c r="H17" s="60">
        <f t="shared" si="1"/>
        <v>-4.8623062385142681</v>
      </c>
      <c r="I17" s="62">
        <f t="shared" si="2"/>
        <v>1.4745242530657743</v>
      </c>
      <c r="J17" s="74">
        <v>2507015.5959999999</v>
      </c>
      <c r="K17" s="74">
        <v>2513101.7649099999</v>
      </c>
      <c r="L17" s="60">
        <f t="shared" si="3"/>
        <v>0.24276549853581397</v>
      </c>
      <c r="M17" s="76">
        <f t="shared" si="4"/>
        <v>1.5291622643973519</v>
      </c>
    </row>
    <row r="18" spans="1:13" ht="22.5" customHeight="1" x14ac:dyDescent="0.25">
      <c r="A18" s="48" t="s">
        <v>210</v>
      </c>
      <c r="B18" s="74">
        <v>157139.59834</v>
      </c>
      <c r="C18" s="74">
        <v>145962.54975999999</v>
      </c>
      <c r="D18" s="60">
        <f t="shared" si="5"/>
        <v>-7.1128147825708661</v>
      </c>
      <c r="E18" s="76">
        <f t="shared" si="0"/>
        <v>0.97327747896228567</v>
      </c>
      <c r="F18" s="74">
        <v>462701.90776999999</v>
      </c>
      <c r="G18" s="74">
        <v>470369.72156999999</v>
      </c>
      <c r="H18" s="60">
        <f t="shared" si="1"/>
        <v>1.6571822314187481</v>
      </c>
      <c r="I18" s="62">
        <f t="shared" si="2"/>
        <v>1.1472641688434977</v>
      </c>
      <c r="J18" s="74">
        <v>1762485.04892</v>
      </c>
      <c r="K18" s="74">
        <v>1763569.53978</v>
      </c>
      <c r="L18" s="60">
        <f t="shared" si="3"/>
        <v>6.1531918280076453E-2</v>
      </c>
      <c r="M18" s="76">
        <f t="shared" si="4"/>
        <v>1.0730898479826418</v>
      </c>
    </row>
    <row r="19" spans="1:13" ht="22.5" customHeight="1" x14ac:dyDescent="0.25">
      <c r="A19" s="48" t="s">
        <v>211</v>
      </c>
      <c r="B19" s="74">
        <v>166310.59633999999</v>
      </c>
      <c r="C19" s="74">
        <v>162504.14032000001</v>
      </c>
      <c r="D19" s="60">
        <f t="shared" si="5"/>
        <v>-2.2887633763384434</v>
      </c>
      <c r="E19" s="76">
        <f t="shared" si="0"/>
        <v>1.0835767138327024</v>
      </c>
      <c r="F19" s="74">
        <v>450917.71061000001</v>
      </c>
      <c r="G19" s="74">
        <v>433012.82238000003</v>
      </c>
      <c r="H19" s="60">
        <f t="shared" si="1"/>
        <v>-3.9707662415340281</v>
      </c>
      <c r="I19" s="62">
        <f t="shared" si="2"/>
        <v>1.0561481170773819</v>
      </c>
      <c r="J19" s="74">
        <v>1822713.3112999999</v>
      </c>
      <c r="K19" s="74">
        <v>1759746.50346</v>
      </c>
      <c r="L19" s="60">
        <f t="shared" si="3"/>
        <v>-3.4545645466916888</v>
      </c>
      <c r="M19" s="76">
        <f t="shared" si="4"/>
        <v>1.0707636218991654</v>
      </c>
    </row>
    <row r="20" spans="1:13" ht="22.5" customHeight="1" x14ac:dyDescent="0.25">
      <c r="A20" s="48" t="s">
        <v>212</v>
      </c>
      <c r="B20" s="74">
        <v>92647.453710000002</v>
      </c>
      <c r="C20" s="74">
        <v>113089.98366</v>
      </c>
      <c r="D20" s="60">
        <f t="shared" si="5"/>
        <v>22.064858915592097</v>
      </c>
      <c r="E20" s="76">
        <f t="shared" si="0"/>
        <v>0.75408338901636673</v>
      </c>
      <c r="F20" s="74">
        <v>263913.10223999998</v>
      </c>
      <c r="G20" s="74">
        <v>334334.92596999998</v>
      </c>
      <c r="H20" s="60">
        <f t="shared" si="1"/>
        <v>26.683716394633215</v>
      </c>
      <c r="I20" s="62">
        <f t="shared" si="2"/>
        <v>0.81546592684164032</v>
      </c>
      <c r="J20" s="74">
        <v>1243771.9135700001</v>
      </c>
      <c r="K20" s="74">
        <v>1144956.18986</v>
      </c>
      <c r="L20" s="60">
        <f t="shared" si="3"/>
        <v>-7.9448428310596881</v>
      </c>
      <c r="M20" s="76">
        <f t="shared" si="4"/>
        <v>0.6966784331492375</v>
      </c>
    </row>
    <row r="21" spans="1:13" ht="22.5" customHeight="1" x14ac:dyDescent="0.25">
      <c r="A21" s="48" t="s">
        <v>213</v>
      </c>
      <c r="B21" s="74">
        <v>84664.872619999995</v>
      </c>
      <c r="C21" s="74">
        <v>69600.551049999995</v>
      </c>
      <c r="D21" s="60">
        <f t="shared" si="5"/>
        <v>-17.792882814119331</v>
      </c>
      <c r="E21" s="76">
        <f t="shared" si="0"/>
        <v>0.46409609157768844</v>
      </c>
      <c r="F21" s="74">
        <v>216222.77322</v>
      </c>
      <c r="G21" s="74">
        <v>202238.55875</v>
      </c>
      <c r="H21" s="60">
        <f t="shared" si="1"/>
        <v>-6.4675030579556481</v>
      </c>
      <c r="I21" s="62">
        <f t="shared" si="2"/>
        <v>0.49327378309553127</v>
      </c>
      <c r="J21" s="74">
        <v>955821.46790000005</v>
      </c>
      <c r="K21" s="74">
        <v>874507.21921999997</v>
      </c>
      <c r="L21" s="60">
        <f t="shared" si="3"/>
        <v>-8.5072632715241898</v>
      </c>
      <c r="M21" s="76">
        <f t="shared" si="4"/>
        <v>0.53211670862129901</v>
      </c>
    </row>
    <row r="22" spans="1:13" ht="24" customHeight="1" x14ac:dyDescent="0.2">
      <c r="A22" s="64" t="s">
        <v>42</v>
      </c>
      <c r="B22" s="75">
        <f>SUM(B9:B21)</f>
        <v>15077659.543769998</v>
      </c>
      <c r="C22" s="75">
        <f>SUM(C9:C21)</f>
        <v>14997012.97061</v>
      </c>
      <c r="D22" s="73">
        <f t="shared" si="5"/>
        <v>-0.53487461317112028</v>
      </c>
      <c r="E22" s="77">
        <f t="shared" si="0"/>
        <v>100</v>
      </c>
      <c r="F22" s="63">
        <f>SUM(F9:F21)</f>
        <v>40107380.007790007</v>
      </c>
      <c r="G22" s="63">
        <f>SUM(G9:G21)</f>
        <v>40999251.466570012</v>
      </c>
      <c r="H22" s="73">
        <f>(G22-F22)/F22*100</f>
        <v>2.223709099439501</v>
      </c>
      <c r="I22" s="66">
        <f t="shared" si="2"/>
        <v>100</v>
      </c>
      <c r="J22" s="75">
        <f>SUM(J9:J21)</f>
        <v>152028062.56031996</v>
      </c>
      <c r="K22" s="75">
        <f>SUM(K9:K21)</f>
        <v>164345002.71299997</v>
      </c>
      <c r="L22" s="73">
        <f t="shared" si="3"/>
        <v>8.1017543374882077</v>
      </c>
      <c r="M22" s="77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K25" sqref="K25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25"/>
    </row>
    <row r="8" spans="9:9" x14ac:dyDescent="0.2">
      <c r="I8" s="25"/>
    </row>
    <row r="9" spans="9:9" x14ac:dyDescent="0.2">
      <c r="I9" s="25"/>
    </row>
    <row r="10" spans="9:9" x14ac:dyDescent="0.2">
      <c r="I10" s="25"/>
    </row>
    <row r="17" spans="3:14" ht="12.75" customHeight="1" x14ac:dyDescent="0.2"/>
    <row r="21" spans="3:14" x14ac:dyDescent="0.2">
      <c r="C21" s="1"/>
    </row>
    <row r="22" spans="3:14" x14ac:dyDescent="0.2">
      <c r="C22" s="61"/>
    </row>
    <row r="24" spans="3:14" x14ac:dyDescent="0.2">
      <c r="H24" s="25"/>
      <c r="I24" s="25"/>
    </row>
    <row r="25" spans="3:14" x14ac:dyDescent="0.2">
      <c r="H25" s="25"/>
      <c r="I25" s="25"/>
    </row>
    <row r="26" spans="3:14" x14ac:dyDescent="0.2">
      <c r="H26" s="151"/>
      <c r="I26" s="151"/>
      <c r="N26" t="s">
        <v>43</v>
      </c>
    </row>
    <row r="27" spans="3:14" x14ac:dyDescent="0.2">
      <c r="H27" s="151"/>
      <c r="I27" s="151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25"/>
      <c r="I37" s="25"/>
    </row>
    <row r="38" spans="8:9" x14ac:dyDescent="0.2">
      <c r="H38" s="25"/>
      <c r="I38" s="25"/>
    </row>
    <row r="39" spans="8:9" x14ac:dyDescent="0.2">
      <c r="H39" s="151"/>
      <c r="I39" s="151"/>
    </row>
    <row r="40" spans="8:9" x14ac:dyDescent="0.2">
      <c r="H40" s="151"/>
      <c r="I40" s="151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25"/>
      <c r="I49" s="25"/>
    </row>
    <row r="50" spans="3:9" x14ac:dyDescent="0.2">
      <c r="H50" s="25"/>
      <c r="I50" s="25"/>
    </row>
    <row r="51" spans="3:9" x14ac:dyDescent="0.2">
      <c r="H51" s="151"/>
      <c r="I51" s="151"/>
    </row>
    <row r="52" spans="3:9" x14ac:dyDescent="0.2">
      <c r="H52" s="151"/>
      <c r="I52" s="151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26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/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3" spans="1:16" ht="15.75" x14ac:dyDescent="0.25">
      <c r="A3" s="33"/>
      <c r="B3" s="72" t="s">
        <v>124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6" s="35" customFormat="1" x14ac:dyDescent="0.2">
      <c r="A4" s="45"/>
      <c r="B4" s="58" t="s">
        <v>105</v>
      </c>
      <c r="C4" s="58" t="s">
        <v>44</v>
      </c>
      <c r="D4" s="58" t="s">
        <v>45</v>
      </c>
      <c r="E4" s="58" t="s">
        <v>46</v>
      </c>
      <c r="F4" s="58" t="s">
        <v>47</v>
      </c>
      <c r="G4" s="58" t="s">
        <v>48</v>
      </c>
      <c r="H4" s="58" t="s">
        <v>49</v>
      </c>
      <c r="I4" s="58" t="s">
        <v>0</v>
      </c>
      <c r="J4" s="58" t="s">
        <v>104</v>
      </c>
      <c r="K4" s="58" t="s">
        <v>50</v>
      </c>
      <c r="L4" s="58" t="s">
        <v>51</v>
      </c>
      <c r="M4" s="58" t="s">
        <v>52</v>
      </c>
      <c r="N4" s="58" t="s">
        <v>53</v>
      </c>
      <c r="O4" s="59" t="s">
        <v>103</v>
      </c>
      <c r="P4" s="59" t="s">
        <v>102</v>
      </c>
    </row>
    <row r="5" spans="1:16" x14ac:dyDescent="0.2">
      <c r="A5" s="50" t="s">
        <v>101</v>
      </c>
      <c r="B5" s="51" t="s">
        <v>171</v>
      </c>
      <c r="C5" s="78">
        <v>1245900.45894</v>
      </c>
      <c r="D5" s="78">
        <v>1184271.8026000001</v>
      </c>
      <c r="E5" s="78">
        <v>1334978.8010499999</v>
      </c>
      <c r="F5" s="78">
        <v>0</v>
      </c>
      <c r="G5" s="78">
        <v>0</v>
      </c>
      <c r="H5" s="78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78">
        <v>3765151.0625900002</v>
      </c>
      <c r="P5" s="53">
        <f t="shared" ref="P5:P24" si="0">O5/O$26*100</f>
        <v>9.1834629362929512</v>
      </c>
    </row>
    <row r="6" spans="1:16" x14ac:dyDescent="0.2">
      <c r="A6" s="50" t="s">
        <v>100</v>
      </c>
      <c r="B6" s="51" t="s">
        <v>172</v>
      </c>
      <c r="C6" s="78">
        <v>931375.01538</v>
      </c>
      <c r="D6" s="78">
        <v>849295.15208999999</v>
      </c>
      <c r="E6" s="78">
        <v>849119.01768000005</v>
      </c>
      <c r="F6" s="78">
        <v>0</v>
      </c>
      <c r="G6" s="78">
        <v>0</v>
      </c>
      <c r="H6" s="78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78">
        <v>2629789.1851499998</v>
      </c>
      <c r="P6" s="53">
        <f t="shared" si="0"/>
        <v>6.4142370679481298</v>
      </c>
    </row>
    <row r="7" spans="1:16" x14ac:dyDescent="0.2">
      <c r="A7" s="50" t="s">
        <v>99</v>
      </c>
      <c r="B7" s="51" t="s">
        <v>173</v>
      </c>
      <c r="C7" s="78">
        <v>773010.33146000002</v>
      </c>
      <c r="D7" s="78">
        <v>803380.85288000002</v>
      </c>
      <c r="E7" s="78">
        <v>832112.10195000004</v>
      </c>
      <c r="F7" s="78">
        <v>0</v>
      </c>
      <c r="G7" s="78">
        <v>0</v>
      </c>
      <c r="H7" s="78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78">
        <v>2408503.2862900002</v>
      </c>
      <c r="P7" s="53">
        <f t="shared" si="0"/>
        <v>5.87450550957948</v>
      </c>
    </row>
    <row r="8" spans="1:16" x14ac:dyDescent="0.2">
      <c r="A8" s="50" t="s">
        <v>98</v>
      </c>
      <c r="B8" s="51" t="s">
        <v>174</v>
      </c>
      <c r="C8" s="78">
        <v>609966.07342000003</v>
      </c>
      <c r="D8" s="78">
        <v>737768.04286000005</v>
      </c>
      <c r="E8" s="78">
        <v>763261.16651000001</v>
      </c>
      <c r="F8" s="78">
        <v>0</v>
      </c>
      <c r="G8" s="78">
        <v>0</v>
      </c>
      <c r="H8" s="78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78">
        <v>2110995.2827900001</v>
      </c>
      <c r="P8" s="53">
        <f t="shared" si="0"/>
        <v>5.1488629847578196</v>
      </c>
    </row>
    <row r="9" spans="1:16" x14ac:dyDescent="0.2">
      <c r="A9" s="50" t="s">
        <v>97</v>
      </c>
      <c r="B9" s="51" t="s">
        <v>176</v>
      </c>
      <c r="C9" s="78">
        <v>586024.16333999997</v>
      </c>
      <c r="D9" s="78">
        <v>593296.17645999999</v>
      </c>
      <c r="E9" s="78">
        <v>668909.09748</v>
      </c>
      <c r="F9" s="78">
        <v>0</v>
      </c>
      <c r="G9" s="78">
        <v>0</v>
      </c>
      <c r="H9" s="78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78">
        <v>1848229.43728</v>
      </c>
      <c r="P9" s="53">
        <f t="shared" si="0"/>
        <v>4.5079589777072169</v>
      </c>
    </row>
    <row r="10" spans="1:16" x14ac:dyDescent="0.2">
      <c r="A10" s="50" t="s">
        <v>96</v>
      </c>
      <c r="B10" s="51" t="s">
        <v>175</v>
      </c>
      <c r="C10" s="78">
        <v>555179.51405999996</v>
      </c>
      <c r="D10" s="78">
        <v>573865.72172000003</v>
      </c>
      <c r="E10" s="78">
        <v>685076.41166999994</v>
      </c>
      <c r="F10" s="78">
        <v>0</v>
      </c>
      <c r="G10" s="78">
        <v>0</v>
      </c>
      <c r="H10" s="78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78">
        <v>1814121.64745</v>
      </c>
      <c r="P10" s="53">
        <f t="shared" si="0"/>
        <v>4.4247677275991242</v>
      </c>
    </row>
    <row r="11" spans="1:16" x14ac:dyDescent="0.2">
      <c r="A11" s="50" t="s">
        <v>95</v>
      </c>
      <c r="B11" s="51" t="s">
        <v>177</v>
      </c>
      <c r="C11" s="78">
        <v>539678.51483999996</v>
      </c>
      <c r="D11" s="78">
        <v>559750.91876999999</v>
      </c>
      <c r="E11" s="78">
        <v>628721.05622000003</v>
      </c>
      <c r="F11" s="78">
        <v>0</v>
      </c>
      <c r="G11" s="78">
        <v>0</v>
      </c>
      <c r="H11" s="78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78">
        <v>1728150.4898300001</v>
      </c>
      <c r="P11" s="53">
        <f t="shared" si="0"/>
        <v>4.2150781490220641</v>
      </c>
    </row>
    <row r="12" spans="1:16" x14ac:dyDescent="0.2">
      <c r="A12" s="50" t="s">
        <v>94</v>
      </c>
      <c r="B12" s="51" t="s">
        <v>179</v>
      </c>
      <c r="C12" s="78">
        <v>386660.93527000002</v>
      </c>
      <c r="D12" s="78">
        <v>408989.01551</v>
      </c>
      <c r="E12" s="78">
        <v>403057.56919000001</v>
      </c>
      <c r="F12" s="78">
        <v>0</v>
      </c>
      <c r="G12" s="78">
        <v>0</v>
      </c>
      <c r="H12" s="78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78">
        <v>1198707.51997</v>
      </c>
      <c r="P12" s="53">
        <f t="shared" si="0"/>
        <v>2.9237302562643204</v>
      </c>
    </row>
    <row r="13" spans="1:16" x14ac:dyDescent="0.2">
      <c r="A13" s="50" t="s">
        <v>93</v>
      </c>
      <c r="B13" s="51" t="s">
        <v>178</v>
      </c>
      <c r="C13" s="78">
        <v>291596.54197999998</v>
      </c>
      <c r="D13" s="78">
        <v>348042.94549999997</v>
      </c>
      <c r="E13" s="78">
        <v>449373.31527000002</v>
      </c>
      <c r="F13" s="78">
        <v>0</v>
      </c>
      <c r="G13" s="78">
        <v>0</v>
      </c>
      <c r="H13" s="78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78">
        <v>1089012.80275</v>
      </c>
      <c r="P13" s="53">
        <f t="shared" si="0"/>
        <v>2.656177280792456</v>
      </c>
    </row>
    <row r="14" spans="1:16" x14ac:dyDescent="0.2">
      <c r="A14" s="50" t="s">
        <v>92</v>
      </c>
      <c r="B14" s="51" t="s">
        <v>180</v>
      </c>
      <c r="C14" s="78">
        <v>309827.73593000002</v>
      </c>
      <c r="D14" s="78">
        <v>318342.36537000001</v>
      </c>
      <c r="E14" s="78">
        <v>387237.37422</v>
      </c>
      <c r="F14" s="78">
        <v>0</v>
      </c>
      <c r="G14" s="78">
        <v>0</v>
      </c>
      <c r="H14" s="78">
        <v>0</v>
      </c>
      <c r="I14" s="52">
        <v>0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78">
        <v>1015407.47552</v>
      </c>
      <c r="P14" s="53">
        <f t="shared" si="0"/>
        <v>2.4766488147910306</v>
      </c>
    </row>
    <row r="15" spans="1:16" x14ac:dyDescent="0.2">
      <c r="A15" s="50" t="s">
        <v>91</v>
      </c>
      <c r="B15" s="51" t="s">
        <v>214</v>
      </c>
      <c r="C15" s="78">
        <v>290908.16808999999</v>
      </c>
      <c r="D15" s="78">
        <v>286139.07302000001</v>
      </c>
      <c r="E15" s="78">
        <v>315443.07345000003</v>
      </c>
      <c r="F15" s="78">
        <v>0</v>
      </c>
      <c r="G15" s="78">
        <v>0</v>
      </c>
      <c r="H15" s="78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78">
        <v>892490.31455999997</v>
      </c>
      <c r="P15" s="53">
        <f t="shared" si="0"/>
        <v>2.1768453877449918</v>
      </c>
    </row>
    <row r="16" spans="1:16" x14ac:dyDescent="0.2">
      <c r="A16" s="50" t="s">
        <v>90</v>
      </c>
      <c r="B16" s="51" t="s">
        <v>215</v>
      </c>
      <c r="C16" s="78">
        <v>265315.34269000002</v>
      </c>
      <c r="D16" s="78">
        <v>300449.37297000003</v>
      </c>
      <c r="E16" s="78">
        <v>300945.02052999998</v>
      </c>
      <c r="F16" s="78">
        <v>0</v>
      </c>
      <c r="G16" s="78">
        <v>0</v>
      </c>
      <c r="H16" s="78">
        <v>0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2">
        <v>0</v>
      </c>
      <c r="O16" s="78">
        <v>866709.73618999997</v>
      </c>
      <c r="P16" s="53">
        <f t="shared" si="0"/>
        <v>2.1139647803001926</v>
      </c>
    </row>
    <row r="17" spans="1:16" x14ac:dyDescent="0.2">
      <c r="A17" s="50" t="s">
        <v>89</v>
      </c>
      <c r="B17" s="51" t="s">
        <v>216</v>
      </c>
      <c r="C17" s="78">
        <v>227592.17022999999</v>
      </c>
      <c r="D17" s="78">
        <v>264789.75985999999</v>
      </c>
      <c r="E17" s="78">
        <v>349612.45468000002</v>
      </c>
      <c r="F17" s="78">
        <v>0</v>
      </c>
      <c r="G17" s="78">
        <v>0</v>
      </c>
      <c r="H17" s="78">
        <v>0</v>
      </c>
      <c r="I17" s="52">
        <v>0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78">
        <v>841994.38477</v>
      </c>
      <c r="P17" s="53">
        <f t="shared" si="0"/>
        <v>2.053682334802005</v>
      </c>
    </row>
    <row r="18" spans="1:16" x14ac:dyDescent="0.2">
      <c r="A18" s="50" t="s">
        <v>88</v>
      </c>
      <c r="B18" s="51" t="s">
        <v>217</v>
      </c>
      <c r="C18" s="78">
        <v>269690.17950999999</v>
      </c>
      <c r="D18" s="78">
        <v>287467.44954</v>
      </c>
      <c r="E18" s="78">
        <v>279278.61106000002</v>
      </c>
      <c r="F18" s="78">
        <v>0</v>
      </c>
      <c r="G18" s="78">
        <v>0</v>
      </c>
      <c r="H18" s="78">
        <v>0</v>
      </c>
      <c r="I18" s="52">
        <v>0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78">
        <v>836436.24011000001</v>
      </c>
      <c r="P18" s="53">
        <f t="shared" si="0"/>
        <v>2.0401256369083081</v>
      </c>
    </row>
    <row r="19" spans="1:16" x14ac:dyDescent="0.2">
      <c r="A19" s="50" t="s">
        <v>87</v>
      </c>
      <c r="B19" s="51" t="s">
        <v>218</v>
      </c>
      <c r="C19" s="78">
        <v>249647.6679</v>
      </c>
      <c r="D19" s="78">
        <v>226620.42269000001</v>
      </c>
      <c r="E19" s="78">
        <v>308997.36041000002</v>
      </c>
      <c r="F19" s="78">
        <v>0</v>
      </c>
      <c r="G19" s="78">
        <v>0</v>
      </c>
      <c r="H19" s="78">
        <v>0</v>
      </c>
      <c r="I19" s="52">
        <v>0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78">
        <v>785265.451</v>
      </c>
      <c r="P19" s="53">
        <f t="shared" si="0"/>
        <v>1.9153165555724605</v>
      </c>
    </row>
    <row r="20" spans="1:16" x14ac:dyDescent="0.2">
      <c r="A20" s="50" t="s">
        <v>86</v>
      </c>
      <c r="B20" s="51" t="s">
        <v>219</v>
      </c>
      <c r="C20" s="78">
        <v>229111.96268999999</v>
      </c>
      <c r="D20" s="78">
        <v>206094.86327</v>
      </c>
      <c r="E20" s="78">
        <v>232104.26089999999</v>
      </c>
      <c r="F20" s="78">
        <v>0</v>
      </c>
      <c r="G20" s="78">
        <v>0</v>
      </c>
      <c r="H20" s="78">
        <v>0</v>
      </c>
      <c r="I20" s="52"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78">
        <v>667311.08686000004</v>
      </c>
      <c r="P20" s="53">
        <f t="shared" si="0"/>
        <v>1.6276177320069189</v>
      </c>
    </row>
    <row r="21" spans="1:16" x14ac:dyDescent="0.2">
      <c r="A21" s="50" t="s">
        <v>85</v>
      </c>
      <c r="B21" s="51" t="s">
        <v>220</v>
      </c>
      <c r="C21" s="78">
        <v>199704.22498999999</v>
      </c>
      <c r="D21" s="78">
        <v>187860.73770999999</v>
      </c>
      <c r="E21" s="78">
        <v>204530.04271000001</v>
      </c>
      <c r="F21" s="78">
        <v>0</v>
      </c>
      <c r="G21" s="78">
        <v>0</v>
      </c>
      <c r="H21" s="78">
        <v>0</v>
      </c>
      <c r="I21" s="52">
        <v>0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78">
        <v>592095.00540999998</v>
      </c>
      <c r="P21" s="53">
        <f t="shared" si="0"/>
        <v>1.4441605254495509</v>
      </c>
    </row>
    <row r="22" spans="1:16" x14ac:dyDescent="0.2">
      <c r="A22" s="50" t="s">
        <v>84</v>
      </c>
      <c r="B22" s="51" t="s">
        <v>221</v>
      </c>
      <c r="C22" s="78">
        <v>173025.59112</v>
      </c>
      <c r="D22" s="78">
        <v>203962.16714000001</v>
      </c>
      <c r="E22" s="78">
        <v>211812.71314000001</v>
      </c>
      <c r="F22" s="78">
        <v>0</v>
      </c>
      <c r="G22" s="78">
        <v>0</v>
      </c>
      <c r="H22" s="78">
        <v>0</v>
      </c>
      <c r="I22" s="52">
        <v>0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78">
        <v>588800.47140000004</v>
      </c>
      <c r="P22" s="53">
        <f t="shared" si="0"/>
        <v>1.4361249299395056</v>
      </c>
    </row>
    <row r="23" spans="1:16" x14ac:dyDescent="0.2">
      <c r="A23" s="50" t="s">
        <v>83</v>
      </c>
      <c r="B23" s="51" t="s">
        <v>222</v>
      </c>
      <c r="C23" s="78">
        <v>200756.13540999999</v>
      </c>
      <c r="D23" s="78">
        <v>163430.97936</v>
      </c>
      <c r="E23" s="78">
        <v>207543.18797</v>
      </c>
      <c r="F23" s="78">
        <v>0</v>
      </c>
      <c r="G23" s="78">
        <v>0</v>
      </c>
      <c r="H23" s="78">
        <v>0</v>
      </c>
      <c r="I23" s="52">
        <v>0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78">
        <v>571730.30273999996</v>
      </c>
      <c r="P23" s="53">
        <f t="shared" si="0"/>
        <v>1.3944896120998158</v>
      </c>
    </row>
    <row r="24" spans="1:16" x14ac:dyDescent="0.2">
      <c r="A24" s="50" t="s">
        <v>82</v>
      </c>
      <c r="B24" s="51" t="s">
        <v>223</v>
      </c>
      <c r="C24" s="78">
        <v>179324.37476000001</v>
      </c>
      <c r="D24" s="78">
        <v>195071.53018</v>
      </c>
      <c r="E24" s="78">
        <v>192848.70561999999</v>
      </c>
      <c r="F24" s="78">
        <v>0</v>
      </c>
      <c r="G24" s="78">
        <v>0</v>
      </c>
      <c r="H24" s="78">
        <v>0</v>
      </c>
      <c r="I24" s="52">
        <v>0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78">
        <v>567244.61055999994</v>
      </c>
      <c r="P24" s="53">
        <f t="shared" si="0"/>
        <v>1.3835486997183848</v>
      </c>
    </row>
    <row r="25" spans="1:16" x14ac:dyDescent="0.2">
      <c r="A25" s="54"/>
      <c r="B25" s="152" t="s">
        <v>81</v>
      </c>
      <c r="C25" s="152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79">
        <f>SUM(O5:O24)</f>
        <v>26818145.793219998</v>
      </c>
      <c r="P25" s="56">
        <f>SUM(P5:P24)</f>
        <v>65.411305899296735</v>
      </c>
    </row>
    <row r="26" spans="1:16" ht="13.5" customHeight="1" x14ac:dyDescent="0.2">
      <c r="A26" s="54"/>
      <c r="B26" s="153" t="s">
        <v>80</v>
      </c>
      <c r="C26" s="153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79">
        <v>40999251.466569997</v>
      </c>
      <c r="P26" s="52">
        <f>O26/O$26*100</f>
        <v>100</v>
      </c>
    </row>
    <row r="27" spans="1:16" x14ac:dyDescent="0.2">
      <c r="B27" s="34"/>
    </row>
    <row r="28" spans="1:16" x14ac:dyDescent="0.2">
      <c r="B28" s="25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O34" sqref="O34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27" t="s">
        <v>2</v>
      </c>
    </row>
    <row r="2" spans="2:2" ht="15" x14ac:dyDescent="0.25">
      <c r="B2" s="27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26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2002_2019_AYLIK_IHR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 Alhas</cp:lastModifiedBy>
  <cp:lastPrinted>2016-02-26T09:44:09Z</cp:lastPrinted>
  <dcterms:created xsi:type="dcterms:W3CDTF">2013-08-01T04:41:02Z</dcterms:created>
  <dcterms:modified xsi:type="dcterms:W3CDTF">2019-04-01T11:36:02Z</dcterms:modified>
</cp:coreProperties>
</file>