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18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definedNames>
    <definedName name="_xlnm._FilterDatabase" localSheetId="13" hidden="1">'2002_2018_AYLIK_IHR'!$A$1:$O$79</definedName>
  </definedName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6" i="1"/>
  <c r="H45" i="1"/>
  <c r="P25" i="23" l="1"/>
  <c r="P26" i="23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G22" i="1"/>
  <c r="J22" i="1"/>
  <c r="J22" i="2" s="1"/>
  <c r="K8" i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O25" i="23" l="1"/>
  <c r="P6" i="23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<sst xmlns="http://schemas.openxmlformats.org/spreadsheetml/2006/main" count="422" uniqueCount="232">
  <si>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</si>
  <si>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</si>
  <si>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</si>
  <si>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</si>
  <si>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</si>
  <si>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</si>
  <si>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</si>
  <si>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</si>
  <si>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</si>
  <si>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</si>
  <si>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</si>
  <si>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</si>
  <si>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</si>
  <si>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</si>
  <si>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</si>
  <si>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</si>
  <si>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</si>
  <si>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</si>
  <si>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</si>
  <si>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</si>
  <si>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</si>
  <si>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</si>
  <si>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</si>
  <si>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</si>
  <si>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</si>
  <si>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</si>
  <si>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</si>
  <si>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</si>
  <si>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</si>
  <si>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</si>
  <si>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</si>
  <si>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</si>
  <si>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</si>
  <si>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</si>
  <si>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</si>
  <si>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</si>
  <si>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</si>
  <si>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</si>
  <si>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</si>
  <si>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</si>
  <si>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</si>
  <si>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</si>
  <si>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</si>
  <si>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</si>
  <si>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</si>
  <si>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</si>
  <si>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</si>
  <si>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</si>
  <si>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</si>
  <si>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</si>
  <si>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</si>
  <si>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</si>
  <si>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</si>
  <si>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</si>
  <si>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</si>
  <si>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</si>
  <si>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</si>
  <si>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</si>
  <si>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</si>
  <si>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</si>
  <si>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</si>
  <si>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</si>
  <si>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</si>
  <si>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</si>
  <si>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</si>
  <si>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</si>
  <si>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</si>
  <si>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</si>
  <si>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</si>
  <si>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</si>
  <si>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</si>
  <si>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</si>
  <si>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</si>
  <si>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</si>
  <si>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</si>
  <si>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</si>
  <si>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</si>
  <si>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</si>
  <si>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</si>
  <si>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</si>
  <si>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</si>
  <si>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</si>
  <si>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</si>
  <si>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</si>
  <si>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</si>
  <si>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</si>
  <si>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</si>
  <si>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</si>
  <si>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</si>
  <si>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</si>
  <si>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</si>
  <si>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</si>
  <si>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</si>
  <si>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</si>
  <si>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</si>
  <si>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</si>
  <si>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</si>
  <si>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</si>
  <si>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</si>
  <si>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</si>
  <si>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</si>
  <si>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</si>
  <si>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</si>
  <si>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</si>
  <si>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</si>
  <si>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</si>
  <si>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</si>
  <si>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</si>
  <si>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</si>
  <si>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</si>
  <si>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</si>
  <si>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</si>
  <si>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</si>
  <si>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</si>
  <si>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</si>
  <si>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</si>
  <si>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</si>
  <si>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</si>
  <si>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</si>
  <si>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</si>
  <si>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</si>
  <si>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</si>
  <si>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</si>
  <si>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MAYIS (2018/2017)</t>
  </si>
  <si>
    <t>OCAK - MAYIS (2018/2017)</t>
  </si>
  <si>
    <t>1 - 31 MAYıS İHRACAT RAKAMLARI</t>
  </si>
  <si>
    <t xml:space="preserve">SEKTÖREL BAZDA İHRACAT RAKAMLARI -1.000 $ </t>
  </si>
  <si>
    <t>1 - 31 MAYıS</t>
  </si>
  <si>
    <t>1 OCAK  -  31 MAYıS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</si>
  <si>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</si>
  <si>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</si>
  <si>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</si>
  <si>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</si>
  <si>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</si>
  <si>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</si>
  <si>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</si>
  <si>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</si>
  <si>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</si>
  <si>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</si>
  <si>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</si>
  <si>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</si>
  <si>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</si>
  <si>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</si>
  <si>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</si>
  <si>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</si>
  <si>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</si>
  <si>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</si>
  <si>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</si>
  <si>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</si>
  <si>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</si>
  <si>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</si>
  <si>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</si>
  <si>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</si>
  <si>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</si>
  <si>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</si>
  <si>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</si>
  <si>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</si>
  <si>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</si>
  <si>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MAYıS</t>
  </si>
  <si>
    <t>2018  1 - 31 MAYıS</t>
  </si>
  <si>
    <t>MARSHALL ADALARI</t>
  </si>
  <si>
    <t>KOCAELİ SERBEST BLG.</t>
  </si>
  <si>
    <t>VENEZUELLA</t>
  </si>
  <si>
    <t xml:space="preserve">KOLOMBİYA </t>
  </si>
  <si>
    <t xml:space="preserve">KATAR </t>
  </si>
  <si>
    <t>TANZANYA(BİRLEŞ.CUM)</t>
  </si>
  <si>
    <t>CIBUTI</t>
  </si>
  <si>
    <t>TRINIDAD VE TOBAGO</t>
  </si>
  <si>
    <t>PANAMA</t>
  </si>
  <si>
    <t xml:space="preserve">HAITI </t>
  </si>
  <si>
    <t xml:space="preserve">ALMANYA </t>
  </si>
  <si>
    <t>BİRLEŞİK KRALLIK</t>
  </si>
  <si>
    <t>İTALYA</t>
  </si>
  <si>
    <t>İSPANYA</t>
  </si>
  <si>
    <t>FRANSA</t>
  </si>
  <si>
    <t>IRAK</t>
  </si>
  <si>
    <t>BİRLEŞİK DEVLETLER</t>
  </si>
  <si>
    <t>HOLLANDA</t>
  </si>
  <si>
    <t>BELÇİKA</t>
  </si>
  <si>
    <t xml:space="preserve">ROMANYA 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</si>
  <si>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</si>
  <si>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</si>
  <si>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</si>
  <si>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</si>
  <si>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</si>
  <si>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</si>
  <si>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</si>
  <si>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</si>
  <si>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</si>
  <si>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</si>
  <si>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MUŞ</t>
  </si>
  <si>
    <t>ÇORUM</t>
  </si>
  <si>
    <t>KASTAMONU</t>
  </si>
  <si>
    <t>BITLIS</t>
  </si>
  <si>
    <t>TUNCELI</t>
  </si>
  <si>
    <t>NEVŞEHIR</t>
  </si>
  <si>
    <t>EDIRNE</t>
  </si>
  <si>
    <t>TEKIRDAĞ</t>
  </si>
  <si>
    <t>ISPARTA</t>
  </si>
  <si>
    <t>MUĞLA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</si>
  <si>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</si>
  <si>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</si>
  <si>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</si>
  <si>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</si>
  <si>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</si>
  <si>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</si>
  <si>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</si>
  <si>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</si>
  <si>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</si>
  <si>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</si>
  <si>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</si>
  <si>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</si>
  <si>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</si>
  <si>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İSRAİL</t>
  </si>
  <si>
    <t xml:space="preserve">POLONYA </t>
  </si>
  <si>
    <t xml:space="preserve">RUSYA FEDERASYONU </t>
  </si>
  <si>
    <t>ÇİN HALK CUMHURİYETİ</t>
  </si>
  <si>
    <t>İRAN (İSLAM CUM.)</t>
  </si>
  <si>
    <t xml:space="preserve">MISIR </t>
  </si>
  <si>
    <t>BULGARİSTAN</t>
  </si>
  <si>
    <t xml:space="preserve">SUUDİ ARABİSTAN </t>
  </si>
  <si>
    <t>CEZAYİR</t>
  </si>
  <si>
    <t>YUNANİSTAN</t>
  </si>
  <si>
    <t>*Ocak - Mayıs dönemi için ilk 4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</si>
  <si>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</si>
  <si>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Mayıs - 31 Mayıs</t>
  </si>
  <si>
    <t>1 Ocak - 31 Mayıs</t>
  </si>
  <si>
    <t>1 Haziran - 31 Mayıs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</si>
  <si>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2017 Ocak-2018 Nisan için TUİK rakamları kullanılmıştır. </t>
    </r>
  </si>
  <si>
    <t xml:space="preserve">* Mayıs ayı için TİM rakamı kullanılmıştır. </t>
  </si>
  <si>
    <t>1 - 31 MAYIS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</si>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</sst>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2" applyNumberFormat="0" applyFill="0" applyAlignment="0" applyProtection="0"/>
    <xf numFmtId="0" fontId="59" fillId="0" borderId="23" applyNumberFormat="0" applyFill="0" applyAlignment="0" applyProtection="0"/>
    <xf numFmtId="0" fontId="60" fillId="0" borderId="24" applyNumberFormat="0" applyFill="0" applyAlignment="0" applyProtection="0"/>
    <xf numFmtId="0" fontId="61" fillId="0" borderId="25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8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6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3" applyNumberFormat="0" applyFill="0" applyAlignment="0" applyProtection="0"/>
    <xf numFmtId="0" fontId="7" fillId="0" borderId="2" applyNumberFormat="0" applyFill="0" applyAlignment="0" applyProtection="0"/>
    <xf numFmtId="0" fontId="60" fillId="0" borderId="24" applyNumberFormat="0" applyFill="0" applyAlignment="0" applyProtection="0"/>
    <xf numFmtId="0" fontId="8" fillId="0" borderId="3" applyNumberFormat="0" applyFill="0" applyAlignment="0" applyProtection="0"/>
    <xf numFmtId="0" fontId="61" fillId="0" borderId="25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11" fillId="0" borderId="6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9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8" fillId="29" borderId="29" applyNumberFormat="0" applyFont="0" applyAlignment="0" applyProtection="0"/>
    <xf numFmtId="0" fontId="10" fillId="3" borderId="5" applyNumberFormat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14" fillId="0" borderId="8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6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63" fillId="41" borderId="27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" fillId="4" borderId="7" applyNumberFormat="0" applyFont="0" applyAlignment="0" applyProtection="0"/>
    <xf numFmtId="0" fontId="16" fillId="29" borderId="29" applyNumberFormat="0" applyFont="0" applyAlignment="0" applyProtection="0"/>
    <xf numFmtId="0" fontId="67" fillId="32" borderId="0" applyNumberFormat="0" applyBorder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3" xfId="0" applyNumberFormat="1" applyFont="1" applyFill="1" applyBorder="1" applyAlignment="1">
      <alignment horizontal="center"/>
    </xf>
    <xf numFmtId="49" fontId="44" fillId="26" borderId="14" xfId="0" applyNumberFormat="1" applyFont="1" applyFill="1" applyBorder="1" applyAlignment="1">
      <alignment horizontal="center"/>
    </xf>
    <xf numFmtId="0" fontId="44" fillId="26" borderId="15" xfId="0" applyFont="1" applyFill="1" applyBorder="1" applyAlignment="1">
      <alignment horizontal="center"/>
    </xf>
    <xf numFmtId="0" fontId="45" fillId="0" borderId="0" xfId="0" applyFont="1"/>
    <xf numFmtId="0" fontId="46" fillId="26" borderId="16" xfId="0" applyFont="1" applyFill="1" applyBorder="1"/>
    <xf numFmtId="0" fontId="47" fillId="0" borderId="0" xfId="0" applyFont="1"/>
    <xf numFmtId="0" fontId="48" fillId="26" borderId="16" xfId="0" applyFont="1" applyFill="1" applyBorder="1"/>
    <xf numFmtId="0" fontId="50" fillId="0" borderId="0" xfId="0" applyFont="1"/>
    <xf numFmtId="0" fontId="51" fillId="26" borderId="19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1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46" fillId="26" borderId="17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3" fontId="78" fillId="26" borderId="20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8505725.4094500002</c:v>
                </c:pt>
                <c:pt idx="1">
                  <c:v>9254841.2403500006</c:v>
                </c:pt>
                <c:pt idx="2">
                  <c:v>11302533.729939999</c:v>
                </c:pt>
                <c:pt idx="3">
                  <c:v>9721300.3218400013</c:v>
                </c:pt>
                <c:pt idx="4">
                  <c:v>10317385.8938</c:v>
                </c:pt>
                <c:pt idx="5">
                  <c:v>10040284.631539999</c:v>
                </c:pt>
                <c:pt idx="6">
                  <c:v>9579572.3811399993</c:v>
                </c:pt>
                <c:pt idx="7">
                  <c:v>10282618.914429998</c:v>
                </c:pt>
                <c:pt idx="8">
                  <c:v>9273911.8382399995</c:v>
                </c:pt>
                <c:pt idx="9">
                  <c:v>10986114.249180002</c:v>
                </c:pt>
                <c:pt idx="10">
                  <c:v>11032077.485649999</c:v>
                </c:pt>
                <c:pt idx="11">
                  <c:v>11000234.143789999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9886713.13497</c:v>
                </c:pt>
                <c:pt idx="1">
                  <c:v>10694645.04929</c:v>
                </c:pt>
                <c:pt idx="2">
                  <c:v>12721091.404269997</c:v>
                </c:pt>
                <c:pt idx="3">
                  <c:v>11371890.25726</c:v>
                </c:pt>
                <c:pt idx="4">
                  <c:v>11622292.857199999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558208"/>
        <c:axId val="-875550048"/>
      </c:lineChart>
      <c:catAx>
        <c:axId val="-8755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50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8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108590.07634</c:v>
                </c:pt>
                <c:pt idx="1">
                  <c:v>107726.77828</c:v>
                </c:pt>
                <c:pt idx="2">
                  <c:v>115044.91905</c:v>
                </c:pt>
                <c:pt idx="3">
                  <c:v>103189.48669999999</c:v>
                </c:pt>
                <c:pt idx="4">
                  <c:v>99136.448550000001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176222.54754</c:v>
                </c:pt>
                <c:pt idx="10">
                  <c:v>162522.73517</c:v>
                </c:pt>
                <c:pt idx="11">
                  <c:v>131288.27604999999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2736"/>
        <c:axId val="-624133072"/>
      </c:lineChart>
      <c:catAx>
        <c:axId val="-62412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307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2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153899.34375</c:v>
                </c:pt>
                <c:pt idx="1">
                  <c:v>133138.86921</c:v>
                </c:pt>
                <c:pt idx="2">
                  <c:v>125182.60739</c:v>
                </c:pt>
                <c:pt idx="3">
                  <c:v>148184.46320999999</c:v>
                </c:pt>
                <c:pt idx="4">
                  <c:v>142116.51186999999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125187.09696</c:v>
                </c:pt>
                <c:pt idx="7">
                  <c:v>96972.679239999998</c:v>
                </c:pt>
                <c:pt idx="8">
                  <c:v>180514.04076999999</c:v>
                </c:pt>
                <c:pt idx="9">
                  <c:v>241853.54900999999</c:v>
                </c:pt>
                <c:pt idx="10">
                  <c:v>215941.42674</c:v>
                </c:pt>
                <c:pt idx="11">
                  <c:v>159092.23650999999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2192"/>
        <c:axId val="-624124368"/>
      </c:lineChart>
      <c:catAx>
        <c:axId val="-6241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43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2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58001.651969999999</c:v>
                </c:pt>
                <c:pt idx="2">
                  <c:v>47276.764150000003</c:v>
                </c:pt>
                <c:pt idx="3">
                  <c:v>28805.086800000001</c:v>
                </c:pt>
                <c:pt idx="4">
                  <c:v>27552.43924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34704"/>
        <c:axId val="-624121104"/>
      </c:lineChart>
      <c:catAx>
        <c:axId val="-62413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1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4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74093.503719999993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5456"/>
        <c:axId val="-624121648"/>
      </c:lineChart>
      <c:catAx>
        <c:axId val="-6241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164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5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11630.61274</c:v>
                </c:pt>
                <c:pt idx="4">
                  <c:v>6780.3254999999999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4912"/>
        <c:axId val="-624133616"/>
      </c:lineChart>
      <c:catAx>
        <c:axId val="-62412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361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491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218254.54962000001</c:v>
                </c:pt>
                <c:pt idx="1">
                  <c:v>177215.60156000001</c:v>
                </c:pt>
                <c:pt idx="2">
                  <c:v>219741.41609000001</c:v>
                </c:pt>
                <c:pt idx="3">
                  <c:v>214129.01540999999</c:v>
                </c:pt>
                <c:pt idx="4">
                  <c:v>212154.32334999999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36336"/>
        <c:axId val="-624135792"/>
      </c:lineChart>
      <c:catAx>
        <c:axId val="-62413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579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63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371403.64951000002</c:v>
                </c:pt>
                <c:pt idx="1">
                  <c:v>397814.63676999998</c:v>
                </c:pt>
                <c:pt idx="2">
                  <c:v>456486.38376</c:v>
                </c:pt>
                <c:pt idx="3">
                  <c:v>412624.46474000002</c:v>
                </c:pt>
                <c:pt idx="4">
                  <c:v>429639.26817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330041.54242000001</c:v>
                </c:pt>
                <c:pt idx="2">
                  <c:v>390176.77492</c:v>
                </c:pt>
                <c:pt idx="3">
                  <c:v>369973.79807000002</c:v>
                </c:pt>
                <c:pt idx="4">
                  <c:v>382423.31511000003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309453.89387999999</c:v>
                </c:pt>
                <c:pt idx="9">
                  <c:v>398179.51996000001</c:v>
                </c:pt>
                <c:pt idx="10">
                  <c:v>414377.22383999999</c:v>
                </c:pt>
                <c:pt idx="11">
                  <c:v>447781.08773000003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3280"/>
        <c:axId val="-624131440"/>
      </c:lineChart>
      <c:catAx>
        <c:axId val="-62412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144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32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695419.69062000001</c:v>
                </c:pt>
                <c:pt idx="1">
                  <c:v>698703.89515</c:v>
                </c:pt>
                <c:pt idx="2">
                  <c:v>791778.17787999997</c:v>
                </c:pt>
                <c:pt idx="3">
                  <c:v>706779.31270999997</c:v>
                </c:pt>
                <c:pt idx="4">
                  <c:v>748950.89401000005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613309.47045999998</c:v>
                </c:pt>
                <c:pt idx="1">
                  <c:v>636040.20463000005</c:v>
                </c:pt>
                <c:pt idx="2">
                  <c:v>755211.73319000006</c:v>
                </c:pt>
                <c:pt idx="3">
                  <c:v>657579.38803000003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602950.08406000002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736000.11818999995</c:v>
                </c:pt>
                <c:pt idx="10">
                  <c:v>727441.85955000005</c:v>
                </c:pt>
                <c:pt idx="11">
                  <c:v>692250.23673999996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3824"/>
        <c:axId val="-624129808"/>
      </c:lineChart>
      <c:catAx>
        <c:axId val="-62412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9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38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129062.33549</c:v>
                </c:pt>
                <c:pt idx="1">
                  <c:v>144621.23222999999</c:v>
                </c:pt>
                <c:pt idx="2">
                  <c:v>169201.99862</c:v>
                </c:pt>
                <c:pt idx="3">
                  <c:v>149741.82362000001</c:v>
                </c:pt>
                <c:pt idx="4">
                  <c:v>142338.17515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125318.44102</c:v>
                </c:pt>
                <c:pt idx="7">
                  <c:v>177464.33244</c:v>
                </c:pt>
                <c:pt idx="8">
                  <c:v>110985.79822</c:v>
                </c:pt>
                <c:pt idx="9">
                  <c:v>134654.67141000001</c:v>
                </c:pt>
                <c:pt idx="10">
                  <c:v>119330.70999</c:v>
                </c:pt>
                <c:pt idx="11">
                  <c:v>123400.71676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34160"/>
        <c:axId val="-624135248"/>
      </c:lineChart>
      <c:catAx>
        <c:axId val="-6241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52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4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168872.08262</c:v>
                </c:pt>
                <c:pt idx="1">
                  <c:v>173343.37155000001</c:v>
                </c:pt>
                <c:pt idx="2">
                  <c:v>211846.99059</c:v>
                </c:pt>
                <c:pt idx="3">
                  <c:v>190763.97140000001</c:v>
                </c:pt>
                <c:pt idx="4">
                  <c:v>200129.52423000001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212446.11803000001</c:v>
                </c:pt>
                <c:pt idx="11">
                  <c:v>200541.31219999999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7632"/>
        <c:axId val="-624132528"/>
      </c:lineChart>
      <c:catAx>
        <c:axId val="-62412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2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7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391334.16213999997</c:v>
                </c:pt>
                <c:pt idx="1">
                  <c:v>334234.19020999997</c:v>
                </c:pt>
                <c:pt idx="2">
                  <c:v>376936.76179999998</c:v>
                </c:pt>
                <c:pt idx="3">
                  <c:v>369553.78622000001</c:v>
                </c:pt>
                <c:pt idx="4">
                  <c:v>430960.70951000002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557664"/>
        <c:axId val="-875549504"/>
      </c:lineChart>
      <c:catAx>
        <c:axId val="-8755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4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49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1349096.9979999999</c:v>
                </c:pt>
                <c:pt idx="1">
                  <c:v>1262035.9396800001</c:v>
                </c:pt>
                <c:pt idx="2">
                  <c:v>1560027.5479900001</c:v>
                </c:pt>
                <c:pt idx="3">
                  <c:v>1346795.03422</c:v>
                </c:pt>
                <c:pt idx="4">
                  <c:v>1461777.6496600001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1230510.62084</c:v>
                </c:pt>
                <c:pt idx="1">
                  <c:v>1343334.3610799999</c:v>
                </c:pt>
                <c:pt idx="2">
                  <c:v>1518645.91906</c:v>
                </c:pt>
                <c:pt idx="3">
                  <c:v>1214814.5138900001</c:v>
                </c:pt>
                <c:pt idx="4">
                  <c:v>1319393.3332799999</c:v>
                </c:pt>
                <c:pt idx="5">
                  <c:v>1263760.74645</c:v>
                </c:pt>
                <c:pt idx="6">
                  <c:v>1188583.2704100001</c:v>
                </c:pt>
                <c:pt idx="7">
                  <c:v>1461517.6188099999</c:v>
                </c:pt>
                <c:pt idx="8">
                  <c:v>1276239.1666600001</c:v>
                </c:pt>
                <c:pt idx="9">
                  <c:v>1466791.0505599999</c:v>
                </c:pt>
                <c:pt idx="10">
                  <c:v>1385432.36366</c:v>
                </c:pt>
                <c:pt idx="11">
                  <c:v>1366895.9381500001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9264"/>
        <c:axId val="-624128720"/>
      </c:lineChart>
      <c:catAx>
        <c:axId val="-62412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87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9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511977.71688999998</c:v>
                </c:pt>
                <c:pt idx="1">
                  <c:v>547565.26491999999</c:v>
                </c:pt>
                <c:pt idx="2">
                  <c:v>636271.93891999999</c:v>
                </c:pt>
                <c:pt idx="3">
                  <c:v>603175.40414999996</c:v>
                </c:pt>
                <c:pt idx="4">
                  <c:v>625713.53170000005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388735.77536000003</c:v>
                </c:pt>
                <c:pt idx="1">
                  <c:v>432509.35512999998</c:v>
                </c:pt>
                <c:pt idx="2">
                  <c:v>517037.73064999998</c:v>
                </c:pt>
                <c:pt idx="3">
                  <c:v>484507.63029</c:v>
                </c:pt>
                <c:pt idx="4">
                  <c:v>508709.39766999998</c:v>
                </c:pt>
                <c:pt idx="5">
                  <c:v>506073.76481000002</c:v>
                </c:pt>
                <c:pt idx="6">
                  <c:v>473046.75822999998</c:v>
                </c:pt>
                <c:pt idx="7">
                  <c:v>564435.73300999997</c:v>
                </c:pt>
                <c:pt idx="8">
                  <c:v>479913.18700999999</c:v>
                </c:pt>
                <c:pt idx="9">
                  <c:v>542383.15994000004</c:v>
                </c:pt>
                <c:pt idx="10">
                  <c:v>580775.80649999995</c:v>
                </c:pt>
                <c:pt idx="11">
                  <c:v>603768.85230999999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8176"/>
        <c:axId val="-624127088"/>
      </c:lineChart>
      <c:catAx>
        <c:axId val="-62412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70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81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2285708.0757499998</c:v>
                </c:pt>
                <c:pt idx="1">
                  <c:v>2796058.9884299999</c:v>
                </c:pt>
                <c:pt idx="2">
                  <c:v>3144402.6403800002</c:v>
                </c:pt>
                <c:pt idx="3">
                  <c:v>2902441.26914</c:v>
                </c:pt>
                <c:pt idx="4">
                  <c:v>2765753.53633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2227165.75147</c:v>
                </c:pt>
                <c:pt idx="2">
                  <c:v>2708820.6578199998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2430974.8829199998</c:v>
                </c:pt>
                <c:pt idx="7">
                  <c:v>1833658.8288400001</c:v>
                </c:pt>
                <c:pt idx="8">
                  <c:v>2149834.1192000001</c:v>
                </c:pt>
                <c:pt idx="9">
                  <c:v>2630120.2948699999</c:v>
                </c:pt>
                <c:pt idx="10">
                  <c:v>2644153.5045599998</c:v>
                </c:pt>
                <c:pt idx="11">
                  <c:v>2487679.62512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4126544"/>
        <c:axId val="-624126000"/>
      </c:lineChart>
      <c:catAx>
        <c:axId val="-62412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260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2654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768099.19296000001</c:v>
                </c:pt>
                <c:pt idx="1">
                  <c:v>880812.86196000001</c:v>
                </c:pt>
                <c:pt idx="2">
                  <c:v>1030487.76786</c:v>
                </c:pt>
                <c:pt idx="3">
                  <c:v>949952.29047999997</c:v>
                </c:pt>
                <c:pt idx="4">
                  <c:v>994157.29683000001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603327.88795999996</c:v>
                </c:pt>
                <c:pt idx="1">
                  <c:v>695421.47016999999</c:v>
                </c:pt>
                <c:pt idx="2">
                  <c:v>907666.74838</c:v>
                </c:pt>
                <c:pt idx="3">
                  <c:v>787570.11109999998</c:v>
                </c:pt>
                <c:pt idx="4">
                  <c:v>878995.33582000004</c:v>
                </c:pt>
                <c:pt idx="5">
                  <c:v>873053.68208000006</c:v>
                </c:pt>
                <c:pt idx="6">
                  <c:v>806965.32440000004</c:v>
                </c:pt>
                <c:pt idx="7">
                  <c:v>958589.97944000002</c:v>
                </c:pt>
                <c:pt idx="8">
                  <c:v>864478.85441000003</c:v>
                </c:pt>
                <c:pt idx="9">
                  <c:v>1013756.97667</c:v>
                </c:pt>
                <c:pt idx="10">
                  <c:v>1010062.9741</c:v>
                </c:pt>
                <c:pt idx="11">
                  <c:v>1091242.41151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905408"/>
        <c:axId val="-622899968"/>
      </c:lineChart>
      <c:catAx>
        <c:axId val="-622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89996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540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1427959.57761</c:v>
                </c:pt>
                <c:pt idx="1">
                  <c:v>1405791.6794199999</c:v>
                </c:pt>
                <c:pt idx="2">
                  <c:v>1681235.1912499999</c:v>
                </c:pt>
                <c:pt idx="3">
                  <c:v>1467702.3271900001</c:v>
                </c:pt>
                <c:pt idx="4">
                  <c:v>1486476.48881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1282315.5776500001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1399102.9195000001</c:v>
                </c:pt>
                <c:pt idx="5">
                  <c:v>1387295.9342799999</c:v>
                </c:pt>
                <c:pt idx="6">
                  <c:v>1475981.7902299999</c:v>
                </c:pt>
                <c:pt idx="7">
                  <c:v>1674031.3995699999</c:v>
                </c:pt>
                <c:pt idx="8">
                  <c:v>1288906.5826099999</c:v>
                </c:pt>
                <c:pt idx="9">
                  <c:v>1531516.45927</c:v>
                </c:pt>
                <c:pt idx="10">
                  <c:v>1435143.9113100001</c:v>
                </c:pt>
                <c:pt idx="11">
                  <c:v>1436435.3220500001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899424"/>
        <c:axId val="-622898880"/>
      </c:lineChart>
      <c:catAx>
        <c:axId val="-6228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89888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9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597446.57374000002</c:v>
                </c:pt>
                <c:pt idx="1">
                  <c:v>635789.81637999997</c:v>
                </c:pt>
                <c:pt idx="2">
                  <c:v>752743.38132000004</c:v>
                </c:pt>
                <c:pt idx="3">
                  <c:v>698130.58826999995</c:v>
                </c:pt>
                <c:pt idx="4">
                  <c:v>717238.57166999998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464939.96042999998</c:v>
                </c:pt>
                <c:pt idx="1">
                  <c:v>500570.89883000002</c:v>
                </c:pt>
                <c:pt idx="2">
                  <c:v>611692.18600999995</c:v>
                </c:pt>
                <c:pt idx="3">
                  <c:v>546671.35161000001</c:v>
                </c:pt>
                <c:pt idx="4">
                  <c:v>570061.27294000005</c:v>
                </c:pt>
                <c:pt idx="5">
                  <c:v>560351.03925999999</c:v>
                </c:pt>
                <c:pt idx="6">
                  <c:v>532018.44551999995</c:v>
                </c:pt>
                <c:pt idx="7">
                  <c:v>607613.37546999997</c:v>
                </c:pt>
                <c:pt idx="8">
                  <c:v>521158.19201</c:v>
                </c:pt>
                <c:pt idx="9">
                  <c:v>624817.61163000006</c:v>
                </c:pt>
                <c:pt idx="10">
                  <c:v>644884.76653999998</c:v>
                </c:pt>
                <c:pt idx="11">
                  <c:v>625258.14555000002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900512"/>
        <c:axId val="-622898336"/>
      </c:lineChart>
      <c:catAx>
        <c:axId val="-6229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898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05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208561.60756</c:v>
                </c:pt>
                <c:pt idx="1">
                  <c:v>239413.54407</c:v>
                </c:pt>
                <c:pt idx="2">
                  <c:v>267514.12083000003</c:v>
                </c:pt>
                <c:pt idx="3">
                  <c:v>258491.21624000001</c:v>
                </c:pt>
                <c:pt idx="4">
                  <c:v>274045.75504000002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244923.63052000001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237809.17567</c:v>
                </c:pt>
                <c:pt idx="11">
                  <c:v>235849.33556000001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897792"/>
        <c:axId val="-622902688"/>
      </c:lineChart>
      <c:catAx>
        <c:axId val="-6228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02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779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139652.78088999999</c:v>
                </c:pt>
                <c:pt idx="1">
                  <c:v>195666.81435999999</c:v>
                </c:pt>
                <c:pt idx="2">
                  <c:v>523347.42548999999</c:v>
                </c:pt>
                <c:pt idx="3">
                  <c:v>356157.68273</c:v>
                </c:pt>
                <c:pt idx="4">
                  <c:v>251973.19743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251788.18276</c:v>
                </c:pt>
                <c:pt idx="2">
                  <c:v>340499.74222999997</c:v>
                </c:pt>
                <c:pt idx="3">
                  <c:v>346670.38876</c:v>
                </c:pt>
                <c:pt idx="4">
                  <c:v>302713.72174000001</c:v>
                </c:pt>
                <c:pt idx="5">
                  <c:v>252586.26483999999</c:v>
                </c:pt>
                <c:pt idx="6">
                  <c:v>265041.29012999998</c:v>
                </c:pt>
                <c:pt idx="7">
                  <c:v>323938.58740999998</c:v>
                </c:pt>
                <c:pt idx="8">
                  <c:v>232892.31638</c:v>
                </c:pt>
                <c:pt idx="9">
                  <c:v>223905.46184999999</c:v>
                </c:pt>
                <c:pt idx="10">
                  <c:v>267316.03243000002</c:v>
                </c:pt>
                <c:pt idx="11">
                  <c:v>281823.28023999999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897248"/>
        <c:axId val="-622901056"/>
      </c:lineChart>
      <c:catAx>
        <c:axId val="-6228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01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7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1117538.5421800001</c:v>
                </c:pt>
                <c:pt idx="1">
                  <c:v>1148826.5993600001</c:v>
                </c:pt>
                <c:pt idx="2">
                  <c:v>1293422.45</c:v>
                </c:pt>
                <c:pt idx="3">
                  <c:v>1132339.35008</c:v>
                </c:pt>
                <c:pt idx="4">
                  <c:v>1209430.3351700001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1169221.8536499999</c:v>
                </c:pt>
                <c:pt idx="3">
                  <c:v>995611.14295000001</c:v>
                </c:pt>
                <c:pt idx="4">
                  <c:v>965130.43683999998</c:v>
                </c:pt>
                <c:pt idx="5">
                  <c:v>897059.66601000004</c:v>
                </c:pt>
                <c:pt idx="6">
                  <c:v>789433.71079000004</c:v>
                </c:pt>
                <c:pt idx="7">
                  <c:v>846263.93692000001</c:v>
                </c:pt>
                <c:pt idx="8">
                  <c:v>740049.08126000001</c:v>
                </c:pt>
                <c:pt idx="9">
                  <c:v>1016087.50205</c:v>
                </c:pt>
                <c:pt idx="10">
                  <c:v>1073411.6837800001</c:v>
                </c:pt>
                <c:pt idx="11">
                  <c:v>1159711.10356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909216"/>
        <c:axId val="-622901600"/>
      </c:lineChart>
      <c:catAx>
        <c:axId val="-6229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016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92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391334.16213999997</c:v>
                </c:pt>
                <c:pt idx="1">
                  <c:v>334234.19020999997</c:v>
                </c:pt>
                <c:pt idx="2">
                  <c:v>376936.76179999998</c:v>
                </c:pt>
                <c:pt idx="3">
                  <c:v>369553.78622000001</c:v>
                </c:pt>
                <c:pt idx="4">
                  <c:v>430960.70951000002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896704"/>
        <c:axId val="-622907040"/>
      </c:lineChart>
      <c:catAx>
        <c:axId val="-6228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0704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67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11247752.083000001</c:v>
                </c:pt>
                <c:pt idx="1">
                  <c:v>12090093.716</c:v>
                </c:pt>
                <c:pt idx="2">
                  <c:v>14471053.586999999</c:v>
                </c:pt>
                <c:pt idx="3">
                  <c:v>12860126.991</c:v>
                </c:pt>
                <c:pt idx="4">
                  <c:v>13582473.030999999</c:v>
                </c:pt>
                <c:pt idx="5">
                  <c:v>13125440.783</c:v>
                </c:pt>
                <c:pt idx="6">
                  <c:v>12612264.626</c:v>
                </c:pt>
                <c:pt idx="7">
                  <c:v>13248674.047</c:v>
                </c:pt>
                <c:pt idx="8">
                  <c:v>11810251.882999999</c:v>
                </c:pt>
                <c:pt idx="9">
                  <c:v>13913057.202</c:v>
                </c:pt>
                <c:pt idx="10">
                  <c:v>14188672.956</c:v>
                </c:pt>
                <c:pt idx="11">
                  <c:v>13846520.163000001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val>
            <c:numRef>
              <c:f>'2002_2018_AYLIK_IHR'!$C$78:$N$78</c:f>
              <c:numCache>
                <c:formatCode>#,##0</c:formatCode>
                <c:ptCount val="12"/>
                <c:pt idx="0">
                  <c:v>12438327.335000001</c:v>
                </c:pt>
                <c:pt idx="1">
                  <c:v>13153633.84</c:v>
                </c:pt>
                <c:pt idx="2">
                  <c:v>15567866.486</c:v>
                </c:pt>
                <c:pt idx="3">
                  <c:v>13869437.698999999</c:v>
                </c:pt>
                <c:pt idx="4">
                  <c:v>13955967.600819999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550592"/>
        <c:axId val="-875557120"/>
      </c:lineChart>
      <c:catAx>
        <c:axId val="-8755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57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  <c:pt idx="4">
                  <c:v>133558.53912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896160"/>
        <c:axId val="-622911392"/>
      </c:lineChart>
      <c:catAx>
        <c:axId val="-6228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1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1139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8961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149674.51311999999</c:v>
                </c:pt>
                <c:pt idx="2">
                  <c:v>148009.59664</c:v>
                </c:pt>
                <c:pt idx="3">
                  <c:v>189961.26037999999</c:v>
                </c:pt>
                <c:pt idx="4">
                  <c:v>190376.04285999999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202991.78706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907584"/>
        <c:axId val="-622906496"/>
      </c:lineChart>
      <c:catAx>
        <c:axId val="-6229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06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7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331322.83506000001</c:v>
                </c:pt>
                <c:pt idx="1">
                  <c:v>351008.25659</c:v>
                </c:pt>
                <c:pt idx="2">
                  <c:v>417949.57313999999</c:v>
                </c:pt>
                <c:pt idx="3">
                  <c:v>366161.39370999997</c:v>
                </c:pt>
                <c:pt idx="4">
                  <c:v>408818.08504999999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257694.28862000001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309774.31763000001</c:v>
                </c:pt>
                <c:pt idx="4">
                  <c:v>327785.27223</c:v>
                </c:pt>
                <c:pt idx="5">
                  <c:v>324231.31637000002</c:v>
                </c:pt>
                <c:pt idx="6">
                  <c:v>304151.16753999999</c:v>
                </c:pt>
                <c:pt idx="7">
                  <c:v>360397.70679000003</c:v>
                </c:pt>
                <c:pt idx="8">
                  <c:v>310390.63776999997</c:v>
                </c:pt>
                <c:pt idx="9">
                  <c:v>382338.49498999998</c:v>
                </c:pt>
                <c:pt idx="10">
                  <c:v>384812.84253000002</c:v>
                </c:pt>
                <c:pt idx="11">
                  <c:v>356754.45383999997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2905952"/>
        <c:axId val="-622910848"/>
      </c:lineChart>
      <c:catAx>
        <c:axId val="-6229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1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291084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29059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1662664.26419</c:v>
                </c:pt>
                <c:pt idx="2">
                  <c:v>1866050.3188600002</c:v>
                </c:pt>
                <c:pt idx="3">
                  <c:v>1609071.4545700001</c:v>
                </c:pt>
                <c:pt idx="4">
                  <c:v>1675476.36986</c:v>
                </c:pt>
                <c:pt idx="5">
                  <c:v>1596028.2070200001</c:v>
                </c:pt>
                <c:pt idx="6">
                  <c:v>1469299.2406600001</c:v>
                </c:pt>
                <c:pt idx="7">
                  <c:v>1665365.2185699998</c:v>
                </c:pt>
                <c:pt idx="8">
                  <c:v>1644709.0531899999</c:v>
                </c:pt>
                <c:pt idx="9">
                  <c:v>2084595.4754199998</c:v>
                </c:pt>
                <c:pt idx="10">
                  <c:v>2163545.3723300002</c:v>
                </c:pt>
                <c:pt idx="11">
                  <c:v>2131859.8235200001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1894644.7040300001</c:v>
                </c:pt>
                <c:pt idx="1">
                  <c:v>1836626.44417</c:v>
                </c:pt>
                <c:pt idx="2">
                  <c:v>1996573.5489899996</c:v>
                </c:pt>
                <c:pt idx="3">
                  <c:v>1784830.5784999998</c:v>
                </c:pt>
                <c:pt idx="4">
                  <c:v>1902714.0341100001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556576"/>
        <c:axId val="-875548416"/>
      </c:lineChart>
      <c:catAx>
        <c:axId val="-8755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4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48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11247752.083000001</c:v>
                </c:pt>
                <c:pt idx="1">
                  <c:v>12090093.716</c:v>
                </c:pt>
                <c:pt idx="2">
                  <c:v>14471053.586999999</c:v>
                </c:pt>
                <c:pt idx="3">
                  <c:v>12860126.991</c:v>
                </c:pt>
                <c:pt idx="4">
                  <c:v>13582473.030999999</c:v>
                </c:pt>
                <c:pt idx="5">
                  <c:v>13125440.783</c:v>
                </c:pt>
                <c:pt idx="6">
                  <c:v>12612264.626</c:v>
                </c:pt>
                <c:pt idx="7">
                  <c:v>13248674.047</c:v>
                </c:pt>
                <c:pt idx="8">
                  <c:v>11810251.882999999</c:v>
                </c:pt>
                <c:pt idx="9">
                  <c:v>13913057.202</c:v>
                </c:pt>
                <c:pt idx="10">
                  <c:v>14188672.956</c:v>
                </c:pt>
                <c:pt idx="11">
                  <c:v>13846520.163000001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12438327.335000001</c:v>
                </c:pt>
                <c:pt idx="1">
                  <c:v>13153633.84</c:v>
                </c:pt>
                <c:pt idx="2">
                  <c:v>15567866.486</c:v>
                </c:pt>
                <c:pt idx="3">
                  <c:v>13869437.698999999</c:v>
                </c:pt>
                <c:pt idx="4">
                  <c:v>13955967.600819999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556032"/>
        <c:axId val="-875563648"/>
      </c:lineChart>
      <c:catAx>
        <c:axId val="-8755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6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60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156996381.06800002</c:v>
                </c:pt>
                <c:pt idx="16">
                  <c:v>68985232.960820004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75554944"/>
        <c:axId val="-875552224"/>
      </c:barChart>
      <c:catAx>
        <c:axId val="-8755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522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49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547398.11901000002</c:v>
                </c:pt>
                <c:pt idx="1">
                  <c:v>534818.44212000002</c:v>
                </c:pt>
                <c:pt idx="2">
                  <c:v>600316.47704999999</c:v>
                </c:pt>
                <c:pt idx="3">
                  <c:v>534309.51349000004</c:v>
                </c:pt>
                <c:pt idx="4">
                  <c:v>560017.86328000005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576909.77853000001</c:v>
                </c:pt>
                <c:pt idx="10">
                  <c:v>566230.40489999996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554400"/>
        <c:axId val="-875553856"/>
      </c:lineChart>
      <c:catAx>
        <c:axId val="-87555440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55385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44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225382.45318000001</c:v>
                </c:pt>
                <c:pt idx="1">
                  <c:v>211835.81479</c:v>
                </c:pt>
                <c:pt idx="2">
                  <c:v>207772.83986000001</c:v>
                </c:pt>
                <c:pt idx="3">
                  <c:v>149460.9872</c:v>
                </c:pt>
                <c:pt idx="4">
                  <c:v>213588.63487000001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232107.46382999999</c:v>
                </c:pt>
                <c:pt idx="10">
                  <c:v>320619.67991000001</c:v>
                </c:pt>
                <c:pt idx="11">
                  <c:v>359376.89367000002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551136"/>
        <c:axId val="-875860800"/>
      </c:lineChart>
      <c:catAx>
        <c:axId val="-8755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86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58608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551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119991.8845</c:v>
                </c:pt>
                <c:pt idx="1">
                  <c:v>117637.98265000001</c:v>
                </c:pt>
                <c:pt idx="2">
                  <c:v>141350.12581999999</c:v>
                </c:pt>
                <c:pt idx="3">
                  <c:v>128618.36132</c:v>
                </c:pt>
                <c:pt idx="4">
                  <c:v>137634.71556000001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110942.53479999999</c:v>
                </c:pt>
                <c:pt idx="6">
                  <c:v>113949.22528</c:v>
                </c:pt>
                <c:pt idx="7">
                  <c:v>130558.41245</c:v>
                </c:pt>
                <c:pt idx="8">
                  <c:v>121470.38473000001</c:v>
                </c:pt>
                <c:pt idx="9">
                  <c:v>142829.87661000001</c:v>
                </c:pt>
                <c:pt idx="10">
                  <c:v>134831.49648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860256"/>
        <c:axId val="-624130352"/>
      </c:lineChart>
      <c:catAx>
        <c:axId val="-8758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413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4130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75860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13607</xdr:rowOff>
    </xdr:from>
    <xdr:to>
      <xdr:col>0</xdr:col>
      <xdr:colOff>2066925</xdr:colOff>
      <xdr:row>2</xdr:row>
      <xdr:rowOff>89807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7"/>
          <a:ext cx="2066925" cy="579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29" activePane="bottomRight" state="frozen"/>
      <selection activeCell="B16" sqref="B16"/>
      <selection pane="topRight" activeCell="B16" sqref="B16"/>
      <selection pane="bottomLeft" activeCell="B16" sqref="B16"/>
      <selection pane="bottomRight" activeCell="F6" sqref="F6:I6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125</v>
      </c>
      <c r="C1" s="155"/>
      <c r="D1" s="155"/>
      <c r="E1" s="155"/>
      <c r="F1" s="155"/>
      <c r="G1" s="155"/>
      <c r="H1" s="155"/>
      <c r="I1" s="155"/>
      <c r="J1" s="155"/>
      <c r="K1" s="113"/>
      <c r="L1" s="113"/>
      <c r="M1" s="113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126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230</v>
      </c>
      <c r="C6" s="151"/>
      <c r="D6" s="151"/>
      <c r="E6" s="151"/>
      <c r="F6" s="151" t="s">
        <v>231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4" t="s">
        <v>1</v>
      </c>
      <c r="B7" s="5">
        <v>2017</v>
      </c>
      <c r="C7" s="6">
        <v>2018</v>
      </c>
      <c r="D7" s="7" t="s">
        <v>120</v>
      </c>
      <c r="E7" s="7" t="s">
        <v>121</v>
      </c>
      <c r="F7" s="5">
        <v>2017</v>
      </c>
      <c r="G7" s="6">
        <v>2018</v>
      </c>
      <c r="H7" s="7" t="s">
        <v>120</v>
      </c>
      <c r="I7" s="7" t="s">
        <v>121</v>
      </c>
      <c r="J7" s="5" t="s">
        <v>129</v>
      </c>
      <c r="K7" s="5" t="s">
        <v>130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1675476.36986</v>
      </c>
      <c r="C8" s="50">
        <f>C9+C18+C20</f>
        <v>1902714.0341100001</v>
      </c>
      <c r="D8" s="48">
        <f t="shared" ref="D8:D44" si="0">(C8-B8)/B8*100</f>
        <v>13.56257052249491</v>
      </c>
      <c r="E8" s="48">
        <f>C8/C$44*100</f>
        <v>13.63369483602272</v>
      </c>
      <c r="F8" s="50">
        <f>F9+F18+F20</f>
        <v>8465309.778549999</v>
      </c>
      <c r="G8" s="50">
        <f>G9+G18+G20</f>
        <v>9415389.3098000009</v>
      </c>
      <c r="H8" s="48">
        <f t="shared" ref="H8:H46" si="1">(G8-F8)/F8*100</f>
        <v>11.2232104447894</v>
      </c>
      <c r="I8" s="48">
        <f>G8/G$46*100</f>
        <v>13.648412719208252</v>
      </c>
      <c r="J8" s="50">
        <f>J9+J18+J20</f>
        <v>20525085.174389996</v>
      </c>
      <c r="K8" s="50">
        <f>K9+K18+K20</f>
        <v>22170791.700510003</v>
      </c>
      <c r="L8" s="48">
        <f t="shared" ref="L8:L46" si="2">(K8-J8)/J8*100</f>
        <v>8.0180253194438578</v>
      </c>
      <c r="M8" s="48">
        <f>K8/K$46*100</f>
        <v>13.708511709454937</v>
      </c>
    </row>
    <row r="9" spans="1:13" ht="15.75" x14ac:dyDescent="0.25">
      <c r="A9" s="9" t="s">
        <v>3</v>
      </c>
      <c r="B9" s="50">
        <f>B10+B11+B12+B13+B14+B15+B16+B17</f>
        <v>1120625.6611599999</v>
      </c>
      <c r="C9" s="50">
        <f>C10+C11+C12+C13+C14+C15+C16+C17</f>
        <v>1260920.4425900001</v>
      </c>
      <c r="D9" s="48">
        <f t="shared" si="0"/>
        <v>12.519326148999305</v>
      </c>
      <c r="E9" s="48">
        <f t="shared" ref="E9:E44" si="3">C9/C$44*100</f>
        <v>9.0349911855335154</v>
      </c>
      <c r="F9" s="50">
        <f>F10+F11+F12+F13+F14+F15+F16+F17</f>
        <v>5818479.0729799988</v>
      </c>
      <c r="G9" s="50">
        <f>G10+G11+G12+G13+G14+G15+G16+G17</f>
        <v>6305926.0008200007</v>
      </c>
      <c r="H9" s="48">
        <f t="shared" si="1"/>
        <v>8.3775660568003136</v>
      </c>
      <c r="I9" s="48">
        <f t="shared" ref="I9:I46" si="4">G9/G$46*100</f>
        <v>9.1409794968749853</v>
      </c>
      <c r="J9" s="50">
        <f>J10+J11+J12+J13+J14+J15+J16+J17</f>
        <v>14304020.999099998</v>
      </c>
      <c r="K9" s="50">
        <f>K10+K11+K12+K13+K14+K15+K16+K17</f>
        <v>15003055.81789</v>
      </c>
      <c r="L9" s="48">
        <f t="shared" si="2"/>
        <v>4.8869812120241205</v>
      </c>
      <c r="M9" s="48">
        <f t="shared" ref="M9:M46" si="5">K9/K$46*100</f>
        <v>9.2766000030761191</v>
      </c>
    </row>
    <row r="10" spans="1:13" ht="14.25" x14ac:dyDescent="0.2">
      <c r="A10" s="11" t="s">
        <v>131</v>
      </c>
      <c r="B10" s="12">
        <v>528447.99014000001</v>
      </c>
      <c r="C10" s="12">
        <v>560017.86328000005</v>
      </c>
      <c r="D10" s="13">
        <f t="shared" si="0"/>
        <v>5.9740738405753673</v>
      </c>
      <c r="E10" s="13">
        <f t="shared" si="3"/>
        <v>4.012748376164871</v>
      </c>
      <c r="F10" s="12">
        <v>2753828.4199199998</v>
      </c>
      <c r="G10" s="12">
        <v>2776860.4149500001</v>
      </c>
      <c r="H10" s="13">
        <f t="shared" si="1"/>
        <v>0.83636274734463778</v>
      </c>
      <c r="I10" s="13">
        <f t="shared" si="4"/>
        <v>4.0252968581364525</v>
      </c>
      <c r="J10" s="12">
        <v>6476039.75557</v>
      </c>
      <c r="K10" s="12">
        <v>6392289.3834800003</v>
      </c>
      <c r="L10" s="13">
        <f t="shared" si="2"/>
        <v>-1.2932343724104931</v>
      </c>
      <c r="M10" s="13">
        <f t="shared" si="5"/>
        <v>3.9524422513808699</v>
      </c>
    </row>
    <row r="11" spans="1:13" ht="14.25" x14ac:dyDescent="0.2">
      <c r="A11" s="11" t="s">
        <v>132</v>
      </c>
      <c r="B11" s="12">
        <v>128812.80855</v>
      </c>
      <c r="C11" s="12">
        <v>213588.63487000001</v>
      </c>
      <c r="D11" s="13">
        <f t="shared" si="0"/>
        <v>65.813196121015721</v>
      </c>
      <c r="E11" s="13">
        <f t="shared" si="3"/>
        <v>1.5304466231166254</v>
      </c>
      <c r="F11" s="12">
        <v>763814.79461999994</v>
      </c>
      <c r="G11" s="12">
        <v>1008040.7299</v>
      </c>
      <c r="H11" s="13">
        <f t="shared" si="1"/>
        <v>31.974496566475018</v>
      </c>
      <c r="I11" s="13">
        <f t="shared" si="4"/>
        <v>1.4612413217079578</v>
      </c>
      <c r="J11" s="12">
        <v>2021917.6143700001</v>
      </c>
      <c r="K11" s="12">
        <v>2475056.64359</v>
      </c>
      <c r="L11" s="13">
        <f t="shared" si="2"/>
        <v>22.411349799788525</v>
      </c>
      <c r="M11" s="13">
        <f t="shared" si="5"/>
        <v>1.5303622639437482</v>
      </c>
    </row>
    <row r="12" spans="1:13" ht="14.25" x14ac:dyDescent="0.2">
      <c r="A12" s="11" t="s">
        <v>133</v>
      </c>
      <c r="B12" s="12">
        <v>113793.92883999999</v>
      </c>
      <c r="C12" s="12">
        <v>137634.71556000001</v>
      </c>
      <c r="D12" s="13">
        <f t="shared" si="0"/>
        <v>20.950842424573782</v>
      </c>
      <c r="E12" s="13">
        <f t="shared" si="3"/>
        <v>0.98620690085231433</v>
      </c>
      <c r="F12" s="12">
        <v>543847.00971000001</v>
      </c>
      <c r="G12" s="12">
        <v>645233.06984999997</v>
      </c>
      <c r="H12" s="13">
        <f t="shared" si="1"/>
        <v>18.642386246467161</v>
      </c>
      <c r="I12" s="13">
        <f t="shared" si="4"/>
        <v>0.93532056377407402</v>
      </c>
      <c r="J12" s="12">
        <v>1360037.38695</v>
      </c>
      <c r="K12" s="12">
        <v>1517403.81116</v>
      </c>
      <c r="L12" s="13">
        <f t="shared" si="2"/>
        <v>11.570742519285277</v>
      </c>
      <c r="M12" s="13">
        <f t="shared" si="5"/>
        <v>0.93823207552754684</v>
      </c>
    </row>
    <row r="13" spans="1:13" ht="14.25" x14ac:dyDescent="0.2">
      <c r="A13" s="11" t="s">
        <v>134</v>
      </c>
      <c r="B13" s="12">
        <v>96648.830149999994</v>
      </c>
      <c r="C13" s="12">
        <v>99136.448550000001</v>
      </c>
      <c r="D13" s="13">
        <f t="shared" si="0"/>
        <v>2.5738732648281379</v>
      </c>
      <c r="E13" s="13">
        <f t="shared" si="3"/>
        <v>0.71035166736970012</v>
      </c>
      <c r="F13" s="12">
        <v>494857.00656000001</v>
      </c>
      <c r="G13" s="12">
        <v>533687.70892</v>
      </c>
      <c r="H13" s="13">
        <f t="shared" si="1"/>
        <v>7.8468531000362596</v>
      </c>
      <c r="I13" s="13">
        <f t="shared" si="4"/>
        <v>0.77362601532868147</v>
      </c>
      <c r="J13" s="12">
        <v>1295363.44478</v>
      </c>
      <c r="K13" s="12">
        <v>1318939.64824</v>
      </c>
      <c r="L13" s="13">
        <f t="shared" si="2"/>
        <v>1.8200454517229403</v>
      </c>
      <c r="M13" s="13">
        <f t="shared" si="5"/>
        <v>0.81551889784551523</v>
      </c>
    </row>
    <row r="14" spans="1:13" ht="14.25" x14ac:dyDescent="0.2">
      <c r="A14" s="11" t="s">
        <v>135</v>
      </c>
      <c r="B14" s="12">
        <v>122369.90646</v>
      </c>
      <c r="C14" s="12">
        <v>142116.51186999999</v>
      </c>
      <c r="D14" s="13">
        <f t="shared" si="0"/>
        <v>16.136814990910135</v>
      </c>
      <c r="E14" s="13">
        <f t="shared" si="3"/>
        <v>1.0183207351502432</v>
      </c>
      <c r="F14" s="12">
        <v>731290.99997999996</v>
      </c>
      <c r="G14" s="12">
        <v>702521.79543000006</v>
      </c>
      <c r="H14" s="13">
        <f t="shared" si="1"/>
        <v>-3.9340296203271632</v>
      </c>
      <c r="I14" s="13">
        <f t="shared" si="4"/>
        <v>1.0183654751575539</v>
      </c>
      <c r="J14" s="12">
        <v>1945936.8771200001</v>
      </c>
      <c r="K14" s="12">
        <v>1834249.2822400001</v>
      </c>
      <c r="L14" s="13">
        <f t="shared" si="2"/>
        <v>-5.7395281518739907</v>
      </c>
      <c r="M14" s="13">
        <f t="shared" si="5"/>
        <v>1.1341420777079396</v>
      </c>
    </row>
    <row r="15" spans="1:13" ht="14.25" x14ac:dyDescent="0.2">
      <c r="A15" s="11" t="s">
        <v>136</v>
      </c>
      <c r="B15" s="12">
        <v>25553.172859999999</v>
      </c>
      <c r="C15" s="12">
        <v>27552.43924</v>
      </c>
      <c r="D15" s="13">
        <f t="shared" si="0"/>
        <v>7.823945742290106</v>
      </c>
      <c r="E15" s="13">
        <f t="shared" si="3"/>
        <v>0.19742406996116216</v>
      </c>
      <c r="F15" s="12">
        <v>138875.6219</v>
      </c>
      <c r="G15" s="12">
        <v>225107.08444000001</v>
      </c>
      <c r="H15" s="13">
        <f t="shared" si="1"/>
        <v>62.092584256502981</v>
      </c>
      <c r="I15" s="13">
        <f t="shared" si="4"/>
        <v>0.32631198704199349</v>
      </c>
      <c r="J15" s="12">
        <v>255222.02828999999</v>
      </c>
      <c r="K15" s="12">
        <v>409148.92187000002</v>
      </c>
      <c r="L15" s="13">
        <f t="shared" si="2"/>
        <v>60.310974962199658</v>
      </c>
      <c r="M15" s="13">
        <f t="shared" si="5"/>
        <v>0.25298252142420052</v>
      </c>
    </row>
    <row r="16" spans="1:13" ht="14.25" x14ac:dyDescent="0.2">
      <c r="A16" s="11" t="s">
        <v>137</v>
      </c>
      <c r="B16" s="12">
        <v>98506.515249999997</v>
      </c>
      <c r="C16" s="12">
        <v>74093.503719999993</v>
      </c>
      <c r="D16" s="13">
        <f t="shared" si="0"/>
        <v>-24.783144006304706</v>
      </c>
      <c r="E16" s="13">
        <f t="shared" si="3"/>
        <v>0.53090911242618921</v>
      </c>
      <c r="F16" s="12">
        <v>344784.87335000001</v>
      </c>
      <c r="G16" s="12">
        <v>354177.13789000001</v>
      </c>
      <c r="H16" s="13">
        <f t="shared" si="1"/>
        <v>2.724094142745547</v>
      </c>
      <c r="I16" s="13">
        <f t="shared" si="4"/>
        <v>0.5134100773293816</v>
      </c>
      <c r="J16" s="12">
        <v>870071.18802</v>
      </c>
      <c r="K16" s="12">
        <v>958057.61976000003</v>
      </c>
      <c r="L16" s="13">
        <f t="shared" si="2"/>
        <v>10.112555495628882</v>
      </c>
      <c r="M16" s="13">
        <f t="shared" si="5"/>
        <v>0.59238047410415073</v>
      </c>
    </row>
    <row r="17" spans="1:13" ht="14.25" x14ac:dyDescent="0.2">
      <c r="A17" s="11" t="s">
        <v>138</v>
      </c>
      <c r="B17" s="12">
        <v>6492.5089099999996</v>
      </c>
      <c r="C17" s="12">
        <v>6780.3254999999999</v>
      </c>
      <c r="D17" s="13">
        <f t="shared" si="0"/>
        <v>4.4330565269875066</v>
      </c>
      <c r="E17" s="13">
        <f t="shared" si="3"/>
        <v>4.8583700492408809E-2</v>
      </c>
      <c r="F17" s="12">
        <v>47180.346940000003</v>
      </c>
      <c r="G17" s="12">
        <v>60298.059439999997</v>
      </c>
      <c r="H17" s="13">
        <f t="shared" si="1"/>
        <v>27.803340481327954</v>
      </c>
      <c r="I17" s="13">
        <f t="shared" si="4"/>
        <v>8.7407198398889413E-2</v>
      </c>
      <c r="J17" s="12">
        <v>79432.703999999998</v>
      </c>
      <c r="K17" s="12">
        <v>97910.507549999995</v>
      </c>
      <c r="L17" s="13">
        <f t="shared" si="2"/>
        <v>23.262211431200932</v>
      </c>
      <c r="M17" s="13">
        <f t="shared" si="5"/>
        <v>6.0539441142148105E-2</v>
      </c>
    </row>
    <row r="18" spans="1:13" ht="15.75" x14ac:dyDescent="0.25">
      <c r="A18" s="9" t="s">
        <v>12</v>
      </c>
      <c r="B18" s="50">
        <f>B19</f>
        <v>172427.39358999999</v>
      </c>
      <c r="C18" s="50">
        <f>C19</f>
        <v>212154.32334999999</v>
      </c>
      <c r="D18" s="48">
        <f t="shared" si="0"/>
        <v>23.039801816214418</v>
      </c>
      <c r="E18" s="48">
        <f t="shared" si="3"/>
        <v>1.5201692166262597</v>
      </c>
      <c r="F18" s="50">
        <f>F19</f>
        <v>862642.99517000001</v>
      </c>
      <c r="G18" s="50">
        <f>G19</f>
        <v>1041494.90603</v>
      </c>
      <c r="H18" s="48">
        <f t="shared" si="1"/>
        <v>20.733016075178796</v>
      </c>
      <c r="I18" s="48">
        <f t="shared" si="4"/>
        <v>1.5097360135342508</v>
      </c>
      <c r="J18" s="50">
        <f>J19</f>
        <v>2027009.98181</v>
      </c>
      <c r="K18" s="50">
        <f>K19</f>
        <v>2439138.63582</v>
      </c>
      <c r="L18" s="48">
        <f t="shared" si="2"/>
        <v>20.331851234496312</v>
      </c>
      <c r="M18" s="48">
        <f t="shared" si="5"/>
        <v>1.5081536555752877</v>
      </c>
    </row>
    <row r="19" spans="1:13" ht="14.25" x14ac:dyDescent="0.2">
      <c r="A19" s="11" t="s">
        <v>139</v>
      </c>
      <c r="B19" s="12">
        <v>172427.39358999999</v>
      </c>
      <c r="C19" s="12">
        <v>212154.32334999999</v>
      </c>
      <c r="D19" s="13">
        <f t="shared" si="0"/>
        <v>23.039801816214418</v>
      </c>
      <c r="E19" s="13">
        <f t="shared" si="3"/>
        <v>1.5201692166262597</v>
      </c>
      <c r="F19" s="12">
        <v>862642.99517000001</v>
      </c>
      <c r="G19" s="12">
        <v>1041494.90603</v>
      </c>
      <c r="H19" s="13">
        <f t="shared" si="1"/>
        <v>20.733016075178796</v>
      </c>
      <c r="I19" s="13">
        <f t="shared" si="4"/>
        <v>1.5097360135342508</v>
      </c>
      <c r="J19" s="12">
        <v>2027009.98181</v>
      </c>
      <c r="K19" s="12">
        <v>2439138.63582</v>
      </c>
      <c r="L19" s="13">
        <f t="shared" si="2"/>
        <v>20.331851234496312</v>
      </c>
      <c r="M19" s="13">
        <f t="shared" si="5"/>
        <v>1.5081536555752877</v>
      </c>
    </row>
    <row r="20" spans="1:13" ht="15.75" x14ac:dyDescent="0.25">
      <c r="A20" s="9" t="s">
        <v>112</v>
      </c>
      <c r="B20" s="50">
        <f>B21</f>
        <v>382423.31511000003</v>
      </c>
      <c r="C20" s="50">
        <f>C21</f>
        <v>429639.26817</v>
      </c>
      <c r="D20" s="10">
        <f t="shared" si="0"/>
        <v>12.346515286710174</v>
      </c>
      <c r="E20" s="10">
        <f t="shared" si="3"/>
        <v>3.078534433862945</v>
      </c>
      <c r="F20" s="50">
        <f>F21</f>
        <v>1784187.7104</v>
      </c>
      <c r="G20" s="50">
        <f>G21</f>
        <v>2067968.40295</v>
      </c>
      <c r="H20" s="10">
        <f t="shared" si="1"/>
        <v>15.90531595391265</v>
      </c>
      <c r="I20" s="10">
        <f t="shared" si="4"/>
        <v>2.9976972087990159</v>
      </c>
      <c r="J20" s="50">
        <f>J21</f>
        <v>4194054.1934799999</v>
      </c>
      <c r="K20" s="50">
        <f>K21</f>
        <v>4728597.2467999998</v>
      </c>
      <c r="L20" s="10">
        <f t="shared" si="2"/>
        <v>12.745258612799779</v>
      </c>
      <c r="M20" s="10">
        <f t="shared" si="5"/>
        <v>2.9237580508035288</v>
      </c>
    </row>
    <row r="21" spans="1:13" ht="14.25" x14ac:dyDescent="0.2">
      <c r="A21" s="11" t="s">
        <v>140</v>
      </c>
      <c r="B21" s="12">
        <v>382423.31511000003</v>
      </c>
      <c r="C21" s="12">
        <v>429639.26817</v>
      </c>
      <c r="D21" s="13">
        <f t="shared" si="0"/>
        <v>12.346515286710174</v>
      </c>
      <c r="E21" s="13">
        <f t="shared" si="3"/>
        <v>3.078534433862945</v>
      </c>
      <c r="F21" s="12">
        <v>1784187.7104</v>
      </c>
      <c r="G21" s="12">
        <v>2067968.40295</v>
      </c>
      <c r="H21" s="13">
        <f t="shared" si="1"/>
        <v>15.90531595391265</v>
      </c>
      <c r="I21" s="13">
        <f t="shared" si="4"/>
        <v>2.9976972087990159</v>
      </c>
      <c r="J21" s="12">
        <v>4194054.1934799999</v>
      </c>
      <c r="K21" s="12">
        <v>4728597.2467999998</v>
      </c>
      <c r="L21" s="13">
        <f t="shared" si="2"/>
        <v>12.745258612799779</v>
      </c>
      <c r="M21" s="13">
        <f t="shared" si="5"/>
        <v>2.9237580508035288</v>
      </c>
    </row>
    <row r="22" spans="1:13" ht="16.5" x14ac:dyDescent="0.25">
      <c r="A22" s="49" t="s">
        <v>14</v>
      </c>
      <c r="B22" s="50">
        <f>B23+B27+B29</f>
        <v>10317385.8938</v>
      </c>
      <c r="C22" s="50">
        <f>C23+C27+C29</f>
        <v>11622292.857199999</v>
      </c>
      <c r="D22" s="48">
        <f t="shared" si="0"/>
        <v>12.647651031296148</v>
      </c>
      <c r="E22" s="48">
        <f t="shared" si="3"/>
        <v>83.278302082881865</v>
      </c>
      <c r="F22" s="50">
        <f>F23+F27+F29</f>
        <v>49101786.595380008</v>
      </c>
      <c r="G22" s="50">
        <f>G23+G27+G29</f>
        <v>56296632.702989995</v>
      </c>
      <c r="H22" s="48">
        <f t="shared" si="1"/>
        <v>14.652921220359325</v>
      </c>
      <c r="I22" s="48">
        <f t="shared" si="4"/>
        <v>81.606787839599718</v>
      </c>
      <c r="J22" s="50">
        <f>J23+J27+J29</f>
        <v>112728351.32827002</v>
      </c>
      <c r="K22" s="50">
        <f>K23+K27+K29</f>
        <v>128491446.34696001</v>
      </c>
      <c r="L22" s="48">
        <f t="shared" si="2"/>
        <v>13.983256947302591</v>
      </c>
      <c r="M22" s="48">
        <f t="shared" si="5"/>
        <v>79.448064850637849</v>
      </c>
    </row>
    <row r="23" spans="1:13" ht="15.75" x14ac:dyDescent="0.25">
      <c r="A23" s="9" t="s">
        <v>15</v>
      </c>
      <c r="B23" s="50">
        <f>B24+B25+B26</f>
        <v>984985.34247000003</v>
      </c>
      <c r="C23" s="50">
        <f>C24+C25+C26</f>
        <v>1091418.5933900001</v>
      </c>
      <c r="D23" s="48">
        <f>(C23-B23)/B23*100</f>
        <v>10.805566979616419</v>
      </c>
      <c r="E23" s="48">
        <f t="shared" si="3"/>
        <v>7.8204437313674502</v>
      </c>
      <c r="F23" s="50">
        <f>F24+F25+F26</f>
        <v>4798177.7918300005</v>
      </c>
      <c r="G23" s="50">
        <f>G24+G25+G26</f>
        <v>5321553.4758700002</v>
      </c>
      <c r="H23" s="48">
        <f t="shared" si="1"/>
        <v>10.907800976678418</v>
      </c>
      <c r="I23" s="48">
        <f t="shared" si="4"/>
        <v>7.7140472641331286</v>
      </c>
      <c r="J23" s="50">
        <f>J24+J25+J26</f>
        <v>11312807.660290001</v>
      </c>
      <c r="K23" s="50">
        <f>K24+K25+K26</f>
        <v>12309481.460960001</v>
      </c>
      <c r="L23" s="48">
        <f t="shared" si="2"/>
        <v>8.8101365337316295</v>
      </c>
      <c r="M23" s="48">
        <f t="shared" si="5"/>
        <v>7.6111251697433495</v>
      </c>
    </row>
    <row r="24" spans="1:13" ht="14.25" x14ac:dyDescent="0.2">
      <c r="A24" s="11" t="s">
        <v>141</v>
      </c>
      <c r="B24" s="12">
        <v>671398.49175000004</v>
      </c>
      <c r="C24" s="12">
        <v>748950.89401000005</v>
      </c>
      <c r="D24" s="13">
        <f t="shared" si="0"/>
        <v>11.550875257086098</v>
      </c>
      <c r="E24" s="13">
        <f t="shared" si="3"/>
        <v>5.3665278928133553</v>
      </c>
      <c r="F24" s="12">
        <v>3333539.2880600002</v>
      </c>
      <c r="G24" s="12">
        <v>3641631.9703700002</v>
      </c>
      <c r="H24" s="13">
        <f t="shared" si="1"/>
        <v>9.2422094262851466</v>
      </c>
      <c r="I24" s="13">
        <f t="shared" si="4"/>
        <v>5.2788572482436296</v>
      </c>
      <c r="J24" s="12">
        <v>7910732.0592599995</v>
      </c>
      <c r="K24" s="12">
        <v>8406328.2777100001</v>
      </c>
      <c r="L24" s="13">
        <f t="shared" si="2"/>
        <v>6.264859114648873</v>
      </c>
      <c r="M24" s="13">
        <f t="shared" si="5"/>
        <v>5.1977507698048884</v>
      </c>
    </row>
    <row r="25" spans="1:13" ht="14.25" x14ac:dyDescent="0.2">
      <c r="A25" s="11" t="s">
        <v>142</v>
      </c>
      <c r="B25" s="12">
        <v>130178.74890999999</v>
      </c>
      <c r="C25" s="12">
        <v>142338.17515</v>
      </c>
      <c r="D25" s="13">
        <f t="shared" si="0"/>
        <v>9.3405616061086167</v>
      </c>
      <c r="E25" s="13">
        <f t="shared" si="3"/>
        <v>1.0199090397833595</v>
      </c>
      <c r="F25" s="12">
        <v>615529.49476000003</v>
      </c>
      <c r="G25" s="12">
        <v>734965.56510999997</v>
      </c>
      <c r="H25" s="13">
        <f t="shared" si="1"/>
        <v>19.403793216532868</v>
      </c>
      <c r="I25" s="13">
        <f t="shared" si="4"/>
        <v>1.0653954963483587</v>
      </c>
      <c r="J25" s="12">
        <v>1433032.29354</v>
      </c>
      <c r="K25" s="12">
        <v>1642620.9720900001</v>
      </c>
      <c r="L25" s="13">
        <f t="shared" si="2"/>
        <v>14.625537714314591</v>
      </c>
      <c r="M25" s="13">
        <f t="shared" si="5"/>
        <v>1.015655603745266</v>
      </c>
    </row>
    <row r="26" spans="1:13" ht="14.25" x14ac:dyDescent="0.2">
      <c r="A26" s="11" t="s">
        <v>143</v>
      </c>
      <c r="B26" s="12">
        <v>183408.10180999999</v>
      </c>
      <c r="C26" s="12">
        <v>200129.52423000001</v>
      </c>
      <c r="D26" s="13">
        <f t="shared" si="0"/>
        <v>9.1170576735603674</v>
      </c>
      <c r="E26" s="13">
        <f t="shared" si="3"/>
        <v>1.4340067987707363</v>
      </c>
      <c r="F26" s="12">
        <v>849109.00901000004</v>
      </c>
      <c r="G26" s="12">
        <v>944955.94039</v>
      </c>
      <c r="H26" s="13">
        <f t="shared" si="1"/>
        <v>11.287941873535248</v>
      </c>
      <c r="I26" s="13">
        <f t="shared" si="4"/>
        <v>1.3697945195411394</v>
      </c>
      <c r="J26" s="12">
        <v>1969043.30749</v>
      </c>
      <c r="K26" s="12">
        <v>2260532.2111599999</v>
      </c>
      <c r="L26" s="13">
        <f t="shared" si="2"/>
        <v>14.803580122448896</v>
      </c>
      <c r="M26" s="13">
        <f t="shared" si="5"/>
        <v>1.3977187961931949</v>
      </c>
    </row>
    <row r="27" spans="1:13" ht="15.75" x14ac:dyDescent="0.25">
      <c r="A27" s="9" t="s">
        <v>19</v>
      </c>
      <c r="B27" s="50">
        <f>B28</f>
        <v>1319393.3332799999</v>
      </c>
      <c r="C27" s="50">
        <f>C28</f>
        <v>1461777.6496600001</v>
      </c>
      <c r="D27" s="48">
        <f t="shared" si="0"/>
        <v>10.791650434221468</v>
      </c>
      <c r="E27" s="48">
        <f t="shared" si="3"/>
        <v>10.474212118220393</v>
      </c>
      <c r="F27" s="50">
        <f>F28</f>
        <v>6626698.7481500003</v>
      </c>
      <c r="G27" s="50">
        <f>G28</f>
        <v>6979733.1695499998</v>
      </c>
      <c r="H27" s="48">
        <f t="shared" si="1"/>
        <v>5.3274554165987604</v>
      </c>
      <c r="I27" s="48">
        <f t="shared" si="4"/>
        <v>10.11772066278898</v>
      </c>
      <c r="J27" s="50">
        <f>J28</f>
        <v>14880411.91539</v>
      </c>
      <c r="K27" s="50">
        <f>K28</f>
        <v>16388953.32425</v>
      </c>
      <c r="L27" s="48">
        <f t="shared" si="2"/>
        <v>10.137766463976696</v>
      </c>
      <c r="M27" s="48">
        <f t="shared" si="5"/>
        <v>10.133519884453355</v>
      </c>
    </row>
    <row r="28" spans="1:13" ht="14.25" x14ac:dyDescent="0.2">
      <c r="A28" s="11" t="s">
        <v>144</v>
      </c>
      <c r="B28" s="12">
        <v>1319393.3332799999</v>
      </c>
      <c r="C28" s="12">
        <v>1461777.6496600001</v>
      </c>
      <c r="D28" s="13">
        <f t="shared" si="0"/>
        <v>10.791650434221468</v>
      </c>
      <c r="E28" s="13">
        <f t="shared" si="3"/>
        <v>10.474212118220393</v>
      </c>
      <c r="F28" s="12">
        <v>6626698.7481500003</v>
      </c>
      <c r="G28" s="12">
        <v>6979733.1695499998</v>
      </c>
      <c r="H28" s="13">
        <f t="shared" si="1"/>
        <v>5.3274554165987604</v>
      </c>
      <c r="I28" s="13">
        <f t="shared" si="4"/>
        <v>10.11772066278898</v>
      </c>
      <c r="J28" s="12">
        <v>14880411.91539</v>
      </c>
      <c r="K28" s="12">
        <v>16388953.32425</v>
      </c>
      <c r="L28" s="13">
        <f t="shared" si="2"/>
        <v>10.137766463976696</v>
      </c>
      <c r="M28" s="13">
        <f t="shared" si="5"/>
        <v>10.133519884453355</v>
      </c>
    </row>
    <row r="29" spans="1:13" ht="15.75" x14ac:dyDescent="0.25">
      <c r="A29" s="9" t="s">
        <v>21</v>
      </c>
      <c r="B29" s="50">
        <f>B30+B31+B32+B33+B34+B35+B36+B37+B38+B39+B40+B41</f>
        <v>8013007.2180500003</v>
      </c>
      <c r="C29" s="50">
        <f>C30+C31+C32+C33+C34+C35+C36+C37+C38+C39+C40+C41</f>
        <v>9069096.6141499989</v>
      </c>
      <c r="D29" s="48">
        <f t="shared" si="0"/>
        <v>13.179688565874056</v>
      </c>
      <c r="E29" s="48">
        <f t="shared" si="3"/>
        <v>64.98364623329401</v>
      </c>
      <c r="F29" s="50">
        <f>F30+F31+F32+F33+F34+F35+F36+F37+F38+F39+F40+F41</f>
        <v>37676910.055400006</v>
      </c>
      <c r="G29" s="50">
        <f>G30+G31+G32+G33+G34+G35+G36+G37+G38+G39+G40+G41</f>
        <v>43995346.057569996</v>
      </c>
      <c r="H29" s="48">
        <f t="shared" si="1"/>
        <v>16.770048267969379</v>
      </c>
      <c r="I29" s="48">
        <f t="shared" si="4"/>
        <v>63.775019912677614</v>
      </c>
      <c r="J29" s="50">
        <f>J30+J31+J32+J33+J34+J35+J36+J37+J38+J39+J40+J41</f>
        <v>86535131.752590016</v>
      </c>
      <c r="K29" s="50">
        <f>K30+K31+K32+K33+K34+K35+K36+K37+K38+K39+K40+K41</f>
        <v>99793011.56175001</v>
      </c>
      <c r="L29" s="48">
        <f t="shared" si="2"/>
        <v>15.32080617507488</v>
      </c>
      <c r="M29" s="48">
        <f t="shared" si="5"/>
        <v>61.703419796441139</v>
      </c>
    </row>
    <row r="30" spans="1:13" ht="14.25" x14ac:dyDescent="0.2">
      <c r="A30" s="11" t="s">
        <v>145</v>
      </c>
      <c r="B30" s="12">
        <v>1399102.9195000001</v>
      </c>
      <c r="C30" s="12">
        <v>1486476.48881</v>
      </c>
      <c r="D30" s="13">
        <f t="shared" si="0"/>
        <v>6.2449708375438728</v>
      </c>
      <c r="E30" s="13">
        <f t="shared" si="3"/>
        <v>10.651189020549607</v>
      </c>
      <c r="F30" s="12">
        <v>6802770.1628799997</v>
      </c>
      <c r="G30" s="12">
        <v>7469165.2642799998</v>
      </c>
      <c r="H30" s="13">
        <f t="shared" si="1"/>
        <v>9.7959373232429918</v>
      </c>
      <c r="I30" s="13">
        <f t="shared" si="4"/>
        <v>10.827194377269254</v>
      </c>
      <c r="J30" s="12">
        <v>16573559.231450001</v>
      </c>
      <c r="K30" s="12">
        <v>17698476.663600001</v>
      </c>
      <c r="L30" s="13">
        <f t="shared" si="2"/>
        <v>6.7874221610488856</v>
      </c>
      <c r="M30" s="13">
        <f t="shared" si="5"/>
        <v>10.943216546339862</v>
      </c>
    </row>
    <row r="31" spans="1:13" ht="14.25" x14ac:dyDescent="0.2">
      <c r="A31" s="11" t="s">
        <v>146</v>
      </c>
      <c r="B31" s="12">
        <v>2563698.7144599999</v>
      </c>
      <c r="C31" s="12">
        <v>2765753.53633</v>
      </c>
      <c r="D31" s="13">
        <f t="shared" si="0"/>
        <v>7.8813793809059023</v>
      </c>
      <c r="E31" s="13">
        <f t="shared" si="3"/>
        <v>19.817712504344701</v>
      </c>
      <c r="F31" s="12">
        <v>11857293.97328</v>
      </c>
      <c r="G31" s="12">
        <v>13894364.51003</v>
      </c>
      <c r="H31" s="13">
        <f t="shared" si="1"/>
        <v>17.179894007355031</v>
      </c>
      <c r="I31" s="13">
        <f t="shared" si="4"/>
        <v>20.141070651919478</v>
      </c>
      <c r="J31" s="12">
        <v>26158322.154479999</v>
      </c>
      <c r="K31" s="12">
        <v>30565794.32167</v>
      </c>
      <c r="L31" s="13">
        <f t="shared" si="2"/>
        <v>16.849215867750736</v>
      </c>
      <c r="M31" s="13">
        <f t="shared" si="5"/>
        <v>18.899259666842017</v>
      </c>
    </row>
    <row r="32" spans="1:13" ht="14.25" x14ac:dyDescent="0.2">
      <c r="A32" s="11" t="s">
        <v>147</v>
      </c>
      <c r="B32" s="12">
        <v>114131.60739</v>
      </c>
      <c r="C32" s="12">
        <v>133558.53912</v>
      </c>
      <c r="D32" s="13">
        <f t="shared" si="0"/>
        <v>17.021517679687168</v>
      </c>
      <c r="E32" s="13">
        <f t="shared" si="3"/>
        <v>0.95699949254792349</v>
      </c>
      <c r="F32" s="12">
        <v>484923.81998999999</v>
      </c>
      <c r="G32" s="12">
        <v>354418.28603999998</v>
      </c>
      <c r="H32" s="13">
        <f t="shared" si="1"/>
        <v>-26.912584733967343</v>
      </c>
      <c r="I32" s="13">
        <f t="shared" si="4"/>
        <v>0.51375964221399528</v>
      </c>
      <c r="J32" s="12">
        <v>1149572.1848599999</v>
      </c>
      <c r="K32" s="12">
        <v>1207454.24021</v>
      </c>
      <c r="L32" s="13">
        <f t="shared" si="2"/>
        <v>5.0350953260972622</v>
      </c>
      <c r="M32" s="13">
        <f t="shared" si="5"/>
        <v>0.7465859051920567</v>
      </c>
    </row>
    <row r="33" spans="1:13" ht="14.25" x14ac:dyDescent="0.2">
      <c r="A33" s="11" t="s">
        <v>148</v>
      </c>
      <c r="B33" s="12">
        <v>878995.33582000004</v>
      </c>
      <c r="C33" s="12">
        <v>994157.29683000001</v>
      </c>
      <c r="D33" s="13">
        <f t="shared" si="0"/>
        <v>13.101544037496776</v>
      </c>
      <c r="E33" s="13">
        <f t="shared" si="3"/>
        <v>7.1235282659411387</v>
      </c>
      <c r="F33" s="12">
        <v>3872981.5534299999</v>
      </c>
      <c r="G33" s="12">
        <v>4623509.4100900004</v>
      </c>
      <c r="H33" s="13">
        <f t="shared" si="1"/>
        <v>19.378554901592963</v>
      </c>
      <c r="I33" s="13">
        <f t="shared" si="4"/>
        <v>6.7021726413766132</v>
      </c>
      <c r="J33" s="12">
        <v>9827502.23453</v>
      </c>
      <c r="K33" s="12">
        <v>11241659.6127</v>
      </c>
      <c r="L33" s="13">
        <f t="shared" si="2"/>
        <v>14.389794521757567</v>
      </c>
      <c r="M33" s="13">
        <f t="shared" si="5"/>
        <v>6.9508759324485307</v>
      </c>
    </row>
    <row r="34" spans="1:13" ht="14.25" x14ac:dyDescent="0.2">
      <c r="A34" s="11" t="s">
        <v>149</v>
      </c>
      <c r="B34" s="12">
        <v>508709.39766999998</v>
      </c>
      <c r="C34" s="12">
        <v>625713.53170000005</v>
      </c>
      <c r="D34" s="13">
        <f t="shared" si="0"/>
        <v>23.000191183002425</v>
      </c>
      <c r="E34" s="13">
        <f t="shared" si="3"/>
        <v>4.4834836938374343</v>
      </c>
      <c r="F34" s="12">
        <v>2331499.8890999998</v>
      </c>
      <c r="G34" s="12">
        <v>2924703.8565799999</v>
      </c>
      <c r="H34" s="13">
        <f t="shared" si="1"/>
        <v>25.443019330744526</v>
      </c>
      <c r="I34" s="13">
        <f t="shared" si="4"/>
        <v>4.2396085815076949</v>
      </c>
      <c r="J34" s="12">
        <v>5397489.4346000003</v>
      </c>
      <c r="K34" s="12">
        <v>6675101.1183900004</v>
      </c>
      <c r="L34" s="13">
        <f t="shared" si="2"/>
        <v>23.670480494135177</v>
      </c>
      <c r="M34" s="13">
        <f t="shared" si="5"/>
        <v>4.1273087167717213</v>
      </c>
    </row>
    <row r="35" spans="1:13" ht="14.25" x14ac:dyDescent="0.2">
      <c r="A35" s="11" t="s">
        <v>150</v>
      </c>
      <c r="B35" s="12">
        <v>570061.27294000005</v>
      </c>
      <c r="C35" s="12">
        <v>717238.57166999998</v>
      </c>
      <c r="D35" s="13">
        <f t="shared" si="0"/>
        <v>25.817803404001904</v>
      </c>
      <c r="E35" s="13">
        <f t="shared" si="3"/>
        <v>5.1392966233875308</v>
      </c>
      <c r="F35" s="12">
        <v>2693935.66982</v>
      </c>
      <c r="G35" s="12">
        <v>3401348.93138</v>
      </c>
      <c r="H35" s="13">
        <f t="shared" si="1"/>
        <v>26.259471207316064</v>
      </c>
      <c r="I35" s="13">
        <f t="shared" si="4"/>
        <v>4.9305464160884807</v>
      </c>
      <c r="J35" s="12">
        <v>6158131.1726299999</v>
      </c>
      <c r="K35" s="12">
        <v>7517450.5073600002</v>
      </c>
      <c r="L35" s="13">
        <f t="shared" si="2"/>
        <v>22.073569019957485</v>
      </c>
      <c r="M35" s="13">
        <f t="shared" si="5"/>
        <v>4.6481451676361178</v>
      </c>
    </row>
    <row r="36" spans="1:13" ht="14.25" x14ac:dyDescent="0.2">
      <c r="A36" s="11" t="s">
        <v>151</v>
      </c>
      <c r="B36" s="12">
        <v>965130.43683999998</v>
      </c>
      <c r="C36" s="12">
        <v>1209430.3351700001</v>
      </c>
      <c r="D36" s="13">
        <f t="shared" si="0"/>
        <v>25.312630190161574</v>
      </c>
      <c r="E36" s="13">
        <f t="shared" si="3"/>
        <v>8.6660443027894285</v>
      </c>
      <c r="F36" s="12">
        <v>4909447.6054999996</v>
      </c>
      <c r="G36" s="12">
        <v>5901557.2767899996</v>
      </c>
      <c r="H36" s="13">
        <f t="shared" si="1"/>
        <v>20.20817311867328</v>
      </c>
      <c r="I36" s="13">
        <f t="shared" si="4"/>
        <v>8.5548124192633725</v>
      </c>
      <c r="J36" s="12">
        <v>10434980.7706</v>
      </c>
      <c r="K36" s="12">
        <v>12423573.96116</v>
      </c>
      <c r="L36" s="13">
        <f t="shared" si="2"/>
        <v>19.056989507472355</v>
      </c>
      <c r="M36" s="13">
        <f t="shared" si="5"/>
        <v>7.6816701640800513</v>
      </c>
    </row>
    <row r="37" spans="1:13" ht="14.25" x14ac:dyDescent="0.2">
      <c r="A37" s="14" t="s">
        <v>152</v>
      </c>
      <c r="B37" s="12">
        <v>239963.52903000001</v>
      </c>
      <c r="C37" s="12">
        <v>274045.75504000002</v>
      </c>
      <c r="D37" s="13">
        <f t="shared" si="0"/>
        <v>14.203085838823068</v>
      </c>
      <c r="E37" s="13">
        <f t="shared" si="3"/>
        <v>1.9636456810339553</v>
      </c>
      <c r="F37" s="12">
        <v>1102379.3989299999</v>
      </c>
      <c r="G37" s="12">
        <v>1248026.2437400001</v>
      </c>
      <c r="H37" s="13">
        <f t="shared" si="1"/>
        <v>13.212043417299801</v>
      </c>
      <c r="I37" s="13">
        <f t="shared" si="4"/>
        <v>1.8091208656913771</v>
      </c>
      <c r="J37" s="12">
        <v>2585296.2171</v>
      </c>
      <c r="K37" s="12">
        <v>2851311.4613899998</v>
      </c>
      <c r="L37" s="13">
        <f t="shared" si="2"/>
        <v>10.289546030759936</v>
      </c>
      <c r="M37" s="13">
        <f t="shared" si="5"/>
        <v>1.7630058991023194</v>
      </c>
    </row>
    <row r="38" spans="1:13" ht="14.25" x14ac:dyDescent="0.2">
      <c r="A38" s="11" t="s">
        <v>153</v>
      </c>
      <c r="B38" s="12">
        <v>302713.72174000001</v>
      </c>
      <c r="C38" s="12">
        <v>251973.19743</v>
      </c>
      <c r="D38" s="13">
        <f t="shared" si="0"/>
        <v>-16.761884469043299</v>
      </c>
      <c r="E38" s="13">
        <f t="shared" si="3"/>
        <v>1.8054871194684847</v>
      </c>
      <c r="F38" s="12">
        <v>1440206.09864</v>
      </c>
      <c r="G38" s="12">
        <v>1466797.9009</v>
      </c>
      <c r="H38" s="13">
        <f t="shared" si="1"/>
        <v>1.8463886720873428</v>
      </c>
      <c r="I38" s="13">
        <f t="shared" si="4"/>
        <v>2.1262491086071487</v>
      </c>
      <c r="J38" s="12">
        <v>2940107.5657799998</v>
      </c>
      <c r="K38" s="12">
        <v>3314301.1341800001</v>
      </c>
      <c r="L38" s="13">
        <f t="shared" si="2"/>
        <v>12.727206744244679</v>
      </c>
      <c r="M38" s="13">
        <f t="shared" si="5"/>
        <v>2.049278912557785</v>
      </c>
    </row>
    <row r="39" spans="1:13" ht="14.25" x14ac:dyDescent="0.2">
      <c r="A39" s="11" t="s">
        <v>154</v>
      </c>
      <c r="B39" s="12">
        <v>131955.44761999999</v>
      </c>
      <c r="C39" s="12">
        <v>190376.04285999999</v>
      </c>
      <c r="D39" s="13">
        <f>(C39-B39)/B39*100</f>
        <v>44.272969622472338</v>
      </c>
      <c r="E39" s="13">
        <f t="shared" si="3"/>
        <v>1.3641192664334807</v>
      </c>
      <c r="F39" s="12">
        <v>639158.15521</v>
      </c>
      <c r="G39" s="12">
        <v>784527.76101999998</v>
      </c>
      <c r="H39" s="13">
        <f t="shared" si="1"/>
        <v>22.743917858990276</v>
      </c>
      <c r="I39" s="13">
        <f t="shared" si="4"/>
        <v>1.1372401416192515</v>
      </c>
      <c r="J39" s="12">
        <v>1643737.0334699999</v>
      </c>
      <c r="K39" s="12">
        <v>1883891.0602500001</v>
      </c>
      <c r="L39" s="13">
        <f t="shared" si="2"/>
        <v>14.610246157989437</v>
      </c>
      <c r="M39" s="13">
        <f t="shared" si="5"/>
        <v>1.1648362858499335</v>
      </c>
    </row>
    <row r="40" spans="1:13" ht="14.25" x14ac:dyDescent="0.2">
      <c r="A40" s="11" t="s">
        <v>155</v>
      </c>
      <c r="B40" s="12">
        <v>327785.27223</v>
      </c>
      <c r="C40" s="12">
        <v>408818.08504999999</v>
      </c>
      <c r="D40" s="13">
        <f>(C40-B40)/B40*100</f>
        <v>24.721309858955767</v>
      </c>
      <c r="E40" s="13">
        <f t="shared" si="3"/>
        <v>2.9293424629760492</v>
      </c>
      <c r="F40" s="12">
        <v>1494122.4015500001</v>
      </c>
      <c r="G40" s="12">
        <v>1875260.1435499999</v>
      </c>
      <c r="H40" s="13">
        <f t="shared" si="1"/>
        <v>25.509137779114226</v>
      </c>
      <c r="I40" s="13">
        <f t="shared" si="4"/>
        <v>2.7183500918450902</v>
      </c>
      <c r="J40" s="12">
        <v>3562698.55265</v>
      </c>
      <c r="K40" s="12">
        <v>4298336.7633800004</v>
      </c>
      <c r="L40" s="13">
        <f t="shared" si="2"/>
        <v>20.64834281819379</v>
      </c>
      <c r="M40" s="13">
        <f t="shared" si="5"/>
        <v>2.6577219545398516</v>
      </c>
    </row>
    <row r="41" spans="1:13" ht="14.25" x14ac:dyDescent="0.2">
      <c r="A41" s="11" t="s">
        <v>156</v>
      </c>
      <c r="B41" s="12">
        <v>10759.562809999999</v>
      </c>
      <c r="C41" s="12">
        <v>11555.23414</v>
      </c>
      <c r="D41" s="13">
        <f t="shared" si="0"/>
        <v>7.3950154299996242</v>
      </c>
      <c r="E41" s="13">
        <f t="shared" si="3"/>
        <v>8.2797799984295317E-2</v>
      </c>
      <c r="F41" s="12">
        <v>48191.327069999999</v>
      </c>
      <c r="G41" s="12">
        <v>51666.473169999997</v>
      </c>
      <c r="H41" s="13">
        <f t="shared" si="1"/>
        <v>7.2111442271597896</v>
      </c>
      <c r="I41" s="13">
        <f t="shared" si="4"/>
        <v>7.4894975275859171E-2</v>
      </c>
      <c r="J41" s="12">
        <v>103735.20044</v>
      </c>
      <c r="K41" s="12">
        <v>115660.71746</v>
      </c>
      <c r="L41" s="13">
        <f t="shared" si="2"/>
        <v>11.496114114993846</v>
      </c>
      <c r="M41" s="13">
        <f t="shared" si="5"/>
        <v>7.1514645080892461E-2</v>
      </c>
    </row>
    <row r="42" spans="1:13" ht="15.75" x14ac:dyDescent="0.25">
      <c r="A42" s="51" t="s">
        <v>31</v>
      </c>
      <c r="B42" s="50">
        <f>B43</f>
        <v>445720.09135</v>
      </c>
      <c r="C42" s="50">
        <f>C43</f>
        <v>430960.70951000002</v>
      </c>
      <c r="D42" s="48">
        <f t="shared" si="0"/>
        <v>-3.3113566398357031</v>
      </c>
      <c r="E42" s="48">
        <f t="shared" si="3"/>
        <v>3.0880030810954193</v>
      </c>
      <c r="F42" s="50">
        <f>F43</f>
        <v>1913264.05104</v>
      </c>
      <c r="G42" s="50">
        <f>G43</f>
        <v>1903019.6098799999</v>
      </c>
      <c r="H42" s="48">
        <f t="shared" si="1"/>
        <v>-0.53544314254122705</v>
      </c>
      <c r="I42" s="48">
        <f t="shared" si="4"/>
        <v>2.7585898143749334</v>
      </c>
      <c r="J42" s="50">
        <f>J43</f>
        <v>4302241.7162600001</v>
      </c>
      <c r="K42" s="50">
        <f>K43</f>
        <v>4678883.3019599998</v>
      </c>
      <c r="L42" s="48">
        <f t="shared" si="2"/>
        <v>8.7545426440478948</v>
      </c>
      <c r="M42" s="48">
        <f t="shared" si="5"/>
        <v>2.8930192208975738</v>
      </c>
    </row>
    <row r="43" spans="1:13" ht="14.25" x14ac:dyDescent="0.2">
      <c r="A43" s="11" t="s">
        <v>157</v>
      </c>
      <c r="B43" s="12">
        <v>445720.09135</v>
      </c>
      <c r="C43" s="12">
        <v>430960.70951000002</v>
      </c>
      <c r="D43" s="13">
        <f t="shared" si="0"/>
        <v>-3.3113566398357031</v>
      </c>
      <c r="E43" s="13">
        <f t="shared" si="3"/>
        <v>3.0880030810954193</v>
      </c>
      <c r="F43" s="12">
        <v>1913264.05104</v>
      </c>
      <c r="G43" s="12">
        <v>1903019.6098799999</v>
      </c>
      <c r="H43" s="13">
        <f t="shared" si="1"/>
        <v>-0.53544314254122705</v>
      </c>
      <c r="I43" s="13">
        <f t="shared" si="4"/>
        <v>2.7585898143749334</v>
      </c>
      <c r="J43" s="12">
        <v>4302241.7162600001</v>
      </c>
      <c r="K43" s="12">
        <v>4678883.3019599998</v>
      </c>
      <c r="L43" s="13">
        <f t="shared" si="2"/>
        <v>8.7545426440478948</v>
      </c>
      <c r="M43" s="13">
        <f t="shared" si="5"/>
        <v>2.8930192208975738</v>
      </c>
    </row>
    <row r="44" spans="1:13" ht="15.75" x14ac:dyDescent="0.25">
      <c r="A44" s="9" t="s">
        <v>33</v>
      </c>
      <c r="B44" s="8">
        <f>B8+B22+B42</f>
        <v>12438582.355009999</v>
      </c>
      <c r="C44" s="8">
        <f>C8+C22+C42</f>
        <v>13955967.600819999</v>
      </c>
      <c r="D44" s="148">
        <f t="shared" si="0"/>
        <v>12.199020776662941</v>
      </c>
      <c r="E44" s="10">
        <f t="shared" si="3"/>
        <v>100</v>
      </c>
      <c r="F44" s="15">
        <f>F8+F22+F42</f>
        <v>59480360.424970008</v>
      </c>
      <c r="G44" s="15">
        <f>G8+G22+G42</f>
        <v>67615041.622669995</v>
      </c>
      <c r="H44" s="16">
        <f t="shared" si="1"/>
        <v>13.676247318577154</v>
      </c>
      <c r="I44" s="16">
        <f t="shared" si="4"/>
        <v>98.0137903731829</v>
      </c>
      <c r="J44" s="15">
        <f>J8+J22+J42</f>
        <v>137555678.21891999</v>
      </c>
      <c r="K44" s="15">
        <f>K8+K22+K42</f>
        <v>155341121.34942999</v>
      </c>
      <c r="L44" s="16">
        <f t="shared" si="2"/>
        <v>12.929632103012464</v>
      </c>
      <c r="M44" s="16">
        <f t="shared" si="5"/>
        <v>96.049595780990344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3627248.3070399985</v>
      </c>
      <c r="G45" s="55">
        <f>G46-G44</f>
        <v>1370191.3381500095</v>
      </c>
      <c r="H45" s="56">
        <f t="shared" si="1"/>
        <v>-62.225047138607707</v>
      </c>
      <c r="I45" s="56">
        <f t="shared" si="4"/>
        <v>1.9862096268170992</v>
      </c>
      <c r="J45" s="55">
        <f>J46-J44</f>
        <v>9362230.0190899968</v>
      </c>
      <c r="K45" s="55">
        <f>K46-K44</f>
        <v>6388993.2713900208</v>
      </c>
      <c r="L45" s="56">
        <f t="shared" si="2"/>
        <v>-31.757783579739186</v>
      </c>
      <c r="M45" s="56">
        <f t="shared" si="5"/>
        <v>3.9504042190096524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5">
        <v>63107608.732010007</v>
      </c>
      <c r="G46" s="105">
        <v>68985232.960820004</v>
      </c>
      <c r="H46" s="149">
        <f t="shared" si="1"/>
        <v>9.313653847620273</v>
      </c>
      <c r="I46" s="106">
        <f t="shared" si="4"/>
        <v>100</v>
      </c>
      <c r="J46" s="105">
        <v>146917908.23800999</v>
      </c>
      <c r="K46" s="105">
        <v>161730114.62082002</v>
      </c>
      <c r="L46" s="149">
        <f t="shared" si="2"/>
        <v>10.081961117234226</v>
      </c>
      <c r="M46" s="106">
        <f t="shared" si="5"/>
        <v>100</v>
      </c>
    </row>
    <row r="47" spans="1:13" ht="20.25" customHeight="1" x14ac:dyDescent="0.2"/>
    <row r="48" spans="1:13" ht="15" x14ac:dyDescent="0.2">
      <c r="C48" s="115"/>
    </row>
    <row r="49" spans="1:3" ht="15" x14ac:dyDescent="0.2">
      <c r="A49" s="1" t="s">
        <v>223</v>
      </c>
      <c r="C49" s="116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2018</v>
      </c>
      <c r="B2" s="38" t="s">
        <v>2</v>
      </c>
      <c r="C2" s="127">
        <f>C4+C6+C8+C10+C12+C14+C16+C18+C20+C22</f>
        <v>1894644.7040300001</v>
      </c>
      <c r="D2" s="127">
        <f t="shared" ref="D2:O2" si="0">D4+D6+D8+D10+D12+D14+D16+D18+D20+D22</f>
        <v>1836626.44417</v>
      </c>
      <c r="E2" s="127">
        <f t="shared" si="0"/>
        <v>1996573.5489899996</v>
      </c>
      <c r="F2" s="127">
        <f t="shared" si="0"/>
        <v>1784830.5784999998</v>
      </c>
      <c r="G2" s="127">
        <f t="shared" si="0"/>
        <v>1902714.0341100001</v>
      </c>
      <c r="H2" s="127"/>
      <c r="I2" s="127"/>
      <c r="J2" s="127"/>
      <c r="K2" s="127"/>
      <c r="L2" s="127"/>
      <c r="M2" s="127"/>
      <c r="N2" s="127"/>
      <c r="O2" s="127">
        <f t="shared" si="0"/>
        <v>9415389.3098000009</v>
      </c>
    </row>
    <row r="3" spans="1:15" ht="15.75" thickTop="1" x14ac:dyDescent="0.25">
      <c r="A3" s="39">
        <v>2017</v>
      </c>
      <c r="B3" s="38" t="s">
        <v>2</v>
      </c>
      <c r="C3" s="127">
        <f>C5+C7+C9+C11+C13+C15+C17+C19+C21+C23</f>
        <v>1652047.3710699999</v>
      </c>
      <c r="D3" s="127">
        <f t="shared" ref="D3:O3" si="1">D5+D7+D9+D11+D13+D15+D17+D19+D21+D23</f>
        <v>1662664.26419</v>
      </c>
      <c r="E3" s="127">
        <f t="shared" si="1"/>
        <v>1866050.3188600002</v>
      </c>
      <c r="F3" s="127">
        <f t="shared" si="1"/>
        <v>1609071.4545700001</v>
      </c>
      <c r="G3" s="127">
        <f t="shared" si="1"/>
        <v>1675476.36986</v>
      </c>
      <c r="H3" s="127">
        <f t="shared" si="1"/>
        <v>1596028.2070200001</v>
      </c>
      <c r="I3" s="127">
        <f t="shared" si="1"/>
        <v>1469299.2406600001</v>
      </c>
      <c r="J3" s="127">
        <f t="shared" si="1"/>
        <v>1665365.2185699998</v>
      </c>
      <c r="K3" s="127">
        <f t="shared" si="1"/>
        <v>1644709.0531899999</v>
      </c>
      <c r="L3" s="127">
        <f t="shared" si="1"/>
        <v>2084595.4754199998</v>
      </c>
      <c r="M3" s="127">
        <f t="shared" si="1"/>
        <v>2163545.3723300002</v>
      </c>
      <c r="N3" s="127">
        <f t="shared" si="1"/>
        <v>2131859.8235200001</v>
      </c>
      <c r="O3" s="127">
        <f t="shared" si="1"/>
        <v>21220712.169259999</v>
      </c>
    </row>
    <row r="4" spans="1:15" s="67" customFormat="1" ht="15" x14ac:dyDescent="0.25">
      <c r="A4" s="37">
        <v>2018</v>
      </c>
      <c r="B4" s="40" t="s">
        <v>131</v>
      </c>
      <c r="C4" s="128">
        <v>547398.11901000002</v>
      </c>
      <c r="D4" s="128">
        <v>534818.44212000002</v>
      </c>
      <c r="E4" s="128">
        <v>600316.47704999999</v>
      </c>
      <c r="F4" s="128">
        <v>534309.51349000004</v>
      </c>
      <c r="G4" s="128">
        <v>560017.86328000005</v>
      </c>
      <c r="H4" s="128"/>
      <c r="I4" s="128"/>
      <c r="J4" s="128"/>
      <c r="K4" s="128"/>
      <c r="L4" s="128"/>
      <c r="M4" s="128"/>
      <c r="N4" s="128"/>
      <c r="O4" s="129">
        <v>2776860.4149500001</v>
      </c>
    </row>
    <row r="5" spans="1:15" ht="15" x14ac:dyDescent="0.25">
      <c r="A5" s="39">
        <v>2017</v>
      </c>
      <c r="B5" s="40" t="s">
        <v>131</v>
      </c>
      <c r="C5" s="128">
        <v>523301.51370000001</v>
      </c>
      <c r="D5" s="128">
        <v>556349.95571000001</v>
      </c>
      <c r="E5" s="128">
        <v>622260.37211</v>
      </c>
      <c r="F5" s="128">
        <v>523468.58825999999</v>
      </c>
      <c r="G5" s="128">
        <v>528447.99014000001</v>
      </c>
      <c r="H5" s="128">
        <v>466088.37203000003</v>
      </c>
      <c r="I5" s="128">
        <v>429421.15441999998</v>
      </c>
      <c r="J5" s="128">
        <v>541679.69484999997</v>
      </c>
      <c r="K5" s="128">
        <v>472912.23749999999</v>
      </c>
      <c r="L5" s="128">
        <v>576909.77853000001</v>
      </c>
      <c r="M5" s="128">
        <v>566230.40489999996</v>
      </c>
      <c r="N5" s="128">
        <v>562187.32629999996</v>
      </c>
      <c r="O5" s="129">
        <v>6369257.3884500004</v>
      </c>
    </row>
    <row r="6" spans="1:15" s="67" customFormat="1" ht="15" x14ac:dyDescent="0.25">
      <c r="A6" s="37">
        <v>2018</v>
      </c>
      <c r="B6" s="40" t="s">
        <v>132</v>
      </c>
      <c r="C6" s="128">
        <v>225382.45318000001</v>
      </c>
      <c r="D6" s="128">
        <v>211835.81479</v>
      </c>
      <c r="E6" s="128">
        <v>207772.83986000001</v>
      </c>
      <c r="F6" s="128">
        <v>149460.9872</v>
      </c>
      <c r="G6" s="128">
        <v>213588.63487000001</v>
      </c>
      <c r="H6" s="128"/>
      <c r="I6" s="128"/>
      <c r="J6" s="128"/>
      <c r="K6" s="128"/>
      <c r="L6" s="128"/>
      <c r="M6" s="128"/>
      <c r="N6" s="128"/>
      <c r="O6" s="129">
        <v>1008040.7299</v>
      </c>
    </row>
    <row r="7" spans="1:15" ht="15" x14ac:dyDescent="0.25">
      <c r="A7" s="39">
        <v>2017</v>
      </c>
      <c r="B7" s="40" t="s">
        <v>132</v>
      </c>
      <c r="C7" s="128">
        <v>193141.91093000001</v>
      </c>
      <c r="D7" s="128">
        <v>168162.27752</v>
      </c>
      <c r="E7" s="128">
        <v>154358.60445000001</v>
      </c>
      <c r="F7" s="128">
        <v>119339.19317</v>
      </c>
      <c r="G7" s="128">
        <v>128812.80855</v>
      </c>
      <c r="H7" s="128">
        <v>190392.67696000001</v>
      </c>
      <c r="I7" s="128">
        <v>120607.99527</v>
      </c>
      <c r="J7" s="128">
        <v>101015.05774</v>
      </c>
      <c r="K7" s="128">
        <v>142896.14631000001</v>
      </c>
      <c r="L7" s="128">
        <v>232107.46382999999</v>
      </c>
      <c r="M7" s="128">
        <v>320619.67991000001</v>
      </c>
      <c r="N7" s="128">
        <v>359376.89367000002</v>
      </c>
      <c r="O7" s="129">
        <v>2230830.7083100001</v>
      </c>
    </row>
    <row r="8" spans="1:15" s="67" customFormat="1" ht="15" x14ac:dyDescent="0.25">
      <c r="A8" s="37">
        <v>2018</v>
      </c>
      <c r="B8" s="40" t="s">
        <v>133</v>
      </c>
      <c r="C8" s="128">
        <v>119991.8845</v>
      </c>
      <c r="D8" s="128">
        <v>117637.98265000001</v>
      </c>
      <c r="E8" s="128">
        <v>141350.12581999999</v>
      </c>
      <c r="F8" s="128">
        <v>128618.36132</v>
      </c>
      <c r="G8" s="128">
        <v>137634.71556000001</v>
      </c>
      <c r="H8" s="128"/>
      <c r="I8" s="128"/>
      <c r="J8" s="128"/>
      <c r="K8" s="128"/>
      <c r="L8" s="128"/>
      <c r="M8" s="128"/>
      <c r="N8" s="128"/>
      <c r="O8" s="129">
        <v>645233.06984999997</v>
      </c>
    </row>
    <row r="9" spans="1:15" ht="15" x14ac:dyDescent="0.25">
      <c r="A9" s="39">
        <v>2017</v>
      </c>
      <c r="B9" s="40" t="s">
        <v>133</v>
      </c>
      <c r="C9" s="128">
        <v>98588.702839999998</v>
      </c>
      <c r="D9" s="128">
        <v>100801.50216</v>
      </c>
      <c r="E9" s="128">
        <v>123925.27827</v>
      </c>
      <c r="F9" s="128">
        <v>106737.59759999999</v>
      </c>
      <c r="G9" s="128">
        <v>113793.92883999999</v>
      </c>
      <c r="H9" s="128">
        <v>110942.53479999999</v>
      </c>
      <c r="I9" s="128">
        <v>113949.22528</v>
      </c>
      <c r="J9" s="128">
        <v>130558.41245</v>
      </c>
      <c r="K9" s="128">
        <v>121470.38473000001</v>
      </c>
      <c r="L9" s="128">
        <v>142829.87661000001</v>
      </c>
      <c r="M9" s="128">
        <v>134831.49648</v>
      </c>
      <c r="N9" s="128">
        <v>117588.81096</v>
      </c>
      <c r="O9" s="129">
        <v>1416017.7510200001</v>
      </c>
    </row>
    <row r="10" spans="1:15" s="67" customFormat="1" ht="15" x14ac:dyDescent="0.25">
      <c r="A10" s="37">
        <v>2018</v>
      </c>
      <c r="B10" s="40" t="s">
        <v>134</v>
      </c>
      <c r="C10" s="128">
        <v>108590.07634</v>
      </c>
      <c r="D10" s="128">
        <v>107726.77828</v>
      </c>
      <c r="E10" s="128">
        <v>115044.91905</v>
      </c>
      <c r="F10" s="128">
        <v>103189.48669999999</v>
      </c>
      <c r="G10" s="128">
        <v>99136.448550000001</v>
      </c>
      <c r="H10" s="128"/>
      <c r="I10" s="128"/>
      <c r="J10" s="128"/>
      <c r="K10" s="128"/>
      <c r="L10" s="128"/>
      <c r="M10" s="128"/>
      <c r="N10" s="128"/>
      <c r="O10" s="129">
        <v>533687.70892</v>
      </c>
    </row>
    <row r="11" spans="1:15" ht="15" x14ac:dyDescent="0.25">
      <c r="A11" s="39">
        <v>2017</v>
      </c>
      <c r="B11" s="40" t="s">
        <v>134</v>
      </c>
      <c r="C11" s="128">
        <v>96308.269539999994</v>
      </c>
      <c r="D11" s="128">
        <v>90329.652660000007</v>
      </c>
      <c r="E11" s="128">
        <v>114439.77606</v>
      </c>
      <c r="F11" s="128">
        <v>97130.478149999995</v>
      </c>
      <c r="G11" s="128">
        <v>96648.830149999994</v>
      </c>
      <c r="H11" s="128">
        <v>75691.72696</v>
      </c>
      <c r="I11" s="128">
        <v>62661.457069999997</v>
      </c>
      <c r="J11" s="128">
        <v>83044.944489999994</v>
      </c>
      <c r="K11" s="128">
        <v>93820.252040000007</v>
      </c>
      <c r="L11" s="128">
        <v>176222.54754</v>
      </c>
      <c r="M11" s="128">
        <v>162522.73517</v>
      </c>
      <c r="N11" s="128">
        <v>131288.27604999999</v>
      </c>
      <c r="O11" s="129">
        <v>1280108.94588</v>
      </c>
    </row>
    <row r="12" spans="1:15" s="67" customFormat="1" ht="15" x14ac:dyDescent="0.25">
      <c r="A12" s="37">
        <v>2018</v>
      </c>
      <c r="B12" s="40" t="s">
        <v>135</v>
      </c>
      <c r="C12" s="128">
        <v>153899.34375</v>
      </c>
      <c r="D12" s="128">
        <v>133138.86921</v>
      </c>
      <c r="E12" s="128">
        <v>125182.60739</v>
      </c>
      <c r="F12" s="128">
        <v>148184.46320999999</v>
      </c>
      <c r="G12" s="128">
        <v>142116.51186999999</v>
      </c>
      <c r="H12" s="128"/>
      <c r="I12" s="128"/>
      <c r="J12" s="128"/>
      <c r="K12" s="128"/>
      <c r="L12" s="128"/>
      <c r="M12" s="128"/>
      <c r="N12" s="128"/>
      <c r="O12" s="129">
        <v>702521.79543000006</v>
      </c>
    </row>
    <row r="13" spans="1:15" ht="15" x14ac:dyDescent="0.25">
      <c r="A13" s="39">
        <v>2017</v>
      </c>
      <c r="B13" s="40" t="s">
        <v>135</v>
      </c>
      <c r="C13" s="128">
        <v>153847.91657</v>
      </c>
      <c r="D13" s="128">
        <v>151901.18035000001</v>
      </c>
      <c r="E13" s="128">
        <v>166205.42861</v>
      </c>
      <c r="F13" s="128">
        <v>136966.56799000001</v>
      </c>
      <c r="G13" s="128">
        <v>122369.90646</v>
      </c>
      <c r="H13" s="128">
        <v>112166.45758</v>
      </c>
      <c r="I13" s="128">
        <v>125187.09696</v>
      </c>
      <c r="J13" s="128">
        <v>96972.679239999998</v>
      </c>
      <c r="K13" s="128">
        <v>180514.04076999999</v>
      </c>
      <c r="L13" s="128">
        <v>241853.54900999999</v>
      </c>
      <c r="M13" s="128">
        <v>215941.42674</v>
      </c>
      <c r="N13" s="128">
        <v>159092.23650999999</v>
      </c>
      <c r="O13" s="129">
        <v>1863018.48679</v>
      </c>
    </row>
    <row r="14" spans="1:15" s="67" customFormat="1" ht="15" x14ac:dyDescent="0.25">
      <c r="A14" s="37">
        <v>2018</v>
      </c>
      <c r="B14" s="40" t="s">
        <v>136</v>
      </c>
      <c r="C14" s="128">
        <v>63471.14228</v>
      </c>
      <c r="D14" s="128">
        <v>58001.651969999999</v>
      </c>
      <c r="E14" s="128">
        <v>47276.764150000003</v>
      </c>
      <c r="F14" s="128">
        <v>28805.086800000001</v>
      </c>
      <c r="G14" s="128">
        <v>27552.43924</v>
      </c>
      <c r="H14" s="128"/>
      <c r="I14" s="128"/>
      <c r="J14" s="128"/>
      <c r="K14" s="128"/>
      <c r="L14" s="128"/>
      <c r="M14" s="128"/>
      <c r="N14" s="128"/>
      <c r="O14" s="129">
        <v>225107.08444000001</v>
      </c>
    </row>
    <row r="15" spans="1:15" ht="15" x14ac:dyDescent="0.25">
      <c r="A15" s="39">
        <v>2017</v>
      </c>
      <c r="B15" s="40" t="s">
        <v>136</v>
      </c>
      <c r="C15" s="128">
        <v>25053.806250000001</v>
      </c>
      <c r="D15" s="128">
        <v>28959.574209999999</v>
      </c>
      <c r="E15" s="128">
        <v>31758.512920000001</v>
      </c>
      <c r="F15" s="128">
        <v>27550.555660000002</v>
      </c>
      <c r="G15" s="128">
        <v>25553.172859999999</v>
      </c>
      <c r="H15" s="128">
        <v>25930.344700000001</v>
      </c>
      <c r="I15" s="128">
        <v>17993.175630000002</v>
      </c>
      <c r="J15" s="128">
        <v>24031.04003</v>
      </c>
      <c r="K15" s="128">
        <v>16366.567499999999</v>
      </c>
      <c r="L15" s="128">
        <v>23613.366549999999</v>
      </c>
      <c r="M15" s="128">
        <v>32484.806939999999</v>
      </c>
      <c r="N15" s="128">
        <v>43622.536079999998</v>
      </c>
      <c r="O15" s="129">
        <v>322917.45932999998</v>
      </c>
    </row>
    <row r="16" spans="1:15" ht="15" x14ac:dyDescent="0.25">
      <c r="A16" s="37">
        <v>2018</v>
      </c>
      <c r="B16" s="40" t="s">
        <v>137</v>
      </c>
      <c r="C16" s="128">
        <v>77553.726509999993</v>
      </c>
      <c r="D16" s="128">
        <v>83548.081090000007</v>
      </c>
      <c r="E16" s="128">
        <v>65103.239679999999</v>
      </c>
      <c r="F16" s="128">
        <v>53878.586889999999</v>
      </c>
      <c r="G16" s="128">
        <v>74093.503719999993</v>
      </c>
      <c r="H16" s="128"/>
      <c r="I16" s="128"/>
      <c r="J16" s="128"/>
      <c r="K16" s="128"/>
      <c r="L16" s="128"/>
      <c r="M16" s="128"/>
      <c r="N16" s="128"/>
      <c r="O16" s="129">
        <v>354177.13789000001</v>
      </c>
    </row>
    <row r="17" spans="1:15" ht="15" x14ac:dyDescent="0.25">
      <c r="A17" s="39">
        <v>2017</v>
      </c>
      <c r="B17" s="40" t="s">
        <v>137</v>
      </c>
      <c r="C17" s="128">
        <v>72553.879400000005</v>
      </c>
      <c r="D17" s="128">
        <v>56698.544040000001</v>
      </c>
      <c r="E17" s="128">
        <v>62550.802020000003</v>
      </c>
      <c r="F17" s="128">
        <v>54475.132640000003</v>
      </c>
      <c r="G17" s="128">
        <v>98506.515249999997</v>
      </c>
      <c r="H17" s="128">
        <v>72979.066900000005</v>
      </c>
      <c r="I17" s="128">
        <v>63649.258909999997</v>
      </c>
      <c r="J17" s="128">
        <v>83484.789269999994</v>
      </c>
      <c r="K17" s="128">
        <v>118488.16482000001</v>
      </c>
      <c r="L17" s="128">
        <v>94654.499320000003</v>
      </c>
      <c r="M17" s="128">
        <v>91939.848870000002</v>
      </c>
      <c r="N17" s="128">
        <v>78684.853780000005</v>
      </c>
      <c r="O17" s="129">
        <v>948665.35522000003</v>
      </c>
    </row>
    <row r="18" spans="1:15" ht="15" x14ac:dyDescent="0.25">
      <c r="A18" s="37">
        <v>2018</v>
      </c>
      <c r="B18" s="40" t="s">
        <v>138</v>
      </c>
      <c r="C18" s="128">
        <v>8699.7593300000008</v>
      </c>
      <c r="D18" s="128">
        <v>14888.585730000001</v>
      </c>
      <c r="E18" s="128">
        <v>18298.776140000002</v>
      </c>
      <c r="F18" s="128">
        <v>11630.61274</v>
      </c>
      <c r="G18" s="128">
        <v>6780.3254999999999</v>
      </c>
      <c r="H18" s="128"/>
      <c r="I18" s="128"/>
      <c r="J18" s="128"/>
      <c r="K18" s="128"/>
      <c r="L18" s="128"/>
      <c r="M18" s="128"/>
      <c r="N18" s="128"/>
      <c r="O18" s="129">
        <v>60298.059439999997</v>
      </c>
    </row>
    <row r="19" spans="1:15" ht="15" x14ac:dyDescent="0.25">
      <c r="A19" s="39">
        <v>2017</v>
      </c>
      <c r="B19" s="40" t="s">
        <v>138</v>
      </c>
      <c r="C19" s="128">
        <v>7065.8872499999998</v>
      </c>
      <c r="D19" s="128">
        <v>8665.6867299999994</v>
      </c>
      <c r="E19" s="128">
        <v>14861.44375</v>
      </c>
      <c r="F19" s="128">
        <v>10094.820299999999</v>
      </c>
      <c r="G19" s="128">
        <v>6492.5089099999996</v>
      </c>
      <c r="H19" s="128">
        <v>3619.6122599999999</v>
      </c>
      <c r="I19" s="128">
        <v>3592.52639</v>
      </c>
      <c r="J19" s="128">
        <v>4815.2303599999996</v>
      </c>
      <c r="K19" s="128">
        <v>3969.2169800000001</v>
      </c>
      <c r="L19" s="128">
        <v>4347.4588299999996</v>
      </c>
      <c r="M19" s="128">
        <v>6933.8124500000004</v>
      </c>
      <c r="N19" s="128">
        <v>10334.590840000001</v>
      </c>
      <c r="O19" s="129">
        <v>84792.795050000001</v>
      </c>
    </row>
    <row r="20" spans="1:15" ht="15" x14ac:dyDescent="0.25">
      <c r="A20" s="37">
        <v>2018</v>
      </c>
      <c r="B20" s="40" t="s">
        <v>139</v>
      </c>
      <c r="C20" s="130">
        <v>218254.54962000001</v>
      </c>
      <c r="D20" s="130">
        <v>177215.60156000001</v>
      </c>
      <c r="E20" s="130">
        <v>219741.41609000001</v>
      </c>
      <c r="F20" s="130">
        <v>214129.01540999999</v>
      </c>
      <c r="G20" s="130">
        <v>212154.32334999999</v>
      </c>
      <c r="H20" s="128"/>
      <c r="I20" s="128"/>
      <c r="J20" s="128"/>
      <c r="K20" s="128"/>
      <c r="L20" s="128"/>
      <c r="M20" s="128"/>
      <c r="N20" s="128"/>
      <c r="O20" s="129">
        <v>1041494.90603</v>
      </c>
    </row>
    <row r="21" spans="1:15" ht="15" x14ac:dyDescent="0.25">
      <c r="A21" s="39">
        <v>2017</v>
      </c>
      <c r="B21" s="40" t="s">
        <v>139</v>
      </c>
      <c r="C21" s="128">
        <v>170613.20470999999</v>
      </c>
      <c r="D21" s="128">
        <v>170754.34839</v>
      </c>
      <c r="E21" s="128">
        <v>185513.32574999999</v>
      </c>
      <c r="F21" s="128">
        <v>163334.72273000001</v>
      </c>
      <c r="G21" s="128">
        <v>172427.39358999999</v>
      </c>
      <c r="H21" s="128">
        <v>185578.56244000001</v>
      </c>
      <c r="I21" s="128">
        <v>182961.53338000001</v>
      </c>
      <c r="J21" s="128">
        <v>210840.92144000001</v>
      </c>
      <c r="K21" s="128">
        <v>184818.14866000001</v>
      </c>
      <c r="L21" s="128">
        <v>193877.41524</v>
      </c>
      <c r="M21" s="128">
        <v>217663.93703</v>
      </c>
      <c r="N21" s="128">
        <v>221903.21160000001</v>
      </c>
      <c r="O21" s="129">
        <v>2260286.7249599998</v>
      </c>
    </row>
    <row r="22" spans="1:15" ht="15" x14ac:dyDescent="0.25">
      <c r="A22" s="37">
        <v>2018</v>
      </c>
      <c r="B22" s="40" t="s">
        <v>140</v>
      </c>
      <c r="C22" s="130">
        <v>371403.64951000002</v>
      </c>
      <c r="D22" s="130">
        <v>397814.63676999998</v>
      </c>
      <c r="E22" s="130">
        <v>456486.38376</v>
      </c>
      <c r="F22" s="130">
        <v>412624.46474000002</v>
      </c>
      <c r="G22" s="130">
        <v>429639.26817</v>
      </c>
      <c r="H22" s="128"/>
      <c r="I22" s="128"/>
      <c r="J22" s="128"/>
      <c r="K22" s="128"/>
      <c r="L22" s="128"/>
      <c r="M22" s="128"/>
      <c r="N22" s="128"/>
      <c r="O22" s="129">
        <v>2067968.40295</v>
      </c>
    </row>
    <row r="23" spans="1:15" ht="15" x14ac:dyDescent="0.25">
      <c r="A23" s="39">
        <v>2017</v>
      </c>
      <c r="B23" s="40" t="s">
        <v>140</v>
      </c>
      <c r="C23" s="128">
        <v>311572.27987999999</v>
      </c>
      <c r="D23" s="130">
        <v>330041.54242000001</v>
      </c>
      <c r="E23" s="128">
        <v>390176.77492</v>
      </c>
      <c r="F23" s="128">
        <v>369973.79807000002</v>
      </c>
      <c r="G23" s="128">
        <v>382423.31511000003</v>
      </c>
      <c r="H23" s="128">
        <v>352638.85239000001</v>
      </c>
      <c r="I23" s="128">
        <v>349275.81735000003</v>
      </c>
      <c r="J23" s="128">
        <v>388922.44870000001</v>
      </c>
      <c r="K23" s="128">
        <v>309453.89387999999</v>
      </c>
      <c r="L23" s="128">
        <v>398179.51996000001</v>
      </c>
      <c r="M23" s="128">
        <v>414377.22383999999</v>
      </c>
      <c r="N23" s="128">
        <v>447781.08773000003</v>
      </c>
      <c r="O23" s="129">
        <v>4444816.55425</v>
      </c>
    </row>
    <row r="24" spans="1:15" ht="15" x14ac:dyDescent="0.25">
      <c r="A24" s="37">
        <v>2018</v>
      </c>
      <c r="B24" s="38" t="s">
        <v>14</v>
      </c>
      <c r="C24" s="131">
        <f>C26+C28+C30+C32+C34+C36+C38+C40+C42+C44+C46+C48+C50+C52+C54+C56</f>
        <v>9886713.13497</v>
      </c>
      <c r="D24" s="131">
        <f t="shared" ref="D24:O24" si="2">D26+D28+D30+D32+D34+D36+D38+D40+D42+D44+D46+D48+D50+D52+D54+D56</f>
        <v>10694645.04929</v>
      </c>
      <c r="E24" s="131">
        <f t="shared" si="2"/>
        <v>12721091.404269997</v>
      </c>
      <c r="F24" s="131">
        <f t="shared" si="2"/>
        <v>11371890.25726</v>
      </c>
      <c r="G24" s="131">
        <f t="shared" si="2"/>
        <v>11622292.857199999</v>
      </c>
      <c r="H24" s="131"/>
      <c r="I24" s="131"/>
      <c r="J24" s="131"/>
      <c r="K24" s="131"/>
      <c r="L24" s="131"/>
      <c r="M24" s="131"/>
      <c r="N24" s="131"/>
      <c r="O24" s="131">
        <f t="shared" si="2"/>
        <v>56296632.702989988</v>
      </c>
    </row>
    <row r="25" spans="1:15" ht="15" x14ac:dyDescent="0.25">
      <c r="A25" s="39">
        <v>2017</v>
      </c>
      <c r="B25" s="38" t="s">
        <v>14</v>
      </c>
      <c r="C25" s="131">
        <f>C27+C29+C31+C33+C35+C37+C39+C41+C43+C45+C47+C49+C51+C53+C55+C57</f>
        <v>8505725.4094500002</v>
      </c>
      <c r="D25" s="131">
        <f t="shared" ref="D25:O25" si="3">D27+D29+D31+D33+D35+D37+D39+D41+D43+D45+D47+D49+D51+D53+D55+D57</f>
        <v>9254841.2403500006</v>
      </c>
      <c r="E25" s="131">
        <f t="shared" si="3"/>
        <v>11302533.729939999</v>
      </c>
      <c r="F25" s="131">
        <f t="shared" si="3"/>
        <v>9721300.3218400013</v>
      </c>
      <c r="G25" s="131">
        <f t="shared" si="3"/>
        <v>10317385.8938</v>
      </c>
      <c r="H25" s="131">
        <f t="shared" si="3"/>
        <v>10040284.631539999</v>
      </c>
      <c r="I25" s="131">
        <f t="shared" si="3"/>
        <v>9579572.3811399993</v>
      </c>
      <c r="J25" s="131">
        <f t="shared" si="3"/>
        <v>10282618.914429998</v>
      </c>
      <c r="K25" s="131">
        <f t="shared" si="3"/>
        <v>9273911.8382399995</v>
      </c>
      <c r="L25" s="131">
        <f t="shared" si="3"/>
        <v>10986114.249180002</v>
      </c>
      <c r="M25" s="131">
        <f t="shared" si="3"/>
        <v>11032077.485649999</v>
      </c>
      <c r="N25" s="131">
        <f t="shared" si="3"/>
        <v>11000234.143789999</v>
      </c>
      <c r="O25" s="131">
        <f t="shared" si="3"/>
        <v>121296600.23935001</v>
      </c>
    </row>
    <row r="26" spans="1:15" ht="15" x14ac:dyDescent="0.25">
      <c r="A26" s="37">
        <v>2018</v>
      </c>
      <c r="B26" s="40" t="s">
        <v>141</v>
      </c>
      <c r="C26" s="128">
        <v>695419.69062000001</v>
      </c>
      <c r="D26" s="128">
        <v>698703.89515</v>
      </c>
      <c r="E26" s="128">
        <v>791778.17787999997</v>
      </c>
      <c r="F26" s="128">
        <v>706779.31270999997</v>
      </c>
      <c r="G26" s="128">
        <v>748950.89401000005</v>
      </c>
      <c r="H26" s="128"/>
      <c r="I26" s="128"/>
      <c r="J26" s="128"/>
      <c r="K26" s="128"/>
      <c r="L26" s="128"/>
      <c r="M26" s="128"/>
      <c r="N26" s="128"/>
      <c r="O26" s="129">
        <v>3641631.9703700002</v>
      </c>
    </row>
    <row r="27" spans="1:15" ht="15" x14ac:dyDescent="0.25">
      <c r="A27" s="39">
        <v>2017</v>
      </c>
      <c r="B27" s="40" t="s">
        <v>141</v>
      </c>
      <c r="C27" s="128">
        <v>613309.47045999998</v>
      </c>
      <c r="D27" s="128">
        <v>636040.20463000005</v>
      </c>
      <c r="E27" s="128">
        <v>755211.73319000006</v>
      </c>
      <c r="F27" s="128">
        <v>657579.38803000003</v>
      </c>
      <c r="G27" s="128">
        <v>671398.49175000004</v>
      </c>
      <c r="H27" s="128">
        <v>647072.16252000001</v>
      </c>
      <c r="I27" s="128">
        <v>602950.08406000002</v>
      </c>
      <c r="J27" s="128">
        <v>695779.79949</v>
      </c>
      <c r="K27" s="128">
        <v>663202.04679000005</v>
      </c>
      <c r="L27" s="128">
        <v>736000.11818999995</v>
      </c>
      <c r="M27" s="128">
        <v>727441.85955000005</v>
      </c>
      <c r="N27" s="128">
        <v>692250.23673999996</v>
      </c>
      <c r="O27" s="129">
        <v>8098235.5954</v>
      </c>
    </row>
    <row r="28" spans="1:15" ht="15" x14ac:dyDescent="0.25">
      <c r="A28" s="37">
        <v>2018</v>
      </c>
      <c r="B28" s="40" t="s">
        <v>142</v>
      </c>
      <c r="C28" s="128">
        <v>129062.33549</v>
      </c>
      <c r="D28" s="128">
        <v>144621.23222999999</v>
      </c>
      <c r="E28" s="128">
        <v>169201.99862</v>
      </c>
      <c r="F28" s="128">
        <v>149741.82362000001</v>
      </c>
      <c r="G28" s="128">
        <v>142338.17515</v>
      </c>
      <c r="H28" s="128"/>
      <c r="I28" s="128"/>
      <c r="J28" s="128"/>
      <c r="K28" s="128"/>
      <c r="L28" s="128"/>
      <c r="M28" s="128"/>
      <c r="N28" s="128"/>
      <c r="O28" s="129">
        <v>734965.56510999997</v>
      </c>
    </row>
    <row r="29" spans="1:15" ht="15" x14ac:dyDescent="0.25">
      <c r="A29" s="39">
        <v>2017</v>
      </c>
      <c r="B29" s="40" t="s">
        <v>142</v>
      </c>
      <c r="C29" s="128">
        <v>90876.830560000002</v>
      </c>
      <c r="D29" s="128">
        <v>115885.84125</v>
      </c>
      <c r="E29" s="128">
        <v>158449.07969000001</v>
      </c>
      <c r="F29" s="128">
        <v>120138.99434999999</v>
      </c>
      <c r="G29" s="128">
        <v>130178.74890999999</v>
      </c>
      <c r="H29" s="128">
        <v>116500.73714</v>
      </c>
      <c r="I29" s="128">
        <v>125318.44102</v>
      </c>
      <c r="J29" s="128">
        <v>177464.33244</v>
      </c>
      <c r="K29" s="128">
        <v>110985.79822</v>
      </c>
      <c r="L29" s="128">
        <v>134654.67141000001</v>
      </c>
      <c r="M29" s="128">
        <v>119330.70999</v>
      </c>
      <c r="N29" s="128">
        <v>123400.71676</v>
      </c>
      <c r="O29" s="129">
        <v>1523184.9017399999</v>
      </c>
    </row>
    <row r="30" spans="1:15" s="67" customFormat="1" ht="15" x14ac:dyDescent="0.25">
      <c r="A30" s="37">
        <v>2018</v>
      </c>
      <c r="B30" s="40" t="s">
        <v>143</v>
      </c>
      <c r="C30" s="128">
        <v>168872.08262</v>
      </c>
      <c r="D30" s="128">
        <v>173343.37155000001</v>
      </c>
      <c r="E30" s="128">
        <v>211846.99059</v>
      </c>
      <c r="F30" s="128">
        <v>190763.97140000001</v>
      </c>
      <c r="G30" s="128">
        <v>200129.52423000001</v>
      </c>
      <c r="H30" s="128"/>
      <c r="I30" s="128"/>
      <c r="J30" s="128"/>
      <c r="K30" s="128"/>
      <c r="L30" s="128"/>
      <c r="M30" s="128"/>
      <c r="N30" s="128"/>
      <c r="O30" s="129">
        <v>944955.94039</v>
      </c>
    </row>
    <row r="31" spans="1:15" ht="15" x14ac:dyDescent="0.25">
      <c r="A31" s="39">
        <v>2017</v>
      </c>
      <c r="B31" s="40" t="s">
        <v>143</v>
      </c>
      <c r="C31" s="128">
        <v>145518.00641999999</v>
      </c>
      <c r="D31" s="128">
        <v>155148.69828000001</v>
      </c>
      <c r="E31" s="128">
        <v>188918.92254999999</v>
      </c>
      <c r="F31" s="128">
        <v>176115.27995</v>
      </c>
      <c r="G31" s="128">
        <v>183408.10180999999</v>
      </c>
      <c r="H31" s="128">
        <v>163116.74971999999</v>
      </c>
      <c r="I31" s="128">
        <v>158118.46898000001</v>
      </c>
      <c r="J31" s="128">
        <v>201227.19539000001</v>
      </c>
      <c r="K31" s="128">
        <v>169207.31385999999</v>
      </c>
      <c r="L31" s="128">
        <v>210919.11259</v>
      </c>
      <c r="M31" s="128">
        <v>212446.11803000001</v>
      </c>
      <c r="N31" s="128">
        <v>200541.31219999999</v>
      </c>
      <c r="O31" s="129">
        <v>2164685.27978</v>
      </c>
    </row>
    <row r="32" spans="1:15" ht="15" x14ac:dyDescent="0.25">
      <c r="A32" s="37">
        <v>2018</v>
      </c>
      <c r="B32" s="40" t="s">
        <v>144</v>
      </c>
      <c r="C32" s="130">
        <v>1349096.9979999999</v>
      </c>
      <c r="D32" s="130">
        <v>1262035.9396800001</v>
      </c>
      <c r="E32" s="130">
        <v>1560027.5479900001</v>
      </c>
      <c r="F32" s="130">
        <v>1346795.03422</v>
      </c>
      <c r="G32" s="130">
        <v>1461777.6496600001</v>
      </c>
      <c r="H32" s="130"/>
      <c r="I32" s="130"/>
      <c r="J32" s="130"/>
      <c r="K32" s="130"/>
      <c r="L32" s="130"/>
      <c r="M32" s="130"/>
      <c r="N32" s="130"/>
      <c r="O32" s="129">
        <v>6979733.1695499998</v>
      </c>
    </row>
    <row r="33" spans="1:15" ht="15" x14ac:dyDescent="0.25">
      <c r="A33" s="39">
        <v>2017</v>
      </c>
      <c r="B33" s="40" t="s">
        <v>144</v>
      </c>
      <c r="C33" s="128">
        <v>1230510.62084</v>
      </c>
      <c r="D33" s="128">
        <v>1343334.3610799999</v>
      </c>
      <c r="E33" s="128">
        <v>1518645.91906</v>
      </c>
      <c r="F33" s="130">
        <v>1214814.5138900001</v>
      </c>
      <c r="G33" s="130">
        <v>1319393.3332799999</v>
      </c>
      <c r="H33" s="130">
        <v>1263760.74645</v>
      </c>
      <c r="I33" s="130">
        <v>1188583.2704100001</v>
      </c>
      <c r="J33" s="130">
        <v>1461517.6188099999</v>
      </c>
      <c r="K33" s="130">
        <v>1276239.1666600001</v>
      </c>
      <c r="L33" s="130">
        <v>1466791.0505599999</v>
      </c>
      <c r="M33" s="130">
        <v>1385432.36366</v>
      </c>
      <c r="N33" s="130">
        <v>1366895.9381500001</v>
      </c>
      <c r="O33" s="129">
        <v>16035918.90285</v>
      </c>
    </row>
    <row r="34" spans="1:15" ht="15" x14ac:dyDescent="0.25">
      <c r="A34" s="37">
        <v>2018</v>
      </c>
      <c r="B34" s="40" t="s">
        <v>145</v>
      </c>
      <c r="C34" s="128">
        <v>1427959.57761</v>
      </c>
      <c r="D34" s="128">
        <v>1405791.6794199999</v>
      </c>
      <c r="E34" s="128">
        <v>1681235.1912499999</v>
      </c>
      <c r="F34" s="128">
        <v>1467702.3271900001</v>
      </c>
      <c r="G34" s="128">
        <v>1486476.48881</v>
      </c>
      <c r="H34" s="128"/>
      <c r="I34" s="128"/>
      <c r="J34" s="128"/>
      <c r="K34" s="128"/>
      <c r="L34" s="128"/>
      <c r="M34" s="128"/>
      <c r="N34" s="128"/>
      <c r="O34" s="129">
        <v>7469165.2642799998</v>
      </c>
    </row>
    <row r="35" spans="1:15" ht="15" x14ac:dyDescent="0.25">
      <c r="A35" s="39">
        <v>2017</v>
      </c>
      <c r="B35" s="40" t="s">
        <v>145</v>
      </c>
      <c r="C35" s="128">
        <v>1245688.1737299999</v>
      </c>
      <c r="D35" s="128">
        <v>1282315.5776500001</v>
      </c>
      <c r="E35" s="128">
        <v>1529906.4652499999</v>
      </c>
      <c r="F35" s="128">
        <v>1345757.02675</v>
      </c>
      <c r="G35" s="128">
        <v>1399102.9195000001</v>
      </c>
      <c r="H35" s="128">
        <v>1387295.9342799999</v>
      </c>
      <c r="I35" s="128">
        <v>1475981.7902299999</v>
      </c>
      <c r="J35" s="128">
        <v>1674031.3995699999</v>
      </c>
      <c r="K35" s="128">
        <v>1288906.5826099999</v>
      </c>
      <c r="L35" s="128">
        <v>1531516.45927</v>
      </c>
      <c r="M35" s="128">
        <v>1435143.9113100001</v>
      </c>
      <c r="N35" s="128">
        <v>1436435.3220500001</v>
      </c>
      <c r="O35" s="129">
        <v>17032081.562199999</v>
      </c>
    </row>
    <row r="36" spans="1:15" ht="15" x14ac:dyDescent="0.25">
      <c r="A36" s="37">
        <v>2018</v>
      </c>
      <c r="B36" s="40" t="s">
        <v>146</v>
      </c>
      <c r="C36" s="128">
        <v>2285708.0757499998</v>
      </c>
      <c r="D36" s="128">
        <v>2796058.9884299999</v>
      </c>
      <c r="E36" s="128">
        <v>3144402.6403800002</v>
      </c>
      <c r="F36" s="128">
        <v>2902441.26914</v>
      </c>
      <c r="G36" s="128">
        <v>2765753.53633</v>
      </c>
      <c r="H36" s="128"/>
      <c r="I36" s="128"/>
      <c r="J36" s="128"/>
      <c r="K36" s="128"/>
      <c r="L36" s="128"/>
      <c r="M36" s="128"/>
      <c r="N36" s="128"/>
      <c r="O36" s="129">
        <v>13894364.51003</v>
      </c>
    </row>
    <row r="37" spans="1:15" ht="15" x14ac:dyDescent="0.25">
      <c r="A37" s="39">
        <v>2017</v>
      </c>
      <c r="B37" s="40" t="s">
        <v>146</v>
      </c>
      <c r="C37" s="128">
        <v>2064101.66255</v>
      </c>
      <c r="D37" s="128">
        <v>2227165.75147</v>
      </c>
      <c r="E37" s="128">
        <v>2708820.6578199998</v>
      </c>
      <c r="F37" s="128">
        <v>2293507.1869800002</v>
      </c>
      <c r="G37" s="128">
        <v>2563698.7144599999</v>
      </c>
      <c r="H37" s="128">
        <v>2495008.5561299999</v>
      </c>
      <c r="I37" s="128">
        <v>2430974.8829199998</v>
      </c>
      <c r="J37" s="128">
        <v>1833658.8288400001</v>
      </c>
      <c r="K37" s="128">
        <v>2149834.1192000001</v>
      </c>
      <c r="L37" s="128">
        <v>2630120.2948699999</v>
      </c>
      <c r="M37" s="128">
        <v>2644153.5045599998</v>
      </c>
      <c r="N37" s="128">
        <v>2487679.62512</v>
      </c>
      <c r="O37" s="129">
        <v>28528723.78492</v>
      </c>
    </row>
    <row r="38" spans="1:15" ht="15" x14ac:dyDescent="0.25">
      <c r="A38" s="37">
        <v>2018</v>
      </c>
      <c r="B38" s="40" t="s">
        <v>147</v>
      </c>
      <c r="C38" s="128">
        <v>42657.506809999999</v>
      </c>
      <c r="D38" s="128">
        <v>56242.339760000003</v>
      </c>
      <c r="E38" s="128">
        <v>79322.266470000002</v>
      </c>
      <c r="F38" s="128">
        <v>42637.633880000001</v>
      </c>
      <c r="G38" s="128">
        <v>133558.53912</v>
      </c>
      <c r="H38" s="128"/>
      <c r="I38" s="128"/>
      <c r="J38" s="128"/>
      <c r="K38" s="128"/>
      <c r="L38" s="128"/>
      <c r="M38" s="128"/>
      <c r="N38" s="128"/>
      <c r="O38" s="129">
        <v>354418.28603999998</v>
      </c>
    </row>
    <row r="39" spans="1:15" ht="15" x14ac:dyDescent="0.25">
      <c r="A39" s="39">
        <v>2017</v>
      </c>
      <c r="B39" s="40" t="s">
        <v>147</v>
      </c>
      <c r="C39" s="128">
        <v>65125.639880000002</v>
      </c>
      <c r="D39" s="128">
        <v>84700.491330000004</v>
      </c>
      <c r="E39" s="128">
        <v>148505.58248000001</v>
      </c>
      <c r="F39" s="128">
        <v>72460.498909999995</v>
      </c>
      <c r="G39" s="128">
        <v>114131.60739</v>
      </c>
      <c r="H39" s="128">
        <v>158069.96716999999</v>
      </c>
      <c r="I39" s="128">
        <v>90677.540630000003</v>
      </c>
      <c r="J39" s="128">
        <v>166168.74025</v>
      </c>
      <c r="K39" s="128">
        <v>103600.68257999999</v>
      </c>
      <c r="L39" s="128">
        <v>87976.727379999997</v>
      </c>
      <c r="M39" s="128">
        <v>125763.03137</v>
      </c>
      <c r="N39" s="128">
        <v>120779.26479</v>
      </c>
      <c r="O39" s="129">
        <v>1337959.77416</v>
      </c>
    </row>
    <row r="40" spans="1:15" ht="15" x14ac:dyDescent="0.25">
      <c r="A40" s="37">
        <v>2018</v>
      </c>
      <c r="B40" s="40" t="s">
        <v>148</v>
      </c>
      <c r="C40" s="128">
        <v>768099.19296000001</v>
      </c>
      <c r="D40" s="128">
        <v>880812.86196000001</v>
      </c>
      <c r="E40" s="128">
        <v>1030487.76786</v>
      </c>
      <c r="F40" s="128">
        <v>949952.29047999997</v>
      </c>
      <c r="G40" s="128">
        <v>994157.29683000001</v>
      </c>
      <c r="H40" s="128"/>
      <c r="I40" s="128"/>
      <c r="J40" s="128"/>
      <c r="K40" s="128"/>
      <c r="L40" s="128"/>
      <c r="M40" s="128"/>
      <c r="N40" s="128"/>
      <c r="O40" s="129">
        <v>4623509.4100900004</v>
      </c>
    </row>
    <row r="41" spans="1:15" ht="15" x14ac:dyDescent="0.25">
      <c r="A41" s="39">
        <v>2017</v>
      </c>
      <c r="B41" s="40" t="s">
        <v>148</v>
      </c>
      <c r="C41" s="128">
        <v>603327.88795999996</v>
      </c>
      <c r="D41" s="128">
        <v>695421.47016999999</v>
      </c>
      <c r="E41" s="128">
        <v>907666.74838</v>
      </c>
      <c r="F41" s="128">
        <v>787570.11109999998</v>
      </c>
      <c r="G41" s="128">
        <v>878995.33582000004</v>
      </c>
      <c r="H41" s="128">
        <v>873053.68208000006</v>
      </c>
      <c r="I41" s="128">
        <v>806965.32440000004</v>
      </c>
      <c r="J41" s="128">
        <v>958589.97944000002</v>
      </c>
      <c r="K41" s="128">
        <v>864478.85441000003</v>
      </c>
      <c r="L41" s="128">
        <v>1013756.97667</v>
      </c>
      <c r="M41" s="128">
        <v>1010062.9741</v>
      </c>
      <c r="N41" s="128">
        <v>1091242.41151</v>
      </c>
      <c r="O41" s="129">
        <v>10491131.756039999</v>
      </c>
    </row>
    <row r="42" spans="1:15" ht="15" x14ac:dyDescent="0.25">
      <c r="A42" s="37">
        <v>2018</v>
      </c>
      <c r="B42" s="40" t="s">
        <v>149</v>
      </c>
      <c r="C42" s="128">
        <v>511977.71688999998</v>
      </c>
      <c r="D42" s="128">
        <v>547565.26491999999</v>
      </c>
      <c r="E42" s="128">
        <v>636271.93891999999</v>
      </c>
      <c r="F42" s="128">
        <v>603175.40414999996</v>
      </c>
      <c r="G42" s="128">
        <v>625713.53170000005</v>
      </c>
      <c r="H42" s="128"/>
      <c r="I42" s="128"/>
      <c r="J42" s="128"/>
      <c r="K42" s="128"/>
      <c r="L42" s="128"/>
      <c r="M42" s="128"/>
      <c r="N42" s="128"/>
      <c r="O42" s="129">
        <v>2924703.8565799999</v>
      </c>
    </row>
    <row r="43" spans="1:15" ht="15" x14ac:dyDescent="0.25">
      <c r="A43" s="39">
        <v>2017</v>
      </c>
      <c r="B43" s="40" t="s">
        <v>149</v>
      </c>
      <c r="C43" s="128">
        <v>388735.77536000003</v>
      </c>
      <c r="D43" s="128">
        <v>432509.35512999998</v>
      </c>
      <c r="E43" s="128">
        <v>517037.73064999998</v>
      </c>
      <c r="F43" s="128">
        <v>484507.63029</v>
      </c>
      <c r="G43" s="128">
        <v>508709.39766999998</v>
      </c>
      <c r="H43" s="128">
        <v>506073.76481000002</v>
      </c>
      <c r="I43" s="128">
        <v>473046.75822999998</v>
      </c>
      <c r="J43" s="128">
        <v>564435.73300999997</v>
      </c>
      <c r="K43" s="128">
        <v>479913.18700999999</v>
      </c>
      <c r="L43" s="128">
        <v>542383.15994000004</v>
      </c>
      <c r="M43" s="128">
        <v>580775.80649999995</v>
      </c>
      <c r="N43" s="128">
        <v>603768.85230999999</v>
      </c>
      <c r="O43" s="129">
        <v>6081897.1509100003</v>
      </c>
    </row>
    <row r="44" spans="1:15" ht="15" x14ac:dyDescent="0.25">
      <c r="A44" s="37">
        <v>2018</v>
      </c>
      <c r="B44" s="40" t="s">
        <v>150</v>
      </c>
      <c r="C44" s="128">
        <v>597446.57374000002</v>
      </c>
      <c r="D44" s="128">
        <v>635789.81637999997</v>
      </c>
      <c r="E44" s="128">
        <v>752743.38132000004</v>
      </c>
      <c r="F44" s="128">
        <v>698130.58826999995</v>
      </c>
      <c r="G44" s="128">
        <v>717238.57166999998</v>
      </c>
      <c r="H44" s="128"/>
      <c r="I44" s="128"/>
      <c r="J44" s="128"/>
      <c r="K44" s="128"/>
      <c r="L44" s="128"/>
      <c r="M44" s="128"/>
      <c r="N44" s="128"/>
      <c r="O44" s="129">
        <v>3401348.93138</v>
      </c>
    </row>
    <row r="45" spans="1:15" ht="15" x14ac:dyDescent="0.25">
      <c r="A45" s="39">
        <v>2017</v>
      </c>
      <c r="B45" s="40" t="s">
        <v>150</v>
      </c>
      <c r="C45" s="128">
        <v>464939.96042999998</v>
      </c>
      <c r="D45" s="128">
        <v>500570.89883000002</v>
      </c>
      <c r="E45" s="128">
        <v>611692.18600999995</v>
      </c>
      <c r="F45" s="128">
        <v>546671.35161000001</v>
      </c>
      <c r="G45" s="128">
        <v>570061.27294000005</v>
      </c>
      <c r="H45" s="128">
        <v>560351.03925999999</v>
      </c>
      <c r="I45" s="128">
        <v>532018.44551999995</v>
      </c>
      <c r="J45" s="128">
        <v>607613.37546999997</v>
      </c>
      <c r="K45" s="128">
        <v>521158.19201</v>
      </c>
      <c r="L45" s="128">
        <v>624817.61163000006</v>
      </c>
      <c r="M45" s="128">
        <v>644884.76653999998</v>
      </c>
      <c r="N45" s="128">
        <v>625258.14555000002</v>
      </c>
      <c r="O45" s="129">
        <v>6810037.2457999997</v>
      </c>
    </row>
    <row r="46" spans="1:15" ht="15" x14ac:dyDescent="0.25">
      <c r="A46" s="37">
        <v>2018</v>
      </c>
      <c r="B46" s="40" t="s">
        <v>151</v>
      </c>
      <c r="C46" s="128">
        <v>1117538.5421800001</v>
      </c>
      <c r="D46" s="128">
        <v>1148826.5993600001</v>
      </c>
      <c r="E46" s="128">
        <v>1293422.45</v>
      </c>
      <c r="F46" s="128">
        <v>1132339.35008</v>
      </c>
      <c r="G46" s="128">
        <v>1209430.3351700001</v>
      </c>
      <c r="H46" s="128"/>
      <c r="I46" s="128"/>
      <c r="J46" s="128"/>
      <c r="K46" s="128"/>
      <c r="L46" s="128"/>
      <c r="M46" s="128"/>
      <c r="N46" s="128"/>
      <c r="O46" s="129">
        <v>5901557.2767899996</v>
      </c>
    </row>
    <row r="47" spans="1:15" ht="15" x14ac:dyDescent="0.25">
      <c r="A47" s="39">
        <v>2017</v>
      </c>
      <c r="B47" s="40" t="s">
        <v>151</v>
      </c>
      <c r="C47" s="128">
        <v>850631.40171999997</v>
      </c>
      <c r="D47" s="128">
        <v>928852.77034000005</v>
      </c>
      <c r="E47" s="128">
        <v>1169221.8536499999</v>
      </c>
      <c r="F47" s="128">
        <v>995611.14295000001</v>
      </c>
      <c r="G47" s="128">
        <v>965130.43683999998</v>
      </c>
      <c r="H47" s="128">
        <v>897059.66601000004</v>
      </c>
      <c r="I47" s="128">
        <v>789433.71079000004</v>
      </c>
      <c r="J47" s="128">
        <v>846263.93692000001</v>
      </c>
      <c r="K47" s="128">
        <v>740049.08126000001</v>
      </c>
      <c r="L47" s="128">
        <v>1016087.50205</v>
      </c>
      <c r="M47" s="128">
        <v>1073411.6837800001</v>
      </c>
      <c r="N47" s="128">
        <v>1159711.10356</v>
      </c>
      <c r="O47" s="129">
        <v>11431464.28987</v>
      </c>
    </row>
    <row r="48" spans="1:15" ht="15" x14ac:dyDescent="0.25">
      <c r="A48" s="37">
        <v>2018</v>
      </c>
      <c r="B48" s="40" t="s">
        <v>152</v>
      </c>
      <c r="C48" s="128">
        <v>208561.60756</v>
      </c>
      <c r="D48" s="128">
        <v>239413.54407</v>
      </c>
      <c r="E48" s="128">
        <v>267514.12083000003</v>
      </c>
      <c r="F48" s="128">
        <v>258491.21624000001</v>
      </c>
      <c r="G48" s="128">
        <v>274045.75504000002</v>
      </c>
      <c r="H48" s="128"/>
      <c r="I48" s="128"/>
      <c r="J48" s="128"/>
      <c r="K48" s="128"/>
      <c r="L48" s="128"/>
      <c r="M48" s="128"/>
      <c r="N48" s="128"/>
      <c r="O48" s="129">
        <v>1248026.2437400001</v>
      </c>
    </row>
    <row r="49" spans="1:15" ht="15" x14ac:dyDescent="0.25">
      <c r="A49" s="39">
        <v>2017</v>
      </c>
      <c r="B49" s="40" t="s">
        <v>152</v>
      </c>
      <c r="C49" s="128">
        <v>180942.39872</v>
      </c>
      <c r="D49" s="128">
        <v>202271.86444</v>
      </c>
      <c r="E49" s="128">
        <v>256830.35075000001</v>
      </c>
      <c r="F49" s="128">
        <v>222371.25599000001</v>
      </c>
      <c r="G49" s="128">
        <v>239963.52903000001</v>
      </c>
      <c r="H49" s="128">
        <v>231400.9319</v>
      </c>
      <c r="I49" s="128">
        <v>217437.45954000001</v>
      </c>
      <c r="J49" s="128">
        <v>244923.63052000001</v>
      </c>
      <c r="K49" s="128">
        <v>205829.61438000001</v>
      </c>
      <c r="L49" s="128">
        <v>230035.07008</v>
      </c>
      <c r="M49" s="128">
        <v>237809.17567</v>
      </c>
      <c r="N49" s="128">
        <v>235849.33556000001</v>
      </c>
      <c r="O49" s="129">
        <v>2705664.6165800001</v>
      </c>
    </row>
    <row r="50" spans="1:15" ht="15" x14ac:dyDescent="0.25">
      <c r="A50" s="37">
        <v>2018</v>
      </c>
      <c r="B50" s="40" t="s">
        <v>153</v>
      </c>
      <c r="C50" s="128">
        <v>139652.78088999999</v>
      </c>
      <c r="D50" s="128">
        <v>195666.81435999999</v>
      </c>
      <c r="E50" s="128">
        <v>523347.42548999999</v>
      </c>
      <c r="F50" s="128">
        <v>356157.68273</v>
      </c>
      <c r="G50" s="128">
        <v>251973.19743</v>
      </c>
      <c r="H50" s="128"/>
      <c r="I50" s="128"/>
      <c r="J50" s="128"/>
      <c r="K50" s="128"/>
      <c r="L50" s="128"/>
      <c r="M50" s="128"/>
      <c r="N50" s="128"/>
      <c r="O50" s="129">
        <v>1466797.9009</v>
      </c>
    </row>
    <row r="51" spans="1:15" ht="15" x14ac:dyDescent="0.25">
      <c r="A51" s="39">
        <v>2017</v>
      </c>
      <c r="B51" s="40" t="s">
        <v>153</v>
      </c>
      <c r="C51" s="128">
        <v>198534.06315</v>
      </c>
      <c r="D51" s="128">
        <v>251788.18276</v>
      </c>
      <c r="E51" s="128">
        <v>340499.74222999997</v>
      </c>
      <c r="F51" s="128">
        <v>346670.38876</v>
      </c>
      <c r="G51" s="128">
        <v>302713.72174000001</v>
      </c>
      <c r="H51" s="128">
        <v>252586.26483999999</v>
      </c>
      <c r="I51" s="128">
        <v>265041.29012999998</v>
      </c>
      <c r="J51" s="128">
        <v>323938.58740999998</v>
      </c>
      <c r="K51" s="128">
        <v>232892.31638</v>
      </c>
      <c r="L51" s="128">
        <v>223905.46184999999</v>
      </c>
      <c r="M51" s="128">
        <v>267316.03243000002</v>
      </c>
      <c r="N51" s="128">
        <v>281823.28023999999</v>
      </c>
      <c r="O51" s="129">
        <v>3287709.3319199998</v>
      </c>
    </row>
    <row r="52" spans="1:15" ht="15" x14ac:dyDescent="0.25">
      <c r="A52" s="37">
        <v>2018</v>
      </c>
      <c r="B52" s="40" t="s">
        <v>154</v>
      </c>
      <c r="C52" s="128">
        <v>106506.34802</v>
      </c>
      <c r="D52" s="128">
        <v>149674.51311999999</v>
      </c>
      <c r="E52" s="128">
        <v>148009.59664</v>
      </c>
      <c r="F52" s="128">
        <v>189961.26037999999</v>
      </c>
      <c r="G52" s="128">
        <v>190376.04285999999</v>
      </c>
      <c r="H52" s="128"/>
      <c r="I52" s="128"/>
      <c r="J52" s="128"/>
      <c r="K52" s="128"/>
      <c r="L52" s="128"/>
      <c r="M52" s="128"/>
      <c r="N52" s="128"/>
      <c r="O52" s="129">
        <v>784527.76101999998</v>
      </c>
    </row>
    <row r="53" spans="1:15" ht="15" x14ac:dyDescent="0.25">
      <c r="A53" s="39">
        <v>2017</v>
      </c>
      <c r="B53" s="40" t="s">
        <v>154</v>
      </c>
      <c r="C53" s="128">
        <v>99964.754350000003</v>
      </c>
      <c r="D53" s="128">
        <v>122114.31127000001</v>
      </c>
      <c r="E53" s="128">
        <v>147396.47138</v>
      </c>
      <c r="F53" s="128">
        <v>137727.17058999999</v>
      </c>
      <c r="G53" s="128">
        <v>131955.44761999999</v>
      </c>
      <c r="H53" s="128">
        <v>156546.92847000001</v>
      </c>
      <c r="I53" s="128">
        <v>111487.75456</v>
      </c>
      <c r="J53" s="128">
        <v>159009.36577</v>
      </c>
      <c r="K53" s="128">
        <v>151239.85154</v>
      </c>
      <c r="L53" s="128">
        <v>145058.47693999999</v>
      </c>
      <c r="M53" s="128">
        <v>173029.13488999999</v>
      </c>
      <c r="N53" s="128">
        <v>202991.78706</v>
      </c>
      <c r="O53" s="129">
        <v>1738521.45444</v>
      </c>
    </row>
    <row r="54" spans="1:15" ht="15" x14ac:dyDescent="0.25">
      <c r="A54" s="37">
        <v>2018</v>
      </c>
      <c r="B54" s="40" t="s">
        <v>155</v>
      </c>
      <c r="C54" s="128">
        <v>331322.83506000001</v>
      </c>
      <c r="D54" s="128">
        <v>351008.25659</v>
      </c>
      <c r="E54" s="128">
        <v>417949.57313999999</v>
      </c>
      <c r="F54" s="128">
        <v>366161.39370999997</v>
      </c>
      <c r="G54" s="128">
        <v>408818.08504999999</v>
      </c>
      <c r="H54" s="128"/>
      <c r="I54" s="128"/>
      <c r="J54" s="128"/>
      <c r="K54" s="128"/>
      <c r="L54" s="128"/>
      <c r="M54" s="128"/>
      <c r="N54" s="128"/>
      <c r="O54" s="129">
        <v>1875260.1435499999</v>
      </c>
    </row>
    <row r="55" spans="1:15" ht="15" x14ac:dyDescent="0.25">
      <c r="A55" s="39">
        <v>2017</v>
      </c>
      <c r="B55" s="40" t="s">
        <v>155</v>
      </c>
      <c r="C55" s="128">
        <v>257694.28862000001</v>
      </c>
      <c r="D55" s="128">
        <v>269349.10970999999</v>
      </c>
      <c r="E55" s="128">
        <v>329519.41336000001</v>
      </c>
      <c r="F55" s="128">
        <v>309774.31763000001</v>
      </c>
      <c r="G55" s="128">
        <v>327785.27223</v>
      </c>
      <c r="H55" s="128">
        <v>324231.31637000002</v>
      </c>
      <c r="I55" s="128">
        <v>304151.16753999999</v>
      </c>
      <c r="J55" s="128">
        <v>360397.70679000003</v>
      </c>
      <c r="K55" s="128">
        <v>310390.63776999997</v>
      </c>
      <c r="L55" s="128">
        <v>382338.49498999998</v>
      </c>
      <c r="M55" s="128">
        <v>384812.84253000002</v>
      </c>
      <c r="N55" s="128">
        <v>356754.45383999997</v>
      </c>
      <c r="O55" s="129">
        <v>3917199.0213799998</v>
      </c>
    </row>
    <row r="56" spans="1:15" ht="15" x14ac:dyDescent="0.25">
      <c r="A56" s="37">
        <v>2018</v>
      </c>
      <c r="B56" s="40" t="s">
        <v>156</v>
      </c>
      <c r="C56" s="128">
        <v>6831.2707700000001</v>
      </c>
      <c r="D56" s="128">
        <v>9089.9323100000001</v>
      </c>
      <c r="E56" s="128">
        <v>13530.33689</v>
      </c>
      <c r="F56" s="128">
        <v>10659.699060000001</v>
      </c>
      <c r="G56" s="128">
        <v>11555.23414</v>
      </c>
      <c r="H56" s="128"/>
      <c r="I56" s="128"/>
      <c r="J56" s="128"/>
      <c r="K56" s="128"/>
      <c r="L56" s="128"/>
      <c r="M56" s="128"/>
      <c r="N56" s="128"/>
      <c r="O56" s="129">
        <v>51666.473169999997</v>
      </c>
    </row>
    <row r="57" spans="1:15" ht="15" x14ac:dyDescent="0.25">
      <c r="A57" s="39">
        <v>2017</v>
      </c>
      <c r="B57" s="40" t="s">
        <v>156</v>
      </c>
      <c r="C57" s="128">
        <v>5824.4746999999998</v>
      </c>
      <c r="D57" s="128">
        <v>7372.3520099999996</v>
      </c>
      <c r="E57" s="128">
        <v>14210.87349</v>
      </c>
      <c r="F57" s="128">
        <v>10024.064060000001</v>
      </c>
      <c r="G57" s="128">
        <v>10759.562809999999</v>
      </c>
      <c r="H57" s="128">
        <v>8156.1843900000003</v>
      </c>
      <c r="I57" s="128">
        <v>7385.9921800000002</v>
      </c>
      <c r="J57" s="128">
        <v>7598.6843099999996</v>
      </c>
      <c r="K57" s="128">
        <v>5984.3935600000004</v>
      </c>
      <c r="L57" s="128">
        <v>9753.0607600000003</v>
      </c>
      <c r="M57" s="128">
        <v>10263.570739999999</v>
      </c>
      <c r="N57" s="128">
        <v>14852.35835</v>
      </c>
      <c r="O57" s="129">
        <v>112185.57136</v>
      </c>
    </row>
    <row r="58" spans="1:15" ht="15" x14ac:dyDescent="0.25">
      <c r="A58" s="37">
        <v>2018</v>
      </c>
      <c r="B58" s="38" t="s">
        <v>31</v>
      </c>
      <c r="C58" s="131">
        <f>C60</f>
        <v>391334.16213999997</v>
      </c>
      <c r="D58" s="131">
        <f t="shared" ref="D58:O58" si="4">D60</f>
        <v>334234.19020999997</v>
      </c>
      <c r="E58" s="131">
        <f t="shared" si="4"/>
        <v>376936.76179999998</v>
      </c>
      <c r="F58" s="131">
        <f t="shared" si="4"/>
        <v>369553.78622000001</v>
      </c>
      <c r="G58" s="131">
        <f t="shared" si="4"/>
        <v>430960.70951000002</v>
      </c>
      <c r="H58" s="131"/>
      <c r="I58" s="131"/>
      <c r="J58" s="131"/>
      <c r="K58" s="131"/>
      <c r="L58" s="131"/>
      <c r="M58" s="131"/>
      <c r="N58" s="131"/>
      <c r="O58" s="131">
        <f t="shared" si="4"/>
        <v>1903019.6098799999</v>
      </c>
    </row>
    <row r="59" spans="1:15" ht="15" x14ac:dyDescent="0.25">
      <c r="A59" s="39">
        <v>2017</v>
      </c>
      <c r="B59" s="38" t="s">
        <v>31</v>
      </c>
      <c r="C59" s="131">
        <f>C61</f>
        <v>328015.23112999997</v>
      </c>
      <c r="D59" s="131">
        <f t="shared" ref="D59:O59" si="5">D61</f>
        <v>308981.73379999999</v>
      </c>
      <c r="E59" s="131">
        <f t="shared" si="5"/>
        <v>382542.65993999998</v>
      </c>
      <c r="F59" s="131">
        <f t="shared" si="5"/>
        <v>448004.33481999999</v>
      </c>
      <c r="G59" s="131">
        <f t="shared" si="5"/>
        <v>445720.09135</v>
      </c>
      <c r="H59" s="131">
        <f t="shared" si="5"/>
        <v>366947.6202</v>
      </c>
      <c r="I59" s="131">
        <f t="shared" si="5"/>
        <v>385927.32467</v>
      </c>
      <c r="J59" s="131">
        <f t="shared" si="5"/>
        <v>445269.32912000001</v>
      </c>
      <c r="K59" s="131">
        <f t="shared" si="5"/>
        <v>379108.90366000001</v>
      </c>
      <c r="L59" s="131">
        <f t="shared" si="5"/>
        <v>404379.81774999999</v>
      </c>
      <c r="M59" s="131">
        <f t="shared" si="5"/>
        <v>382927.93002999999</v>
      </c>
      <c r="N59" s="131">
        <f t="shared" si="5"/>
        <v>411302.76665000001</v>
      </c>
      <c r="O59" s="131">
        <f t="shared" si="5"/>
        <v>4689127.7431199998</v>
      </c>
    </row>
    <row r="60" spans="1:15" ht="15" x14ac:dyDescent="0.25">
      <c r="A60" s="37">
        <v>2018</v>
      </c>
      <c r="B60" s="40" t="s">
        <v>157</v>
      </c>
      <c r="C60" s="128">
        <v>391334.16213999997</v>
      </c>
      <c r="D60" s="128">
        <v>334234.19020999997</v>
      </c>
      <c r="E60" s="128">
        <v>376936.76179999998</v>
      </c>
      <c r="F60" s="128">
        <v>369553.78622000001</v>
      </c>
      <c r="G60" s="128">
        <v>430960.70951000002</v>
      </c>
      <c r="H60" s="128"/>
      <c r="I60" s="128"/>
      <c r="J60" s="128"/>
      <c r="K60" s="128"/>
      <c r="L60" s="128"/>
      <c r="M60" s="128"/>
      <c r="N60" s="128"/>
      <c r="O60" s="129">
        <v>1903019.6098799999</v>
      </c>
    </row>
    <row r="61" spans="1:15" ht="15.75" thickBot="1" x14ac:dyDescent="0.3">
      <c r="A61" s="39">
        <v>2017</v>
      </c>
      <c r="B61" s="40" t="s">
        <v>157</v>
      </c>
      <c r="C61" s="128">
        <v>328015.23112999997</v>
      </c>
      <c r="D61" s="128">
        <v>308981.73379999999</v>
      </c>
      <c r="E61" s="128">
        <v>382542.65993999998</v>
      </c>
      <c r="F61" s="128">
        <v>448004.33481999999</v>
      </c>
      <c r="G61" s="128">
        <v>445720.09135</v>
      </c>
      <c r="H61" s="128">
        <v>366947.6202</v>
      </c>
      <c r="I61" s="128">
        <v>385927.32467</v>
      </c>
      <c r="J61" s="128">
        <v>445269.32912000001</v>
      </c>
      <c r="K61" s="128">
        <v>379108.90366000001</v>
      </c>
      <c r="L61" s="128">
        <v>404379.81774999999</v>
      </c>
      <c r="M61" s="128">
        <v>382927.93002999999</v>
      </c>
      <c r="N61" s="128">
        <v>411302.76665000001</v>
      </c>
      <c r="O61" s="129">
        <v>4689127.7431199998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 t="shared" ref="O63:O78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6"/>
        <v>134906868.83000001</v>
      </c>
    </row>
    <row r="72" spans="1:15" ht="13.5" thickBot="1" x14ac:dyDescent="0.25">
      <c r="A72" s="41">
        <v>2012</v>
      </c>
      <c r="B72" s="42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6"/>
        <v>152461736.55599999</v>
      </c>
    </row>
    <row r="73" spans="1:15" ht="13.5" thickBot="1" x14ac:dyDescent="0.25">
      <c r="A73" s="41">
        <v>2013</v>
      </c>
      <c r="B73" s="42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6"/>
        <v>151802637.08700001</v>
      </c>
    </row>
    <row r="74" spans="1:15" ht="13.5" thickBot="1" x14ac:dyDescent="0.25">
      <c r="A74" s="41">
        <v>2014</v>
      </c>
      <c r="B74" s="42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6"/>
        <v>157610157.69</v>
      </c>
    </row>
    <row r="75" spans="1:15" ht="13.5" thickBot="1" x14ac:dyDescent="0.25">
      <c r="A75" s="41">
        <v>2015</v>
      </c>
      <c r="B75" s="42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6"/>
        <v>143838871.428</v>
      </c>
    </row>
    <row r="76" spans="1:15" ht="13.5" thickBot="1" x14ac:dyDescent="0.25">
      <c r="A76" s="41">
        <v>2016</v>
      </c>
      <c r="B76" s="42" t="s">
        <v>40</v>
      </c>
      <c r="C76" s="132">
        <v>9546115.4000000004</v>
      </c>
      <c r="D76" s="132">
        <v>12366388.057</v>
      </c>
      <c r="E76" s="132">
        <v>12757672.093</v>
      </c>
      <c r="F76" s="132">
        <v>11950497.685000001</v>
      </c>
      <c r="G76" s="132">
        <v>12098611.067</v>
      </c>
      <c r="H76" s="132">
        <v>12864154.060000001</v>
      </c>
      <c r="I76" s="132">
        <v>9850124.8719999995</v>
      </c>
      <c r="J76" s="132">
        <v>11830762.82</v>
      </c>
      <c r="K76" s="132">
        <v>10901638.452</v>
      </c>
      <c r="L76" s="132">
        <v>12796159.91</v>
      </c>
      <c r="M76" s="132">
        <v>12786936.247</v>
      </c>
      <c r="N76" s="132">
        <v>12780523.145</v>
      </c>
      <c r="O76" s="133">
        <f t="shared" si="6"/>
        <v>142529583.80799997</v>
      </c>
    </row>
    <row r="77" spans="1:15" ht="13.5" thickBot="1" x14ac:dyDescent="0.25">
      <c r="A77" s="41">
        <v>2017</v>
      </c>
      <c r="B77" s="42" t="s">
        <v>40</v>
      </c>
      <c r="C77" s="132">
        <v>11247752.083000001</v>
      </c>
      <c r="D77" s="132">
        <v>12090093.716</v>
      </c>
      <c r="E77" s="132">
        <v>14471053.586999999</v>
      </c>
      <c r="F77" s="132">
        <v>12860126.991</v>
      </c>
      <c r="G77" s="132">
        <v>13582473.030999999</v>
      </c>
      <c r="H77" s="132">
        <v>13125440.783</v>
      </c>
      <c r="I77" s="132">
        <v>12612264.626</v>
      </c>
      <c r="J77" s="132">
        <v>13248674.047</v>
      </c>
      <c r="K77" s="132">
        <v>11810251.882999999</v>
      </c>
      <c r="L77" s="132">
        <v>13913057.202</v>
      </c>
      <c r="M77" s="132">
        <v>14188672.956</v>
      </c>
      <c r="N77" s="132">
        <v>13846520.163000001</v>
      </c>
      <c r="O77" s="133">
        <f t="shared" si="6"/>
        <v>156996381.06800002</v>
      </c>
    </row>
    <row r="78" spans="1:15" ht="13.5" thickBot="1" x14ac:dyDescent="0.25">
      <c r="A78" s="41">
        <v>2018</v>
      </c>
      <c r="B78" s="42" t="s">
        <v>40</v>
      </c>
      <c r="C78" s="132">
        <v>12438327.335000001</v>
      </c>
      <c r="D78" s="132">
        <v>13153633.84</v>
      </c>
      <c r="E78" s="132">
        <v>15567866.486</v>
      </c>
      <c r="F78" s="132">
        <v>13869437.698999999</v>
      </c>
      <c r="G78" s="150">
        <v>13955967.600819999</v>
      </c>
      <c r="H78" s="132"/>
      <c r="I78" s="132"/>
      <c r="J78" s="132"/>
      <c r="K78" s="132"/>
      <c r="L78" s="132"/>
      <c r="M78" s="132"/>
      <c r="N78" s="132"/>
      <c r="O78" s="133">
        <f t="shared" si="6"/>
        <v>68985232.960820004</v>
      </c>
    </row>
    <row r="79" spans="1:15" x14ac:dyDescent="0.2">
      <c r="B79" s="44" t="s">
        <v>62</v>
      </c>
    </row>
    <row r="81" spans="3:3" x14ac:dyDescent="0.2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5" spans="1:4" x14ac:dyDescent="0.2">
      <c r="A5" s="59" t="s">
        <v>65</v>
      </c>
      <c r="B5" s="60" t="s">
        <v>158</v>
      </c>
      <c r="C5" s="60" t="s">
        <v>159</v>
      </c>
      <c r="D5" s="61" t="s">
        <v>66</v>
      </c>
    </row>
    <row r="6" spans="1:4" x14ac:dyDescent="0.2">
      <c r="A6" s="62" t="s">
        <v>160</v>
      </c>
      <c r="B6" s="134">
        <v>844.23361999999997</v>
      </c>
      <c r="C6" s="134">
        <v>33426.35701</v>
      </c>
      <c r="D6" s="146">
        <v>3859.372881880729</v>
      </c>
    </row>
    <row r="7" spans="1:4" x14ac:dyDescent="0.2">
      <c r="A7" s="62" t="s">
        <v>161</v>
      </c>
      <c r="B7" s="134">
        <v>2796.3812400000002</v>
      </c>
      <c r="C7" s="134">
        <v>53238.469779999999</v>
      </c>
      <c r="D7" s="146">
        <v>1803.8344635726423</v>
      </c>
    </row>
    <row r="8" spans="1:4" x14ac:dyDescent="0.2">
      <c r="A8" s="62" t="s">
        <v>162</v>
      </c>
      <c r="B8" s="134">
        <v>3534.3393299999998</v>
      </c>
      <c r="C8" s="134">
        <v>10245.402550000001</v>
      </c>
      <c r="D8" s="146">
        <v>189.88168914726137</v>
      </c>
    </row>
    <row r="9" spans="1:4" x14ac:dyDescent="0.2">
      <c r="A9" s="62" t="s">
        <v>163</v>
      </c>
      <c r="B9" s="134">
        <v>10555.544019999999</v>
      </c>
      <c r="C9" s="134">
        <v>29593.83916</v>
      </c>
      <c r="D9" s="146">
        <v>180.36299317143107</v>
      </c>
    </row>
    <row r="10" spans="1:4" x14ac:dyDescent="0.2">
      <c r="A10" s="62" t="s">
        <v>164</v>
      </c>
      <c r="B10" s="134">
        <v>35171.199910000003</v>
      </c>
      <c r="C10" s="134">
        <v>93112.795100000003</v>
      </c>
      <c r="D10" s="146">
        <v>164.74159351477181</v>
      </c>
    </row>
    <row r="11" spans="1:4" x14ac:dyDescent="0.2">
      <c r="A11" s="62" t="s">
        <v>165</v>
      </c>
      <c r="B11" s="134">
        <v>7052.6151499999996</v>
      </c>
      <c r="C11" s="134">
        <v>18646.742910000001</v>
      </c>
      <c r="D11" s="146">
        <v>164.3947317896681</v>
      </c>
    </row>
    <row r="12" spans="1:4" x14ac:dyDescent="0.2">
      <c r="A12" s="62" t="s">
        <v>166</v>
      </c>
      <c r="B12" s="134">
        <v>6051.1487999999999</v>
      </c>
      <c r="C12" s="134">
        <v>14193.98072</v>
      </c>
      <c r="D12" s="146">
        <v>134.56671103510129</v>
      </c>
    </row>
    <row r="13" spans="1:4" x14ac:dyDescent="0.2">
      <c r="A13" s="62" t="s">
        <v>167</v>
      </c>
      <c r="B13" s="134">
        <v>5342.2988699999996</v>
      </c>
      <c r="C13" s="134">
        <v>12268.122359999999</v>
      </c>
      <c r="D13" s="146">
        <v>129.64125853932239</v>
      </c>
    </row>
    <row r="14" spans="1:4" x14ac:dyDescent="0.2">
      <c r="A14" s="62" t="s">
        <v>168</v>
      </c>
      <c r="B14" s="134">
        <v>7770.9390800000001</v>
      </c>
      <c r="C14" s="134">
        <v>17147.062020000001</v>
      </c>
      <c r="D14" s="146">
        <v>120.65624042956722</v>
      </c>
    </row>
    <row r="15" spans="1:4" x14ac:dyDescent="0.2">
      <c r="A15" s="62" t="s">
        <v>169</v>
      </c>
      <c r="B15" s="134">
        <v>6671.7965599999998</v>
      </c>
      <c r="C15" s="134">
        <v>14518.292289999999</v>
      </c>
      <c r="D15" s="146">
        <v>117.60693929192588</v>
      </c>
    </row>
    <row r="16" spans="1:4" x14ac:dyDescent="0.2">
      <c r="A16" s="64" t="s">
        <v>67</v>
      </c>
      <c r="D16" s="111"/>
    </row>
    <row r="17" spans="1:4" x14ac:dyDescent="0.2">
      <c r="A17" s="66"/>
    </row>
    <row r="18" spans="1:4" ht="19.5" x14ac:dyDescent="0.3">
      <c r="A18" s="157" t="s">
        <v>68</v>
      </c>
      <c r="B18" s="157"/>
      <c r="C18" s="157"/>
      <c r="D18" s="157"/>
    </row>
    <row r="19" spans="1:4" ht="15.75" x14ac:dyDescent="0.25">
      <c r="A19" s="156" t="s">
        <v>69</v>
      </c>
      <c r="B19" s="156"/>
      <c r="C19" s="156"/>
      <c r="D19" s="156"/>
    </row>
    <row r="20" spans="1:4" x14ac:dyDescent="0.2">
      <c r="A20" s="31"/>
    </row>
    <row r="21" spans="1:4" x14ac:dyDescent="0.2">
      <c r="A21" s="59" t="s">
        <v>65</v>
      </c>
      <c r="B21" s="60" t="s">
        <v>158</v>
      </c>
      <c r="C21" s="60" t="s">
        <v>159</v>
      </c>
      <c r="D21" s="61" t="s">
        <v>66</v>
      </c>
    </row>
    <row r="22" spans="1:4" x14ac:dyDescent="0.2">
      <c r="A22" s="62" t="s">
        <v>170</v>
      </c>
      <c r="B22" s="134">
        <v>1220866.1638</v>
      </c>
      <c r="C22" s="134">
        <v>1345007.4848</v>
      </c>
      <c r="D22" s="146">
        <f>(C22-B22)/B22*100</f>
        <v>10.168298924232992</v>
      </c>
    </row>
    <row r="23" spans="1:4" x14ac:dyDescent="0.2">
      <c r="A23" s="62" t="s">
        <v>171</v>
      </c>
      <c r="B23" s="134">
        <v>765403.86098999996</v>
      </c>
      <c r="C23" s="134">
        <v>864836.69510999997</v>
      </c>
      <c r="D23" s="146">
        <f t="shared" ref="D23:D31" si="0">(C23-B23)/B23*100</f>
        <v>12.990897902107539</v>
      </c>
    </row>
    <row r="24" spans="1:4" x14ac:dyDescent="0.2">
      <c r="A24" s="62" t="s">
        <v>172</v>
      </c>
      <c r="B24" s="134">
        <v>695319.68434000004</v>
      </c>
      <c r="C24" s="134">
        <v>860598.96470999997</v>
      </c>
      <c r="D24" s="146">
        <f t="shared" si="0"/>
        <v>23.770257637231083</v>
      </c>
    </row>
    <row r="25" spans="1:4" x14ac:dyDescent="0.2">
      <c r="A25" s="62" t="s">
        <v>173</v>
      </c>
      <c r="B25" s="134">
        <v>499088.63673000003</v>
      </c>
      <c r="C25" s="134">
        <v>757859.95438000001</v>
      </c>
      <c r="D25" s="146">
        <f t="shared" si="0"/>
        <v>51.848769658522933</v>
      </c>
    </row>
    <row r="26" spans="1:4" x14ac:dyDescent="0.2">
      <c r="A26" s="62" t="s">
        <v>174</v>
      </c>
      <c r="B26" s="134">
        <v>561907.38927000004</v>
      </c>
      <c r="C26" s="134">
        <v>675836.46349999995</v>
      </c>
      <c r="D26" s="146">
        <f t="shared" si="0"/>
        <v>20.275418406227129</v>
      </c>
    </row>
    <row r="27" spans="1:4" x14ac:dyDescent="0.2">
      <c r="A27" s="62" t="s">
        <v>175</v>
      </c>
      <c r="B27" s="134">
        <v>740181.32163000002</v>
      </c>
      <c r="C27" s="134">
        <v>634974.17223000003</v>
      </c>
      <c r="D27" s="146">
        <f t="shared" si="0"/>
        <v>-14.213699579491779</v>
      </c>
    </row>
    <row r="28" spans="1:4" x14ac:dyDescent="0.2">
      <c r="A28" s="62" t="s">
        <v>176</v>
      </c>
      <c r="B28" s="134">
        <v>683963.37419999996</v>
      </c>
      <c r="C28" s="134">
        <v>596885.18758000003</v>
      </c>
      <c r="D28" s="146">
        <f t="shared" si="0"/>
        <v>-12.731410760386289</v>
      </c>
    </row>
    <row r="29" spans="1:4" x14ac:dyDescent="0.2">
      <c r="A29" s="62" t="s">
        <v>177</v>
      </c>
      <c r="B29" s="134">
        <v>296464.89502</v>
      </c>
      <c r="C29" s="134">
        <v>406473.25384999998</v>
      </c>
      <c r="D29" s="146">
        <f t="shared" si="0"/>
        <v>37.106706621226991</v>
      </c>
    </row>
    <row r="30" spans="1:4" x14ac:dyDescent="0.2">
      <c r="A30" s="62" t="s">
        <v>178</v>
      </c>
      <c r="B30" s="134">
        <v>252147.95452</v>
      </c>
      <c r="C30" s="134">
        <v>366784.64893999998</v>
      </c>
      <c r="D30" s="146">
        <f t="shared" si="0"/>
        <v>45.46405884522342</v>
      </c>
    </row>
    <row r="31" spans="1:4" x14ac:dyDescent="0.2">
      <c r="A31" s="62" t="s">
        <v>179</v>
      </c>
      <c r="B31" s="134">
        <v>266697.20999</v>
      </c>
      <c r="C31" s="134">
        <v>356046.93284000002</v>
      </c>
      <c r="D31" s="146">
        <f t="shared" si="0"/>
        <v>33.502308799312239</v>
      </c>
    </row>
    <row r="33" spans="1:4" ht="19.5" x14ac:dyDescent="0.3">
      <c r="A33" s="157" t="s">
        <v>70</v>
      </c>
      <c r="B33" s="157"/>
      <c r="C33" s="157"/>
      <c r="D33" s="157"/>
    </row>
    <row r="34" spans="1:4" ht="15.75" x14ac:dyDescent="0.25">
      <c r="A34" s="156" t="s">
        <v>74</v>
      </c>
      <c r="B34" s="156"/>
      <c r="C34" s="156"/>
      <c r="D34" s="156"/>
    </row>
    <row r="36" spans="1:4" x14ac:dyDescent="0.2">
      <c r="A36" s="59" t="s">
        <v>72</v>
      </c>
      <c r="B36" s="60" t="s">
        <v>158</v>
      </c>
      <c r="C36" s="60" t="s">
        <v>159</v>
      </c>
      <c r="D36" s="61" t="s">
        <v>66</v>
      </c>
    </row>
    <row r="37" spans="1:4" x14ac:dyDescent="0.2">
      <c r="A37" s="62" t="s">
        <v>132</v>
      </c>
      <c r="B37" s="134">
        <v>128812.80855</v>
      </c>
      <c r="C37" s="134">
        <v>213588.63487000001</v>
      </c>
      <c r="D37" s="146">
        <v>65.813196121015721</v>
      </c>
    </row>
    <row r="38" spans="1:4" x14ac:dyDescent="0.2">
      <c r="A38" s="62" t="s">
        <v>154</v>
      </c>
      <c r="B38" s="134">
        <v>131955.44761999999</v>
      </c>
      <c r="C38" s="134">
        <v>190376.04285999999</v>
      </c>
      <c r="D38" s="146">
        <v>44.272969622472338</v>
      </c>
    </row>
    <row r="39" spans="1:4" x14ac:dyDescent="0.2">
      <c r="A39" s="62" t="s">
        <v>150</v>
      </c>
      <c r="B39" s="134">
        <v>570061.27294000005</v>
      </c>
      <c r="C39" s="134">
        <v>717238.57166999998</v>
      </c>
      <c r="D39" s="146">
        <v>25.817803404001921</v>
      </c>
    </row>
    <row r="40" spans="1:4" x14ac:dyDescent="0.2">
      <c r="A40" s="62" t="s">
        <v>151</v>
      </c>
      <c r="B40" s="134">
        <v>965130.43683999998</v>
      </c>
      <c r="C40" s="134">
        <v>1209430.3351700001</v>
      </c>
      <c r="D40" s="146">
        <v>25.31263019016156</v>
      </c>
    </row>
    <row r="41" spans="1:4" x14ac:dyDescent="0.2">
      <c r="A41" s="62" t="s">
        <v>155</v>
      </c>
      <c r="B41" s="134">
        <v>327785.27223</v>
      </c>
      <c r="C41" s="134">
        <v>408818.08504999999</v>
      </c>
      <c r="D41" s="146">
        <v>24.72130985895577</v>
      </c>
    </row>
    <row r="42" spans="1:4" x14ac:dyDescent="0.2">
      <c r="A42" s="62" t="s">
        <v>139</v>
      </c>
      <c r="B42" s="134">
        <v>172427.39358999999</v>
      </c>
      <c r="C42" s="134">
        <v>212154.32334999999</v>
      </c>
      <c r="D42" s="146">
        <v>23.039801816214414</v>
      </c>
    </row>
    <row r="43" spans="1:4" x14ac:dyDescent="0.2">
      <c r="A43" s="64" t="s">
        <v>149</v>
      </c>
      <c r="B43" s="134">
        <v>508709.39766999998</v>
      </c>
      <c r="C43" s="134">
        <v>625713.53170000005</v>
      </c>
      <c r="D43" s="146">
        <v>23.000191183002407</v>
      </c>
    </row>
    <row r="44" spans="1:4" x14ac:dyDescent="0.2">
      <c r="A44" s="62" t="s">
        <v>133</v>
      </c>
      <c r="B44" s="134">
        <v>113793.92883999999</v>
      </c>
      <c r="C44" s="134">
        <v>137634.71556000001</v>
      </c>
      <c r="D44" s="146">
        <v>20.950842424573761</v>
      </c>
    </row>
    <row r="45" spans="1:4" x14ac:dyDescent="0.2">
      <c r="A45" s="62" t="s">
        <v>147</v>
      </c>
      <c r="B45" s="134">
        <v>114131.60739</v>
      </c>
      <c r="C45" s="134">
        <v>133558.53912</v>
      </c>
      <c r="D45" s="146">
        <v>17.021517679687172</v>
      </c>
    </row>
    <row r="46" spans="1:4" x14ac:dyDescent="0.2">
      <c r="A46" s="62" t="s">
        <v>135</v>
      </c>
      <c r="B46" s="134">
        <v>122369.90646</v>
      </c>
      <c r="C46" s="134">
        <v>142116.51186999999</v>
      </c>
      <c r="D46" s="146">
        <v>16.136814990910143</v>
      </c>
    </row>
    <row r="48" spans="1:4" ht="19.5" x14ac:dyDescent="0.3">
      <c r="A48" s="157" t="s">
        <v>73</v>
      </c>
      <c r="B48" s="157"/>
      <c r="C48" s="157"/>
      <c r="D48" s="157"/>
    </row>
    <row r="49" spans="1:4" ht="15.75" x14ac:dyDescent="0.25">
      <c r="A49" s="156" t="s">
        <v>71</v>
      </c>
      <c r="B49" s="156"/>
      <c r="C49" s="156"/>
      <c r="D49" s="156"/>
    </row>
    <row r="51" spans="1:4" x14ac:dyDescent="0.2">
      <c r="A51" s="59" t="s">
        <v>72</v>
      </c>
      <c r="B51" s="60" t="s">
        <v>158</v>
      </c>
      <c r="C51" s="60" t="s">
        <v>159</v>
      </c>
      <c r="D51" s="61" t="s">
        <v>66</v>
      </c>
    </row>
    <row r="52" spans="1:4" x14ac:dyDescent="0.2">
      <c r="A52" s="62" t="s">
        <v>146</v>
      </c>
      <c r="B52" s="134">
        <v>2563698.7144599999</v>
      </c>
      <c r="C52" s="134">
        <v>2765753.53633</v>
      </c>
      <c r="D52" s="146">
        <v>7.881379380905897</v>
      </c>
    </row>
    <row r="53" spans="1:4" x14ac:dyDescent="0.2">
      <c r="A53" s="62" t="s">
        <v>145</v>
      </c>
      <c r="B53" s="134">
        <v>1399102.9195000001</v>
      </c>
      <c r="C53" s="134">
        <v>1486476.48881</v>
      </c>
      <c r="D53" s="146">
        <v>6.2449708375438773</v>
      </c>
    </row>
    <row r="54" spans="1:4" x14ac:dyDescent="0.2">
      <c r="A54" s="62" t="s">
        <v>144</v>
      </c>
      <c r="B54" s="134">
        <v>1319393.3332799999</v>
      </c>
      <c r="C54" s="134">
        <v>1461777.6496600001</v>
      </c>
      <c r="D54" s="146">
        <v>10.791650434221451</v>
      </c>
    </row>
    <row r="55" spans="1:4" x14ac:dyDescent="0.2">
      <c r="A55" s="62" t="s">
        <v>151</v>
      </c>
      <c r="B55" s="134">
        <v>965130.43683999998</v>
      </c>
      <c r="C55" s="134">
        <v>1209430.3351700001</v>
      </c>
      <c r="D55" s="146">
        <v>25.31263019016156</v>
      </c>
    </row>
    <row r="56" spans="1:4" x14ac:dyDescent="0.2">
      <c r="A56" s="62" t="s">
        <v>148</v>
      </c>
      <c r="B56" s="134">
        <v>878995.33582000004</v>
      </c>
      <c r="C56" s="134">
        <v>994157.29683000001</v>
      </c>
      <c r="D56" s="146">
        <v>13.10154403749678</v>
      </c>
    </row>
    <row r="57" spans="1:4" x14ac:dyDescent="0.2">
      <c r="A57" s="62" t="s">
        <v>141</v>
      </c>
      <c r="B57" s="134">
        <v>671398.49175000004</v>
      </c>
      <c r="C57" s="134">
        <v>748950.89401000005</v>
      </c>
      <c r="D57" s="146">
        <v>11.550875257086098</v>
      </c>
    </row>
    <row r="58" spans="1:4" x14ac:dyDescent="0.2">
      <c r="A58" s="62" t="s">
        <v>150</v>
      </c>
      <c r="B58" s="134">
        <v>570061.27294000005</v>
      </c>
      <c r="C58" s="134">
        <v>717238.57166999998</v>
      </c>
      <c r="D58" s="146">
        <v>25.817803404001921</v>
      </c>
    </row>
    <row r="59" spans="1:4" x14ac:dyDescent="0.2">
      <c r="A59" s="62" t="s">
        <v>149</v>
      </c>
      <c r="B59" s="134">
        <v>508709.39766999998</v>
      </c>
      <c r="C59" s="134">
        <v>625713.53170000005</v>
      </c>
      <c r="D59" s="146">
        <v>23.000191183002407</v>
      </c>
    </row>
    <row r="60" spans="1:4" x14ac:dyDescent="0.2">
      <c r="A60" s="62" t="s">
        <v>131</v>
      </c>
      <c r="B60" s="134">
        <v>528447.99014000001</v>
      </c>
      <c r="C60" s="134">
        <v>560017.86328000005</v>
      </c>
      <c r="D60" s="146">
        <v>5.9740738405753602</v>
      </c>
    </row>
    <row r="61" spans="1:4" x14ac:dyDescent="0.2">
      <c r="A61" s="62" t="s">
        <v>157</v>
      </c>
      <c r="B61" s="134">
        <v>445720.09135</v>
      </c>
      <c r="C61" s="134">
        <v>430960.70951000002</v>
      </c>
      <c r="D61" s="146">
        <v>-3.3113566398357062</v>
      </c>
    </row>
    <row r="63" spans="1:4" ht="19.5" x14ac:dyDescent="0.3">
      <c r="A63" s="157" t="s">
        <v>75</v>
      </c>
      <c r="B63" s="157"/>
      <c r="C63" s="157"/>
      <c r="D63" s="157"/>
    </row>
    <row r="64" spans="1:4" ht="15.75" x14ac:dyDescent="0.25">
      <c r="A64" s="156" t="s">
        <v>76</v>
      </c>
      <c r="B64" s="156"/>
      <c r="C64" s="156"/>
      <c r="D64" s="156"/>
    </row>
    <row r="66" spans="1:4" x14ac:dyDescent="0.2">
      <c r="A66" s="59" t="s">
        <v>77</v>
      </c>
      <c r="B66" s="60" t="s">
        <v>158</v>
      </c>
      <c r="C66" s="60" t="s">
        <v>159</v>
      </c>
      <c r="D66" s="61" t="s">
        <v>66</v>
      </c>
    </row>
    <row r="67" spans="1:4" x14ac:dyDescent="0.2">
      <c r="A67" s="62" t="s">
        <v>180</v>
      </c>
      <c r="B67" s="63">
        <v>5238613.0974599998</v>
      </c>
      <c r="C67" s="63">
        <v>6154043.4283400001</v>
      </c>
      <c r="D67" s="135">
        <f>(C67-B67)/B67</f>
        <v>0.17474669609096669</v>
      </c>
    </row>
    <row r="68" spans="1:4" x14ac:dyDescent="0.2">
      <c r="A68" s="62" t="s">
        <v>181</v>
      </c>
      <c r="B68" s="63">
        <v>1059495.8922600001</v>
      </c>
      <c r="C68" s="63">
        <v>1170918.5469200001</v>
      </c>
      <c r="D68" s="135">
        <f t="shared" ref="D68:D76" si="1">(C68-B68)/B68</f>
        <v>0.10516572595890433</v>
      </c>
    </row>
    <row r="69" spans="1:4" x14ac:dyDescent="0.2">
      <c r="A69" s="62" t="s">
        <v>182</v>
      </c>
      <c r="B69" s="63">
        <v>1257242.48284</v>
      </c>
      <c r="C69" s="63">
        <v>1168183.9553400001</v>
      </c>
      <c r="D69" s="135">
        <f t="shared" si="1"/>
        <v>-7.0836396888867836E-2</v>
      </c>
    </row>
    <row r="70" spans="1:4" x14ac:dyDescent="0.2">
      <c r="A70" s="62" t="s">
        <v>183</v>
      </c>
      <c r="B70" s="63">
        <v>695300.93727999995</v>
      </c>
      <c r="C70" s="63">
        <v>833016.35290000006</v>
      </c>
      <c r="D70" s="135">
        <f t="shared" si="1"/>
        <v>0.19806591396056417</v>
      </c>
    </row>
    <row r="71" spans="1:4" x14ac:dyDescent="0.2">
      <c r="A71" s="62" t="s">
        <v>184</v>
      </c>
      <c r="B71" s="63">
        <v>535616.93685000006</v>
      </c>
      <c r="C71" s="63">
        <v>685210.92009000003</v>
      </c>
      <c r="D71" s="135">
        <f t="shared" si="1"/>
        <v>0.2792928545534285</v>
      </c>
    </row>
    <row r="72" spans="1:4" x14ac:dyDescent="0.2">
      <c r="A72" s="62" t="s">
        <v>185</v>
      </c>
      <c r="B72" s="63">
        <v>567389.37766</v>
      </c>
      <c r="C72" s="63">
        <v>616784.87699999998</v>
      </c>
      <c r="D72" s="135">
        <f t="shared" si="1"/>
        <v>8.7057497522626398E-2</v>
      </c>
    </row>
    <row r="73" spans="1:4" x14ac:dyDescent="0.2">
      <c r="A73" s="62" t="s">
        <v>186</v>
      </c>
      <c r="B73" s="63">
        <v>478027.60489999998</v>
      </c>
      <c r="C73" s="63">
        <v>425415.27863999997</v>
      </c>
      <c r="D73" s="135">
        <f t="shared" si="1"/>
        <v>-0.1100612720284347</v>
      </c>
    </row>
    <row r="74" spans="1:4" x14ac:dyDescent="0.2">
      <c r="A74" s="62" t="s">
        <v>187</v>
      </c>
      <c r="B74" s="63">
        <v>329804.54966000002</v>
      </c>
      <c r="C74" s="63">
        <v>385082.45110000001</v>
      </c>
      <c r="D74" s="135">
        <f t="shared" si="1"/>
        <v>0.16760806209916365</v>
      </c>
    </row>
    <row r="75" spans="1:4" x14ac:dyDescent="0.2">
      <c r="A75" s="62" t="s">
        <v>188</v>
      </c>
      <c r="B75" s="63">
        <v>247757.22524</v>
      </c>
      <c r="C75" s="63">
        <v>296598.99099999998</v>
      </c>
      <c r="D75" s="135">
        <f t="shared" si="1"/>
        <v>0.19713558590546629</v>
      </c>
    </row>
    <row r="76" spans="1:4" x14ac:dyDescent="0.2">
      <c r="A76" s="62" t="s">
        <v>189</v>
      </c>
      <c r="B76" s="63">
        <v>213641.19930000001</v>
      </c>
      <c r="C76" s="63">
        <v>254096.03782</v>
      </c>
      <c r="D76" s="135">
        <f t="shared" si="1"/>
        <v>0.18935878778321383</v>
      </c>
    </row>
    <row r="78" spans="1:4" ht="19.5" x14ac:dyDescent="0.3">
      <c r="A78" s="157" t="s">
        <v>78</v>
      </c>
      <c r="B78" s="157"/>
      <c r="C78" s="157"/>
      <c r="D78" s="157"/>
    </row>
    <row r="79" spans="1:4" ht="15.75" x14ac:dyDescent="0.25">
      <c r="A79" s="156" t="s">
        <v>79</v>
      </c>
      <c r="B79" s="156"/>
      <c r="C79" s="156"/>
      <c r="D79" s="156"/>
    </row>
    <row r="81" spans="1:4" x14ac:dyDescent="0.2">
      <c r="A81" s="59" t="s">
        <v>77</v>
      </c>
      <c r="B81" s="60" t="s">
        <v>158</v>
      </c>
      <c r="C81" s="60" t="s">
        <v>159</v>
      </c>
      <c r="D81" s="61" t="s">
        <v>66</v>
      </c>
    </row>
    <row r="82" spans="1:4" x14ac:dyDescent="0.2">
      <c r="A82" s="62" t="s">
        <v>190</v>
      </c>
      <c r="B82" s="63">
        <v>4.5330000000000004</v>
      </c>
      <c r="C82" s="63">
        <v>525.29245000000003</v>
      </c>
      <c r="D82" s="146">
        <v>11488.185528347673</v>
      </c>
    </row>
    <row r="83" spans="1:4" x14ac:dyDescent="0.2">
      <c r="A83" s="62" t="s">
        <v>191</v>
      </c>
      <c r="B83" s="63">
        <v>11010.63631</v>
      </c>
      <c r="C83" s="63">
        <v>43864.842329999999</v>
      </c>
      <c r="D83" s="146">
        <v>298.38607955982877</v>
      </c>
    </row>
    <row r="84" spans="1:4" x14ac:dyDescent="0.2">
      <c r="A84" s="62" t="s">
        <v>192</v>
      </c>
      <c r="B84" s="63">
        <v>2667.3038000000001</v>
      </c>
      <c r="C84" s="63">
        <v>5990.7759400000004</v>
      </c>
      <c r="D84" s="146">
        <v>124.60043509104587</v>
      </c>
    </row>
    <row r="85" spans="1:4" x14ac:dyDescent="0.2">
      <c r="A85" s="62" t="s">
        <v>193</v>
      </c>
      <c r="B85" s="63">
        <v>228.10516000000001</v>
      </c>
      <c r="C85" s="63">
        <v>449.97883000000002</v>
      </c>
      <c r="D85" s="146">
        <v>97.268150356616218</v>
      </c>
    </row>
    <row r="86" spans="1:4" x14ac:dyDescent="0.2">
      <c r="A86" s="62" t="s">
        <v>194</v>
      </c>
      <c r="B86" s="63">
        <v>26.78247</v>
      </c>
      <c r="C86" s="63">
        <v>52.761119999999998</v>
      </c>
      <c r="D86" s="146">
        <v>96.998708483571519</v>
      </c>
    </row>
    <row r="87" spans="1:4" x14ac:dyDescent="0.2">
      <c r="A87" s="62" t="s">
        <v>195</v>
      </c>
      <c r="B87" s="63">
        <v>5978.55026</v>
      </c>
      <c r="C87" s="63">
        <v>9792.1224199999997</v>
      </c>
      <c r="D87" s="146">
        <v>63.787573812250592</v>
      </c>
    </row>
    <row r="88" spans="1:4" x14ac:dyDescent="0.2">
      <c r="A88" s="62" t="s">
        <v>196</v>
      </c>
      <c r="B88" s="63">
        <v>3380.0063500000001</v>
      </c>
      <c r="C88" s="63">
        <v>4708.9066899999998</v>
      </c>
      <c r="D88" s="146">
        <v>39.316504242662148</v>
      </c>
    </row>
    <row r="89" spans="1:4" x14ac:dyDescent="0.2">
      <c r="A89" s="62" t="s">
        <v>197</v>
      </c>
      <c r="B89" s="63">
        <v>67726.194090000005</v>
      </c>
      <c r="C89" s="63">
        <v>93700.985400000005</v>
      </c>
      <c r="D89" s="146">
        <v>38.352651671940421</v>
      </c>
    </row>
    <row r="90" spans="1:4" x14ac:dyDescent="0.2">
      <c r="A90" s="62" t="s">
        <v>198</v>
      </c>
      <c r="B90" s="63">
        <v>21265.694609999999</v>
      </c>
      <c r="C90" s="63">
        <v>29332.334190000001</v>
      </c>
      <c r="D90" s="146">
        <v>37.932640940901763</v>
      </c>
    </row>
    <row r="91" spans="1:4" x14ac:dyDescent="0.2">
      <c r="A91" s="62" t="s">
        <v>199</v>
      </c>
      <c r="B91" s="63">
        <v>33901.720430000001</v>
      </c>
      <c r="C91" s="63">
        <v>46197.578090000003</v>
      </c>
      <c r="D91" s="146">
        <v>36.269125885184458</v>
      </c>
    </row>
    <row r="92" spans="1:4" x14ac:dyDescent="0.2">
      <c r="A92" s="67" t="s">
        <v>224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5" t="s">
        <v>118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8" t="s">
        <v>114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8" x14ac:dyDescent="0.2">
      <c r="A6" s="70"/>
      <c r="B6" s="151" t="str">
        <f>SEKTOR_USD!B6</f>
        <v>1 - 31 MAYIS</v>
      </c>
      <c r="C6" s="151"/>
      <c r="D6" s="151"/>
      <c r="E6" s="151"/>
      <c r="F6" s="151" t="str">
        <f>SEKTOR_USD!F6</f>
        <v>1 OCAK  -  31 MAYIS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71" t="s">
        <v>1</v>
      </c>
      <c r="B7" s="5">
        <f>SEKTOR_USD!B7</f>
        <v>2017</v>
      </c>
      <c r="C7" s="6">
        <f>SEKTOR_USD!C7</f>
        <v>2018</v>
      </c>
      <c r="D7" s="7" t="s">
        <v>120</v>
      </c>
      <c r="E7" s="7" t="s">
        <v>121</v>
      </c>
      <c r="F7" s="5"/>
      <c r="G7" s="6"/>
      <c r="H7" s="7" t="s">
        <v>120</v>
      </c>
      <c r="I7" s="7" t="s">
        <v>121</v>
      </c>
      <c r="J7" s="5"/>
      <c r="K7" s="5"/>
      <c r="L7" s="7" t="s">
        <v>120</v>
      </c>
      <c r="M7" s="7" t="s">
        <v>121</v>
      </c>
    </row>
    <row r="8" spans="1:13" ht="16.5" x14ac:dyDescent="0.25">
      <c r="A8" s="72" t="s">
        <v>2</v>
      </c>
      <c r="B8" s="73">
        <f>SEKTOR_USD!B8*$B$53</f>
        <v>5979133.4565806836</v>
      </c>
      <c r="C8" s="73">
        <f>SEKTOR_USD!C8*$C$53</f>
        <v>8405684.4807649087</v>
      </c>
      <c r="D8" s="74">
        <f t="shared" ref="D8:D43" si="0">(C8-B8)/B8*100</f>
        <v>40.583657177170771</v>
      </c>
      <c r="E8" s="74">
        <f>C8/C$44*100</f>
        <v>13.633694836022721</v>
      </c>
      <c r="F8" s="73">
        <f>SEKTOR_USD!F8*$B$54</f>
        <v>30977392.507056572</v>
      </c>
      <c r="G8" s="73">
        <f>SEKTOR_USD!G8*$C$54</f>
        <v>37519221.03284803</v>
      </c>
      <c r="H8" s="74">
        <f t="shared" ref="H8:H43" si="1">(G8-F8)/F8*100</f>
        <v>21.118073525075577</v>
      </c>
      <c r="I8" s="74">
        <f>G8/G$44*100</f>
        <v>13.92499225592905</v>
      </c>
      <c r="J8" s="73">
        <f>SEKTOR_USD!J8*$B$55</f>
        <v>68364284.92316626</v>
      </c>
      <c r="K8" s="73">
        <f>SEKTOR_USD!K8*$C$55</f>
        <v>83846401.665184572</v>
      </c>
      <c r="L8" s="74">
        <f t="shared" ref="L8:L43" si="2">(K8-J8)/J8*100</f>
        <v>22.646498474193745</v>
      </c>
      <c r="M8" s="74">
        <f>K8/K$44*100</f>
        <v>14.272326289339842</v>
      </c>
    </row>
    <row r="9" spans="1:13" s="23" customFormat="1" ht="15.75" x14ac:dyDescent="0.25">
      <c r="A9" s="75" t="s">
        <v>3</v>
      </c>
      <c r="B9" s="76">
        <f>SEKTOR_USD!B9*$B$53</f>
        <v>3999083.7850518157</v>
      </c>
      <c r="C9" s="76">
        <f>SEKTOR_USD!C9*$C$53</f>
        <v>5570411.1105248919</v>
      </c>
      <c r="D9" s="77">
        <f t="shared" si="0"/>
        <v>39.292183158215991</v>
      </c>
      <c r="E9" s="77">
        <f t="shared" ref="E9:E44" si="3">C9/C$44*100</f>
        <v>9.0349911855335154</v>
      </c>
      <c r="F9" s="76">
        <f>SEKTOR_USD!F9*$B$54</f>
        <v>21291755.972652562</v>
      </c>
      <c r="G9" s="76">
        <f>SEKTOR_USD!G9*$C$54</f>
        <v>25128374.797555204</v>
      </c>
      <c r="H9" s="77">
        <f t="shared" si="1"/>
        <v>18.019269194285577</v>
      </c>
      <c r="I9" s="77">
        <f t="shared" ref="I9:I44" si="4">G9/G$44*100</f>
        <v>9.3262177312714201</v>
      </c>
      <c r="J9" s="76">
        <f>SEKTOR_USD!J9*$B$55</f>
        <v>47643367.071118057</v>
      </c>
      <c r="K9" s="76">
        <f>SEKTOR_USD!K9*$C$55</f>
        <v>56739166.616366342</v>
      </c>
      <c r="L9" s="77">
        <f t="shared" si="2"/>
        <v>19.091428890134551</v>
      </c>
      <c r="M9" s="77">
        <f t="shared" ref="M9:M44" si="5">K9/K$44*100</f>
        <v>9.6581353910414869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1885828.4812294366</v>
      </c>
      <c r="C10" s="78">
        <f>SEKTOR_USD!C10*$C$53</f>
        <v>2474009.955219408</v>
      </c>
      <c r="D10" s="79">
        <f t="shared" si="0"/>
        <v>31.189553018443949</v>
      </c>
      <c r="E10" s="79">
        <f t="shared" si="3"/>
        <v>4.0127483761648719</v>
      </c>
      <c r="F10" s="78">
        <f>SEKTOR_USD!F10*$B$54</f>
        <v>10077176.865648165</v>
      </c>
      <c r="G10" s="78">
        <f>SEKTOR_USD!G10*$C$54</f>
        <v>11065462.750163035</v>
      </c>
      <c r="H10" s="79">
        <f t="shared" si="1"/>
        <v>9.8071701796146193</v>
      </c>
      <c r="I10" s="79">
        <f t="shared" si="4"/>
        <v>4.1068678629918542</v>
      </c>
      <c r="J10" s="78">
        <f>SEKTOR_USD!J10*$B$55</f>
        <v>21570182.20689052</v>
      </c>
      <c r="K10" s="78">
        <f>SEKTOR_USD!K10*$C$55</f>
        <v>24174619.943546265</v>
      </c>
      <c r="L10" s="79">
        <f t="shared" si="2"/>
        <v>12.074250053501018</v>
      </c>
      <c r="M10" s="79">
        <f t="shared" si="5"/>
        <v>4.1150014419562169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459683.57840927539</v>
      </c>
      <c r="C11" s="78">
        <f>SEKTOR_USD!C11*$C$53</f>
        <v>943577.77427878464</v>
      </c>
      <c r="D11" s="79">
        <f t="shared" si="0"/>
        <v>105.26680059879759</v>
      </c>
      <c r="E11" s="79">
        <f t="shared" si="3"/>
        <v>1.5304466231166254</v>
      </c>
      <c r="F11" s="78">
        <f>SEKTOR_USD!F11*$B$54</f>
        <v>2795053.1421300652</v>
      </c>
      <c r="G11" s="78">
        <f>SEKTOR_USD!G11*$C$54</f>
        <v>4016923.9646698097</v>
      </c>
      <c r="H11" s="79">
        <f t="shared" si="1"/>
        <v>43.715477323932959</v>
      </c>
      <c r="I11" s="79">
        <f t="shared" si="4"/>
        <v>1.4908527832097402</v>
      </c>
      <c r="J11" s="78">
        <f>SEKTOR_USD!J11*$B$55</f>
        <v>6734537.3091279948</v>
      </c>
      <c r="K11" s="78">
        <f>SEKTOR_USD!K11*$C$55</f>
        <v>9360269.8670321703</v>
      </c>
      <c r="L11" s="79">
        <f t="shared" si="2"/>
        <v>38.989056521303347</v>
      </c>
      <c r="M11" s="79">
        <f t="shared" si="5"/>
        <v>1.593304221116389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406086.94895521429</v>
      </c>
      <c r="C12" s="78">
        <f>SEKTOR_USD!C12*$C$53</f>
        <v>608033.56250974117</v>
      </c>
      <c r="D12" s="79">
        <f t="shared" si="0"/>
        <v>49.729895056735444</v>
      </c>
      <c r="E12" s="79">
        <f t="shared" si="3"/>
        <v>0.98620690085231455</v>
      </c>
      <c r="F12" s="78">
        <f>SEKTOR_USD!F12*$B$54</f>
        <v>1990117.6358913293</v>
      </c>
      <c r="G12" s="78">
        <f>SEKTOR_USD!G12*$C$54</f>
        <v>2571178.0329898493</v>
      </c>
      <c r="H12" s="79">
        <f t="shared" si="1"/>
        <v>29.197288975245733</v>
      </c>
      <c r="I12" s="79">
        <f t="shared" si="4"/>
        <v>0.95427445486281559</v>
      </c>
      <c r="J12" s="78">
        <f>SEKTOR_USD!J12*$B$55</f>
        <v>4529968.2139015356</v>
      </c>
      <c r="K12" s="78">
        <f>SEKTOR_USD!K12*$C$55</f>
        <v>5738579.440799877</v>
      </c>
      <c r="L12" s="79">
        <f t="shared" si="2"/>
        <v>26.680346744804158</v>
      </c>
      <c r="M12" s="79">
        <f t="shared" si="5"/>
        <v>0.9768204310478078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344902.65830340254</v>
      </c>
      <c r="C13" s="78">
        <f>SEKTOR_USD!C13*$C$53</f>
        <v>437958.45939858572</v>
      </c>
      <c r="D13" s="79">
        <f t="shared" si="0"/>
        <v>26.980308459473871</v>
      </c>
      <c r="E13" s="79">
        <f t="shared" si="3"/>
        <v>0.71035166736970012</v>
      </c>
      <c r="F13" s="78">
        <f>SEKTOR_USD!F13*$B$54</f>
        <v>1810846.8713004284</v>
      </c>
      <c r="G13" s="78">
        <f>SEKTOR_USD!G13*$C$54</f>
        <v>2126682.8651091726</v>
      </c>
      <c r="H13" s="79">
        <f t="shared" si="1"/>
        <v>17.441341883421213</v>
      </c>
      <c r="I13" s="79">
        <f t="shared" si="4"/>
        <v>0.78930323210962139</v>
      </c>
      <c r="J13" s="78">
        <f>SEKTOR_USD!J13*$B$55</f>
        <v>4314554.3546143156</v>
      </c>
      <c r="K13" s="78">
        <f>SEKTOR_USD!K13*$C$55</f>
        <v>4988019.5985930618</v>
      </c>
      <c r="L13" s="79">
        <f t="shared" si="2"/>
        <v>15.609149604489067</v>
      </c>
      <c r="M13" s="79">
        <f t="shared" si="5"/>
        <v>0.84906020812939109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436691.32848156581</v>
      </c>
      <c r="C14" s="78">
        <f>SEKTOR_USD!C14*$C$53</f>
        <v>627832.9464495026</v>
      </c>
      <c r="D14" s="79">
        <f t="shared" si="0"/>
        <v>43.770417569902698</v>
      </c>
      <c r="E14" s="79">
        <f t="shared" si="3"/>
        <v>1.0183207351502435</v>
      </c>
      <c r="F14" s="78">
        <f>SEKTOR_USD!F14*$B$54</f>
        <v>2676037.7276044134</v>
      </c>
      <c r="G14" s="78">
        <f>SEKTOR_USD!G14*$C$54</f>
        <v>2799466.8787297667</v>
      </c>
      <c r="H14" s="79">
        <f t="shared" si="1"/>
        <v>4.6123845658875284</v>
      </c>
      <c r="I14" s="79">
        <f t="shared" si="4"/>
        <v>1.0390022376240884</v>
      </c>
      <c r="J14" s="78">
        <f>SEKTOR_USD!J14*$B$55</f>
        <v>6481463.1452013832</v>
      </c>
      <c r="K14" s="78">
        <f>SEKTOR_USD!K14*$C$55</f>
        <v>6936838.5283793779</v>
      </c>
      <c r="L14" s="79">
        <f t="shared" si="2"/>
        <v>7.0258115023786951</v>
      </c>
      <c r="M14" s="79">
        <f t="shared" si="5"/>
        <v>1.1807879757182729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91189.487072134623</v>
      </c>
      <c r="C15" s="78">
        <f>SEKTOR_USD!C15*$C$53</f>
        <v>121719.34761348217</v>
      </c>
      <c r="D15" s="79">
        <f t="shared" si="0"/>
        <v>33.479583580941927</v>
      </c>
      <c r="E15" s="79">
        <f t="shared" si="3"/>
        <v>0.19742406996116216</v>
      </c>
      <c r="F15" s="78">
        <f>SEKTOR_USD!F15*$B$54</f>
        <v>508192.22943956585</v>
      </c>
      <c r="G15" s="78">
        <f>SEKTOR_USD!G15*$C$54</f>
        <v>897025.30392168672</v>
      </c>
      <c r="H15" s="79">
        <f t="shared" si="1"/>
        <v>76.512990942605668</v>
      </c>
      <c r="I15" s="79">
        <f t="shared" si="4"/>
        <v>0.33292456683858052</v>
      </c>
      <c r="J15" s="78">
        <f>SEKTOR_USD!J15*$B$55</f>
        <v>850085.21584391023</v>
      </c>
      <c r="K15" s="78">
        <f>SEKTOR_USD!K15*$C$55</f>
        <v>1547336.0314507892</v>
      </c>
      <c r="L15" s="79">
        <f t="shared" si="2"/>
        <v>82.021284761986237</v>
      </c>
      <c r="M15" s="79">
        <f t="shared" si="5"/>
        <v>0.26338738790847632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351532.02493190923</v>
      </c>
      <c r="C16" s="78">
        <f>SEKTOR_USD!C16*$C$53</f>
        <v>327325.39056297048</v>
      </c>
      <c r="D16" s="79">
        <f t="shared" si="0"/>
        <v>-6.8860395787915767</v>
      </c>
      <c r="E16" s="79">
        <f t="shared" si="3"/>
        <v>0.53090911242618921</v>
      </c>
      <c r="F16" s="78">
        <f>SEKTOR_USD!F16*$B$54</f>
        <v>1261682.8718213995</v>
      </c>
      <c r="G16" s="78">
        <f>SEKTOR_USD!G16*$C$54</f>
        <v>1411354.3140956617</v>
      </c>
      <c r="H16" s="79">
        <f t="shared" si="1"/>
        <v>11.862841734404499</v>
      </c>
      <c r="I16" s="79">
        <f t="shared" si="4"/>
        <v>0.52381412388460524</v>
      </c>
      <c r="J16" s="78">
        <f>SEKTOR_USD!J16*$B$55</f>
        <v>2898004.7632374731</v>
      </c>
      <c r="K16" s="78">
        <f>SEKTOR_USD!K16*$C$55</f>
        <v>3623221.2674182393</v>
      </c>
      <c r="L16" s="79">
        <f t="shared" si="2"/>
        <v>25.0246829605138</v>
      </c>
      <c r="M16" s="79">
        <f t="shared" si="5"/>
        <v>0.61674436970550139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23169.277668877468</v>
      </c>
      <c r="C17" s="78">
        <f>SEKTOR_USD!C17*$C$53</f>
        <v>29953.674492417002</v>
      </c>
      <c r="D17" s="79">
        <f t="shared" si="0"/>
        <v>29.281865928227841</v>
      </c>
      <c r="E17" s="79">
        <f t="shared" si="3"/>
        <v>4.8583700492408816E-2</v>
      </c>
      <c r="F17" s="78">
        <f>SEKTOR_USD!F17*$B$54</f>
        <v>172648.62881719921</v>
      </c>
      <c r="G17" s="78">
        <f>SEKTOR_USD!G17*$C$54</f>
        <v>240280.68787622172</v>
      </c>
      <c r="H17" s="79">
        <f t="shared" si="1"/>
        <v>39.173238456837964</v>
      </c>
      <c r="I17" s="79">
        <f t="shared" si="4"/>
        <v>8.9178469750114356E-2</v>
      </c>
      <c r="J17" s="78">
        <f>SEKTOR_USD!J17*$B$55</f>
        <v>264571.86230092798</v>
      </c>
      <c r="K17" s="78">
        <f>SEKTOR_USD!K17*$C$55</f>
        <v>370281.93914656376</v>
      </c>
      <c r="L17" s="79">
        <f t="shared" si="2"/>
        <v>39.955147129515822</v>
      </c>
      <c r="M17" s="79">
        <f t="shared" si="5"/>
        <v>6.3029355459432113E-2</v>
      </c>
    </row>
    <row r="18" spans="1:13" s="23" customFormat="1" ht="15.75" x14ac:dyDescent="0.25">
      <c r="A18" s="75" t="s">
        <v>12</v>
      </c>
      <c r="B18" s="76">
        <f>SEKTOR_USD!B18*$B$53</f>
        <v>615327.32803096506</v>
      </c>
      <c r="C18" s="76">
        <f>SEKTOR_USD!C18*$C$53</f>
        <v>937241.36751028895</v>
      </c>
      <c r="D18" s="77">
        <f t="shared" si="0"/>
        <v>52.315901604669868</v>
      </c>
      <c r="E18" s="77">
        <f t="shared" si="3"/>
        <v>1.5201692166262599</v>
      </c>
      <c r="F18" s="76">
        <f>SEKTOR_USD!F18*$B$54</f>
        <v>3156698.4970302186</v>
      </c>
      <c r="G18" s="76">
        <f>SEKTOR_USD!G18*$C$54</f>
        <v>4150234.9290275816</v>
      </c>
      <c r="H18" s="77">
        <f t="shared" si="1"/>
        <v>31.47390962209629</v>
      </c>
      <c r="I18" s="77">
        <f t="shared" si="4"/>
        <v>1.5403302002565167</v>
      </c>
      <c r="J18" s="76">
        <f>SEKTOR_USD!J18*$B$55</f>
        <v>6751498.8006708408</v>
      </c>
      <c r="K18" s="76">
        <f>SEKTOR_USD!K18*$C$55</f>
        <v>9224433.6845819354</v>
      </c>
      <c r="L18" s="77">
        <f t="shared" si="2"/>
        <v>36.627939320160721</v>
      </c>
      <c r="M18" s="77">
        <f t="shared" si="5"/>
        <v>1.5701821994276153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615327.32803096506</v>
      </c>
      <c r="C19" s="78">
        <f>SEKTOR_USD!C19*$C$53</f>
        <v>937241.36751028895</v>
      </c>
      <c r="D19" s="79">
        <f t="shared" si="0"/>
        <v>52.315901604669868</v>
      </c>
      <c r="E19" s="79">
        <f t="shared" si="3"/>
        <v>1.5201692166262599</v>
      </c>
      <c r="F19" s="78">
        <f>SEKTOR_USD!F19*$B$54</f>
        <v>3156698.4970302186</v>
      </c>
      <c r="G19" s="78">
        <f>SEKTOR_USD!G19*$C$54</f>
        <v>4150234.9290275816</v>
      </c>
      <c r="H19" s="79">
        <f t="shared" si="1"/>
        <v>31.47390962209629</v>
      </c>
      <c r="I19" s="79">
        <f t="shared" si="4"/>
        <v>1.5403302002565167</v>
      </c>
      <c r="J19" s="78">
        <f>SEKTOR_USD!J19*$B$55</f>
        <v>6751498.8006708408</v>
      </c>
      <c r="K19" s="78">
        <f>SEKTOR_USD!K19*$C$55</f>
        <v>9224433.6845819354</v>
      </c>
      <c r="L19" s="79">
        <f t="shared" si="2"/>
        <v>36.627939320160721</v>
      </c>
      <c r="M19" s="79">
        <f t="shared" si="5"/>
        <v>1.5701821994276153</v>
      </c>
    </row>
    <row r="20" spans="1:13" s="23" customFormat="1" ht="15.75" x14ac:dyDescent="0.25">
      <c r="A20" s="75" t="s">
        <v>112</v>
      </c>
      <c r="B20" s="76">
        <f>SEKTOR_USD!B20*$B$53</f>
        <v>1364722.3434979031</v>
      </c>
      <c r="C20" s="76">
        <f>SEKTOR_USD!C20*$C$53</f>
        <v>1898032.002729727</v>
      </c>
      <c r="D20" s="77">
        <f t="shared" si="0"/>
        <v>39.0782536662296</v>
      </c>
      <c r="E20" s="77">
        <f t="shared" si="3"/>
        <v>3.0785344338629455</v>
      </c>
      <c r="F20" s="76">
        <f>SEKTOR_USD!F20*$B$54</f>
        <v>6528938.0373737896</v>
      </c>
      <c r="G20" s="76">
        <f>SEKTOR_USD!G20*$C$54</f>
        <v>8240611.3062652433</v>
      </c>
      <c r="H20" s="77">
        <f t="shared" si="1"/>
        <v>26.216717927069805</v>
      </c>
      <c r="I20" s="77">
        <f t="shared" si="4"/>
        <v>3.0584443244011119</v>
      </c>
      <c r="J20" s="76">
        <f>SEKTOR_USD!J20*$B$55</f>
        <v>13969419.05137738</v>
      </c>
      <c r="K20" s="76">
        <f>SEKTOR_USD!K20*$C$55</f>
        <v>17882801.36423628</v>
      </c>
      <c r="L20" s="77">
        <f t="shared" si="2"/>
        <v>28.013923116387879</v>
      </c>
      <c r="M20" s="77">
        <f t="shared" si="5"/>
        <v>3.0440086988707393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1364722.3434979031</v>
      </c>
      <c r="C21" s="78">
        <f>SEKTOR_USD!C21*$C$53</f>
        <v>1898032.002729727</v>
      </c>
      <c r="D21" s="79">
        <f t="shared" si="0"/>
        <v>39.0782536662296</v>
      </c>
      <c r="E21" s="79">
        <f t="shared" si="3"/>
        <v>3.0785344338629455</v>
      </c>
      <c r="F21" s="78">
        <f>SEKTOR_USD!F21*$B$54</f>
        <v>6528938.0373737896</v>
      </c>
      <c r="G21" s="78">
        <f>SEKTOR_USD!G21*$C$54</f>
        <v>8240611.3062652433</v>
      </c>
      <c r="H21" s="79">
        <f t="shared" si="1"/>
        <v>26.216717927069805</v>
      </c>
      <c r="I21" s="79">
        <f t="shared" si="4"/>
        <v>3.0584443244011119</v>
      </c>
      <c r="J21" s="78">
        <f>SEKTOR_USD!J21*$B$55</f>
        <v>13969419.05137738</v>
      </c>
      <c r="K21" s="78">
        <f>SEKTOR_USD!K21*$C$55</f>
        <v>17882801.36423628</v>
      </c>
      <c r="L21" s="79">
        <f t="shared" si="2"/>
        <v>28.013923116387879</v>
      </c>
      <c r="M21" s="79">
        <f t="shared" si="5"/>
        <v>3.0440086988707393</v>
      </c>
    </row>
    <row r="22" spans="1:13" ht="16.5" x14ac:dyDescent="0.25">
      <c r="A22" s="72" t="s">
        <v>14</v>
      </c>
      <c r="B22" s="73">
        <f>SEKTOR_USD!B22*$B$53</f>
        <v>36818798.696174875</v>
      </c>
      <c r="C22" s="73">
        <f>SEKTOR_USD!C22*$C$53</f>
        <v>51344198.313209578</v>
      </c>
      <c r="D22" s="80">
        <f t="shared" si="0"/>
        <v>39.451041672752233</v>
      </c>
      <c r="E22" s="80">
        <f t="shared" si="3"/>
        <v>83.278302082881851</v>
      </c>
      <c r="F22" s="73">
        <f>SEKTOR_USD!F22*$B$54</f>
        <v>179679817.50850368</v>
      </c>
      <c r="G22" s="73">
        <f>SEKTOR_USD!G22*$C$54</f>
        <v>224335472.09673578</v>
      </c>
      <c r="H22" s="80">
        <f t="shared" si="1"/>
        <v>24.852905132830898</v>
      </c>
      <c r="I22" s="80">
        <f t="shared" si="4"/>
        <v>83.260516228263086</v>
      </c>
      <c r="J22" s="73">
        <f>SEKTOR_USD!J22*$B$55</f>
        <v>375471919.53875434</v>
      </c>
      <c r="K22" s="73">
        <f>SEKTOR_USD!K22*$C$55</f>
        <v>485934177.11375159</v>
      </c>
      <c r="L22" s="80">
        <f t="shared" si="2"/>
        <v>29.419578889066798</v>
      </c>
      <c r="M22" s="80">
        <f t="shared" si="5"/>
        <v>82.715668092756118</v>
      </c>
    </row>
    <row r="23" spans="1:13" s="23" customFormat="1" ht="15.75" x14ac:dyDescent="0.25">
      <c r="A23" s="75" t="s">
        <v>15</v>
      </c>
      <c r="B23" s="76">
        <f>SEKTOR_USD!B23*$B$53</f>
        <v>3515035.4378892644</v>
      </c>
      <c r="C23" s="76">
        <f>SEKTOR_USD!C23*$C$53</f>
        <v>4821597.0282511786</v>
      </c>
      <c r="D23" s="77">
        <f t="shared" si="0"/>
        <v>37.170652001918029</v>
      </c>
      <c r="E23" s="77">
        <f t="shared" si="3"/>
        <v>7.8204437313674502</v>
      </c>
      <c r="F23" s="76">
        <f>SEKTOR_USD!F23*$B$54</f>
        <v>17558133.212417327</v>
      </c>
      <c r="G23" s="76">
        <f>SEKTOR_USD!G23*$C$54</f>
        <v>21205765.850963883</v>
      </c>
      <c r="H23" s="77">
        <f t="shared" si="1"/>
        <v>20.774603965112338</v>
      </c>
      <c r="I23" s="77">
        <f t="shared" si="4"/>
        <v>7.8703692967716634</v>
      </c>
      <c r="J23" s="76">
        <f>SEKTOR_USD!J23*$B$55</f>
        <v>37680331.145911008</v>
      </c>
      <c r="K23" s="76">
        <f>SEKTOR_USD!K23*$C$55</f>
        <v>46552497.574637957</v>
      </c>
      <c r="L23" s="77">
        <f t="shared" si="2"/>
        <v>23.545882318207116</v>
      </c>
      <c r="M23" s="77">
        <f t="shared" si="5"/>
        <v>7.9241615832491679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2395964.07143341</v>
      </c>
      <c r="C24" s="78">
        <f>SEKTOR_USD!C24*$C$53</f>
        <v>3308665.8287983737</v>
      </c>
      <c r="D24" s="79">
        <f t="shared" si="0"/>
        <v>38.093298987531583</v>
      </c>
      <c r="E24" s="79">
        <f t="shared" si="3"/>
        <v>5.3665278928133553</v>
      </c>
      <c r="F24" s="78">
        <f>SEKTOR_USD!F24*$B$54</f>
        <v>12198532.323718037</v>
      </c>
      <c r="G24" s="78">
        <f>SEKTOR_USD!G24*$C$54</f>
        <v>14511475.874331128</v>
      </c>
      <c r="H24" s="79">
        <f t="shared" si="1"/>
        <v>18.960834707270092</v>
      </c>
      <c r="I24" s="79">
        <f t="shared" si="4"/>
        <v>5.3858311449283089</v>
      </c>
      <c r="J24" s="78">
        <f>SEKTOR_USD!J24*$B$55</f>
        <v>26348808.584963609</v>
      </c>
      <c r="K24" s="78">
        <f>SEKTOR_USD!K24*$C$55</f>
        <v>31791394.137993645</v>
      </c>
      <c r="L24" s="79">
        <f t="shared" si="2"/>
        <v>20.65590759248196</v>
      </c>
      <c r="M24" s="79">
        <f t="shared" si="5"/>
        <v>5.4115280002392279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464558.09639895748</v>
      </c>
      <c r="C25" s="78">
        <f>SEKTOR_USD!C25*$C$53</f>
        <v>628812.19585811009</v>
      </c>
      <c r="D25" s="79">
        <f t="shared" si="0"/>
        <v>35.357063138577388</v>
      </c>
      <c r="E25" s="79">
        <f t="shared" si="3"/>
        <v>1.0199090397833595</v>
      </c>
      <c r="F25" s="78">
        <f>SEKTOR_USD!F25*$B$54</f>
        <v>2252427.7619662923</v>
      </c>
      <c r="G25" s="78">
        <f>SEKTOR_USD!G25*$C$54</f>
        <v>2928751.4920060057</v>
      </c>
      <c r="H25" s="79">
        <f t="shared" si="1"/>
        <v>30.026433764486459</v>
      </c>
      <c r="I25" s="79">
        <f t="shared" si="4"/>
        <v>1.0869853030802252</v>
      </c>
      <c r="J25" s="78">
        <f>SEKTOR_USD!J25*$B$55</f>
        <v>4773097.270354134</v>
      </c>
      <c r="K25" s="78">
        <f>SEKTOR_USD!K25*$C$55</f>
        <v>6212130.7921694955</v>
      </c>
      <c r="L25" s="79">
        <f t="shared" si="2"/>
        <v>30.148841314281327</v>
      </c>
      <c r="M25" s="79">
        <f t="shared" si="5"/>
        <v>1.0574282957537229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654513.27005689673</v>
      </c>
      <c r="C26" s="78">
        <f>SEKTOR_USD!C26*$C$53</f>
        <v>884119.00359469489</v>
      </c>
      <c r="D26" s="79">
        <f t="shared" si="0"/>
        <v>35.080378663344533</v>
      </c>
      <c r="E26" s="79">
        <f t="shared" si="3"/>
        <v>1.4340067987707363</v>
      </c>
      <c r="F26" s="78">
        <f>SEKTOR_USD!F26*$B$54</f>
        <v>3107173.1267329957</v>
      </c>
      <c r="G26" s="78">
        <f>SEKTOR_USD!G26*$C$54</f>
        <v>3765538.4846267481</v>
      </c>
      <c r="H26" s="79">
        <f t="shared" si="1"/>
        <v>21.188563721455189</v>
      </c>
      <c r="I26" s="79">
        <f t="shared" si="4"/>
        <v>1.397552848763129</v>
      </c>
      <c r="J26" s="78">
        <f>SEKTOR_USD!J26*$B$55</f>
        <v>6558425.2905932562</v>
      </c>
      <c r="K26" s="78">
        <f>SEKTOR_USD!K26*$C$55</f>
        <v>8548972.64447481</v>
      </c>
      <c r="L26" s="79">
        <f t="shared" si="2"/>
        <v>30.350995333233332</v>
      </c>
      <c r="M26" s="79">
        <f t="shared" si="5"/>
        <v>1.4552052872562162</v>
      </c>
    </row>
    <row r="27" spans="1:13" s="23" customFormat="1" ht="15.75" x14ac:dyDescent="0.25">
      <c r="A27" s="75" t="s">
        <v>19</v>
      </c>
      <c r="B27" s="76">
        <f>SEKTOR_USD!B27*$B$53</f>
        <v>4708409.4788296735</v>
      </c>
      <c r="C27" s="76">
        <f>SEKTOR_USD!C27*$C$53</f>
        <v>6457744.8233430712</v>
      </c>
      <c r="D27" s="77">
        <f t="shared" si="0"/>
        <v>37.153424152654921</v>
      </c>
      <c r="E27" s="77">
        <f t="shared" si="3"/>
        <v>10.474212118220393</v>
      </c>
      <c r="F27" s="76">
        <f>SEKTOR_USD!F27*$B$54</f>
        <v>24249301.386183236</v>
      </c>
      <c r="G27" s="76">
        <f>SEKTOR_USD!G27*$C$54</f>
        <v>27813417.259982642</v>
      </c>
      <c r="H27" s="77">
        <f t="shared" si="1"/>
        <v>14.697808473072826</v>
      </c>
      <c r="I27" s="77">
        <f t="shared" si="4"/>
        <v>10.322752159942223</v>
      </c>
      <c r="J27" s="76">
        <f>SEKTOR_USD!J27*$B$55</f>
        <v>49563191.154359438</v>
      </c>
      <c r="K27" s="76">
        <f>SEKTOR_USD!K27*$C$55</f>
        <v>61980410.165750518</v>
      </c>
      <c r="L27" s="77">
        <f t="shared" si="2"/>
        <v>25.053308155076081</v>
      </c>
      <c r="M27" s="77">
        <f t="shared" si="5"/>
        <v>10.550299355303411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4708409.4788296735</v>
      </c>
      <c r="C28" s="78">
        <f>SEKTOR_USD!C28*$C$53</f>
        <v>6457744.8233430712</v>
      </c>
      <c r="D28" s="79">
        <f t="shared" si="0"/>
        <v>37.153424152654921</v>
      </c>
      <c r="E28" s="79">
        <f t="shared" si="3"/>
        <v>10.474212118220393</v>
      </c>
      <c r="F28" s="78">
        <f>SEKTOR_USD!F28*$B$54</f>
        <v>24249301.386183236</v>
      </c>
      <c r="G28" s="78">
        <f>SEKTOR_USD!G28*$C$54</f>
        <v>27813417.259982642</v>
      </c>
      <c r="H28" s="79">
        <f t="shared" si="1"/>
        <v>14.697808473072826</v>
      </c>
      <c r="I28" s="79">
        <f t="shared" si="4"/>
        <v>10.322752159942223</v>
      </c>
      <c r="J28" s="78">
        <f>SEKTOR_USD!J28*$B$55</f>
        <v>49563191.154359438</v>
      </c>
      <c r="K28" s="78">
        <f>SEKTOR_USD!K28*$C$55</f>
        <v>61980410.165750518</v>
      </c>
      <c r="L28" s="79">
        <f t="shared" si="2"/>
        <v>25.053308155076081</v>
      </c>
      <c r="M28" s="79">
        <f t="shared" si="5"/>
        <v>10.550299355303411</v>
      </c>
    </row>
    <row r="29" spans="1:13" s="23" customFormat="1" ht="15.75" x14ac:dyDescent="0.25">
      <c r="A29" s="75" t="s">
        <v>21</v>
      </c>
      <c r="B29" s="76">
        <f>SEKTOR_USD!B29*$B$53</f>
        <v>28595353.779455937</v>
      </c>
      <c r="C29" s="76">
        <f>SEKTOR_USD!C29*$C$53</f>
        <v>40064856.461615331</v>
      </c>
      <c r="D29" s="77">
        <f t="shared" si="0"/>
        <v>40.10967225871341</v>
      </c>
      <c r="E29" s="77">
        <f t="shared" si="3"/>
        <v>64.98364623329401</v>
      </c>
      <c r="F29" s="76">
        <f>SEKTOR_USD!F29*$B$54</f>
        <v>137872382.90990311</v>
      </c>
      <c r="G29" s="76">
        <f>SEKTOR_USD!G29*$C$54</f>
        <v>175316288.98578927</v>
      </c>
      <c r="H29" s="77">
        <f t="shared" si="1"/>
        <v>27.158380297492222</v>
      </c>
      <c r="I29" s="77">
        <f t="shared" si="4"/>
        <v>65.067394771549203</v>
      </c>
      <c r="J29" s="76">
        <f>SEKTOR_USD!J29*$B$55</f>
        <v>288228397.23848391</v>
      </c>
      <c r="K29" s="76">
        <f>SEKTOR_USD!K29*$C$55</f>
        <v>377401269.37336314</v>
      </c>
      <c r="L29" s="77">
        <f t="shared" si="2"/>
        <v>30.938267356459136</v>
      </c>
      <c r="M29" s="77">
        <f t="shared" si="5"/>
        <v>64.241207154203536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4992862.4632773316</v>
      </c>
      <c r="C30" s="78">
        <f>SEKTOR_USD!C30*$C$53</f>
        <v>6566857.724816557</v>
      </c>
      <c r="D30" s="79">
        <f t="shared" si="0"/>
        <v>31.524907267444529</v>
      </c>
      <c r="E30" s="79">
        <f t="shared" si="3"/>
        <v>10.651189020549607</v>
      </c>
      <c r="F30" s="78">
        <f>SEKTOR_USD!F30*$B$54</f>
        <v>24893605.430104256</v>
      </c>
      <c r="G30" s="78">
        <f>SEKTOR_USD!G30*$C$54</f>
        <v>29763746.698153771</v>
      </c>
      <c r="H30" s="79">
        <f t="shared" si="1"/>
        <v>19.563824459754521</v>
      </c>
      <c r="I30" s="79">
        <f t="shared" si="4"/>
        <v>11.046603070899739</v>
      </c>
      <c r="J30" s="78">
        <f>SEKTOR_USD!J30*$B$55</f>
        <v>55202671.066308707</v>
      </c>
      <c r="K30" s="78">
        <f>SEKTOR_USD!K30*$C$55</f>
        <v>66932818.784453489</v>
      </c>
      <c r="L30" s="79">
        <f t="shared" si="2"/>
        <v>21.249239378389291</v>
      </c>
      <c r="M30" s="79">
        <f t="shared" si="5"/>
        <v>11.393297865919484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9148858.8153001014</v>
      </c>
      <c r="C31" s="78">
        <f>SEKTOR_USD!C31*$C$53</f>
        <v>12218363.433065277</v>
      </c>
      <c r="D31" s="79">
        <f t="shared" si="0"/>
        <v>33.550682983891789</v>
      </c>
      <c r="E31" s="79">
        <f t="shared" si="3"/>
        <v>19.817712504344701</v>
      </c>
      <c r="F31" s="78">
        <f>SEKTOR_USD!F31*$B$54</f>
        <v>43389794.241501004</v>
      </c>
      <c r="G31" s="78">
        <f>SEKTOR_USD!G31*$C$54</f>
        <v>55367411.374076068</v>
      </c>
      <c r="H31" s="79">
        <f t="shared" si="1"/>
        <v>27.604687558344864</v>
      </c>
      <c r="I31" s="79">
        <f t="shared" si="4"/>
        <v>20.549221262878721</v>
      </c>
      <c r="J31" s="78">
        <f>SEKTOR_USD!J31*$B$55</f>
        <v>87127287.106811777</v>
      </c>
      <c r="K31" s="78">
        <f>SEKTOR_USD!K31*$C$55</f>
        <v>115594963.97466071</v>
      </c>
      <c r="L31" s="79">
        <f t="shared" si="2"/>
        <v>32.673663800583633</v>
      </c>
      <c r="M31" s="79">
        <f t="shared" si="5"/>
        <v>19.676563459918761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407291.99436927965</v>
      </c>
      <c r="C32" s="78">
        <f>SEKTOR_USD!C32*$C$53</f>
        <v>590026.09926075407</v>
      </c>
      <c r="D32" s="79">
        <f t="shared" si="0"/>
        <v>44.865626483636397</v>
      </c>
      <c r="E32" s="79">
        <f t="shared" si="3"/>
        <v>0.95699949254792349</v>
      </c>
      <c r="F32" s="78">
        <f>SEKTOR_USD!F32*$B$54</f>
        <v>1774498.0279297587</v>
      </c>
      <c r="G32" s="78">
        <f>SEKTOR_USD!G32*$C$54</f>
        <v>1412315.2611626186</v>
      </c>
      <c r="H32" s="79">
        <f t="shared" si="1"/>
        <v>-20.410435011285148</v>
      </c>
      <c r="I32" s="79">
        <f t="shared" si="4"/>
        <v>0.52417077255953426</v>
      </c>
      <c r="J32" s="78">
        <f>SEKTOR_USD!J32*$B$55</f>
        <v>3828957.5764379976</v>
      </c>
      <c r="K32" s="78">
        <f>SEKTOR_USD!K32*$C$55</f>
        <v>4566399.5487652803</v>
      </c>
      <c r="L32" s="79">
        <f t="shared" si="2"/>
        <v>19.25960153920823</v>
      </c>
      <c r="M32" s="79">
        <f t="shared" si="5"/>
        <v>0.77729208449185083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3136797.6983279614</v>
      </c>
      <c r="C33" s="78">
        <f>SEKTOR_USD!C33*$C$53</f>
        <v>4391922.4915539837</v>
      </c>
      <c r="D33" s="79">
        <f t="shared" si="0"/>
        <v>40.012934015319317</v>
      </c>
      <c r="E33" s="79">
        <f t="shared" si="3"/>
        <v>7.1235282659411387</v>
      </c>
      <c r="F33" s="78">
        <f>SEKTOR_USD!F33*$B$54</f>
        <v>14172531.530646594</v>
      </c>
      <c r="G33" s="78">
        <f>SEKTOR_USD!G33*$C$54</f>
        <v>18424142.199203905</v>
      </c>
      <c r="H33" s="79">
        <f t="shared" si="1"/>
        <v>29.998950147781674</v>
      </c>
      <c r="I33" s="79">
        <f t="shared" si="4"/>
        <v>6.837989446034487</v>
      </c>
      <c r="J33" s="78">
        <f>SEKTOR_USD!J33*$B$55</f>
        <v>32733124.229991384</v>
      </c>
      <c r="K33" s="78">
        <f>SEKTOR_USD!K33*$C$55</f>
        <v>42514165.484133124</v>
      </c>
      <c r="L33" s="79">
        <f t="shared" si="2"/>
        <v>29.881172311624209</v>
      </c>
      <c r="M33" s="79">
        <f t="shared" si="5"/>
        <v>7.23675708984526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1815389.0045849225</v>
      </c>
      <c r="C34" s="78">
        <f>SEKTOR_USD!C34*$C$53</f>
        <v>2764235.9432511684</v>
      </c>
      <c r="D34" s="79">
        <f t="shared" si="0"/>
        <v>52.266866014383176</v>
      </c>
      <c r="E34" s="79">
        <f t="shared" si="3"/>
        <v>4.4834836938374343</v>
      </c>
      <c r="F34" s="78">
        <f>SEKTOR_USD!F34*$B$54</f>
        <v>8531735.882579904</v>
      </c>
      <c r="G34" s="78">
        <f>SEKTOR_USD!G34*$C$54</f>
        <v>11654601.508238537</v>
      </c>
      <c r="H34" s="79">
        <f t="shared" si="1"/>
        <v>36.602933665995209</v>
      </c>
      <c r="I34" s="79">
        <f t="shared" si="4"/>
        <v>4.3255225263359209</v>
      </c>
      <c r="J34" s="78">
        <f>SEKTOR_USD!J34*$B$55</f>
        <v>17977781.940568272</v>
      </c>
      <c r="K34" s="78">
        <f>SEKTOR_USD!K34*$C$55</f>
        <v>25244168.863639455</v>
      </c>
      <c r="L34" s="79">
        <f t="shared" si="2"/>
        <v>40.418706529496909</v>
      </c>
      <c r="M34" s="79">
        <f t="shared" si="5"/>
        <v>4.2970599545079784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2034330.3496553244</v>
      </c>
      <c r="C35" s="78">
        <f>SEKTOR_USD!C35*$C$53</f>
        <v>3168569.2241779957</v>
      </c>
      <c r="D35" s="79">
        <f t="shared" si="0"/>
        <v>55.754901101231901</v>
      </c>
      <c r="E35" s="79">
        <f t="shared" si="3"/>
        <v>5.1392966233875308</v>
      </c>
      <c r="F35" s="78">
        <f>SEKTOR_USD!F35*$B$54</f>
        <v>9858009.3128108326</v>
      </c>
      <c r="G35" s="78">
        <f>SEKTOR_USD!G35*$C$54</f>
        <v>13553976.173184754</v>
      </c>
      <c r="H35" s="79">
        <f t="shared" si="1"/>
        <v>37.492020377490228</v>
      </c>
      <c r="I35" s="79">
        <f t="shared" si="4"/>
        <v>5.0304619353211999</v>
      </c>
      <c r="J35" s="78">
        <f>SEKTOR_USD!J35*$B$55</f>
        <v>20511302.657355297</v>
      </c>
      <c r="K35" s="78">
        <f>SEKTOR_USD!K35*$C$55</f>
        <v>28429800.038388021</v>
      </c>
      <c r="L35" s="79">
        <f t="shared" si="2"/>
        <v>38.605531366352167</v>
      </c>
      <c r="M35" s="79">
        <f t="shared" si="5"/>
        <v>4.8393177814456312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3444180.8841246502</v>
      </c>
      <c r="C36" s="78">
        <f>SEKTOR_USD!C36*$C$53</f>
        <v>5342941.5123119056</v>
      </c>
      <c r="D36" s="79">
        <f t="shared" si="0"/>
        <v>55.129526934524861</v>
      </c>
      <c r="E36" s="79">
        <f t="shared" si="3"/>
        <v>8.6660443027894285</v>
      </c>
      <c r="F36" s="78">
        <f>SEKTOR_USD!F36*$B$54</f>
        <v>17965306.580245692</v>
      </c>
      <c r="G36" s="78">
        <f>SEKTOR_USD!G36*$C$54</f>
        <v>23517012.905183852</v>
      </c>
      <c r="H36" s="79">
        <f t="shared" si="1"/>
        <v>30.902374530266631</v>
      </c>
      <c r="I36" s="79">
        <f t="shared" si="4"/>
        <v>8.7281722160640118</v>
      </c>
      <c r="J36" s="78">
        <f>SEKTOR_USD!J36*$B$55</f>
        <v>34756493.944257706</v>
      </c>
      <c r="K36" s="78">
        <f>SEKTOR_USD!K36*$C$55</f>
        <v>46983977.231655985</v>
      </c>
      <c r="L36" s="79">
        <f t="shared" si="2"/>
        <v>35.180427884954838</v>
      </c>
      <c r="M36" s="79">
        <f t="shared" si="5"/>
        <v>7.9976080082581351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856337.92907645158</v>
      </c>
      <c r="C37" s="78">
        <f>SEKTOR_USD!C37*$C$53</f>
        <v>1210661.2495958796</v>
      </c>
      <c r="D37" s="79">
        <f t="shared" si="0"/>
        <v>41.376576756510211</v>
      </c>
      <c r="E37" s="79">
        <f t="shared" si="3"/>
        <v>1.9636456810339555</v>
      </c>
      <c r="F37" s="78">
        <f>SEKTOR_USD!F37*$B$54</f>
        <v>4033973.9744523526</v>
      </c>
      <c r="G37" s="78">
        <f>SEKTOR_USD!G37*$C$54</f>
        <v>4973238.0630228845</v>
      </c>
      <c r="H37" s="79">
        <f t="shared" si="1"/>
        <v>23.283841058941025</v>
      </c>
      <c r="I37" s="79">
        <f t="shared" si="4"/>
        <v>1.8457819647656051</v>
      </c>
      <c r="J37" s="78">
        <f>SEKTOR_USD!J37*$B$55</f>
        <v>8611020.4023482725</v>
      </c>
      <c r="K37" s="78">
        <f>SEKTOR_USD!K37*$C$55</f>
        <v>10783205.638017466</v>
      </c>
      <c r="L37" s="79">
        <f t="shared" si="2"/>
        <v>25.225642655274942</v>
      </c>
      <c r="M37" s="79">
        <f t="shared" si="5"/>
        <v>1.8355162088576376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1080269.3335346337</v>
      </c>
      <c r="C38" s="78">
        <f>SEKTOR_USD!C38*$C$53</f>
        <v>1113150.5613752238</v>
      </c>
      <c r="D38" s="79">
        <f t="shared" si="0"/>
        <v>3.0437990619434609</v>
      </c>
      <c r="E38" s="79">
        <f t="shared" si="3"/>
        <v>1.8054871194684847</v>
      </c>
      <c r="F38" s="78">
        <f>SEKTOR_USD!F38*$B$54</f>
        <v>5270194.5676782662</v>
      </c>
      <c r="G38" s="78">
        <f>SEKTOR_USD!G38*$C$54</f>
        <v>5845017.4330129344</v>
      </c>
      <c r="H38" s="79">
        <f t="shared" si="1"/>
        <v>10.907052063315016</v>
      </c>
      <c r="I38" s="79">
        <f t="shared" si="4"/>
        <v>2.1693366826357341</v>
      </c>
      <c r="J38" s="78">
        <f>SEKTOR_USD!J38*$B$55</f>
        <v>9792814.4815951716</v>
      </c>
      <c r="K38" s="78">
        <f>SEKTOR_USD!K38*$C$55</f>
        <v>12534158.810821384</v>
      </c>
      <c r="L38" s="79">
        <f t="shared" si="2"/>
        <v>27.993426551461326</v>
      </c>
      <c r="M38" s="79">
        <f t="shared" si="5"/>
        <v>2.1335632866488008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470898.45361934154</v>
      </c>
      <c r="C39" s="78">
        <f>SEKTOR_USD!C39*$C$53</f>
        <v>841030.71732807928</v>
      </c>
      <c r="D39" s="79">
        <f t="shared" si="0"/>
        <v>78.601290971309965</v>
      </c>
      <c r="E39" s="79">
        <f t="shared" si="3"/>
        <v>1.3641192664334807</v>
      </c>
      <c r="F39" s="78">
        <f>SEKTOR_USD!F39*$B$54</f>
        <v>2338892.9130739681</v>
      </c>
      <c r="G39" s="78">
        <f>SEKTOR_USD!G39*$C$54</f>
        <v>3126251.0241055558</v>
      </c>
      <c r="H39" s="79">
        <f t="shared" si="1"/>
        <v>33.663709297266458</v>
      </c>
      <c r="I39" s="79">
        <f t="shared" si="4"/>
        <v>1.1602858508881893</v>
      </c>
      <c r="J39" s="78">
        <f>SEKTOR_USD!J39*$B$55</f>
        <v>5474905.7526502023</v>
      </c>
      <c r="K39" s="78">
        <f>SEKTOR_USD!K39*$C$55</f>
        <v>7124575.8232232351</v>
      </c>
      <c r="L39" s="79">
        <f t="shared" si="2"/>
        <v>30.131478880243513</v>
      </c>
      <c r="M39" s="79">
        <f t="shared" si="5"/>
        <v>1.2127445996815658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1169740.0948296059</v>
      </c>
      <c r="C40" s="78">
        <f>SEKTOR_USD!C40*$C$53</f>
        <v>1806049.5541402767</v>
      </c>
      <c r="D40" s="79">
        <f t="shared" si="0"/>
        <v>54.397507798803893</v>
      </c>
      <c r="E40" s="79">
        <f t="shared" si="3"/>
        <v>2.9293424629760492</v>
      </c>
      <c r="F40" s="78">
        <f>SEKTOR_USD!F40*$B$54</f>
        <v>5467492.3065046072</v>
      </c>
      <c r="G40" s="78">
        <f>SEKTOR_USD!G40*$C$54</f>
        <v>7472691.5165058961</v>
      </c>
      <c r="H40" s="79">
        <f t="shared" si="1"/>
        <v>36.674934276829774</v>
      </c>
      <c r="I40" s="79">
        <f t="shared" si="4"/>
        <v>2.7734363516553127</v>
      </c>
      <c r="J40" s="78">
        <f>SEKTOR_USD!J40*$B$55</f>
        <v>11866520.254572112</v>
      </c>
      <c r="K40" s="78">
        <f>SEKTOR_USD!K40*$C$55</f>
        <v>16255624.770778866</v>
      </c>
      <c r="L40" s="79">
        <f t="shared" si="2"/>
        <v>36.987292163561207</v>
      </c>
      <c r="M40" s="79">
        <f t="shared" si="5"/>
        <v>2.7670308583077401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38396.758756333773</v>
      </c>
      <c r="C41" s="78">
        <f>SEKTOR_USD!C41*$C$53</f>
        <v>51047.950738238767</v>
      </c>
      <c r="D41" s="79">
        <f t="shared" si="0"/>
        <v>32.948593557569765</v>
      </c>
      <c r="E41" s="79">
        <f t="shared" si="3"/>
        <v>8.2797799984295331E-2</v>
      </c>
      <c r="F41" s="78">
        <f>SEKTOR_USD!F41*$B$54</f>
        <v>176348.14237584054</v>
      </c>
      <c r="G41" s="78">
        <f>SEKTOR_USD!G41*$C$54</f>
        <v>205884.82993849981</v>
      </c>
      <c r="H41" s="79">
        <f t="shared" si="1"/>
        <v>16.749077798454742</v>
      </c>
      <c r="I41" s="79">
        <f t="shared" si="4"/>
        <v>7.6412691510755859E-2</v>
      </c>
      <c r="J41" s="78">
        <f>SEKTOR_USD!J41*$B$55</f>
        <v>345517.82558693766</v>
      </c>
      <c r="K41" s="78">
        <f>SEKTOR_USD!K41*$C$55</f>
        <v>437410.40482607146</v>
      </c>
      <c r="L41" s="79">
        <f t="shared" si="2"/>
        <v>26.595611697611883</v>
      </c>
      <c r="M41" s="79">
        <f t="shared" si="5"/>
        <v>7.4455956320688937E-2</v>
      </c>
    </row>
    <row r="42" spans="1:13" ht="16.5" x14ac:dyDescent="0.25">
      <c r="A42" s="72" t="s">
        <v>31</v>
      </c>
      <c r="B42" s="73">
        <f>SEKTOR_USD!B42*$B$53</f>
        <v>1590604.2952331631</v>
      </c>
      <c r="C42" s="73">
        <f>SEKTOR_USD!C42*$C$53</f>
        <v>1903869.7790664504</v>
      </c>
      <c r="D42" s="80">
        <f t="shared" si="0"/>
        <v>19.694746504338244</v>
      </c>
      <c r="E42" s="80">
        <f t="shared" si="3"/>
        <v>3.0880030810954193</v>
      </c>
      <c r="F42" s="73">
        <f>SEKTOR_USD!F42*$B$54</f>
        <v>7001271.4276427869</v>
      </c>
      <c r="G42" s="73">
        <f>SEKTOR_USD!G42*$C$54</f>
        <v>7583309.7308695987</v>
      </c>
      <c r="H42" s="80">
        <f t="shared" si="1"/>
        <v>8.3133229334428833</v>
      </c>
      <c r="I42" s="80">
        <f t="shared" si="4"/>
        <v>2.8144915158078589</v>
      </c>
      <c r="J42" s="73">
        <f>SEKTOR_USD!J42*$B$55</f>
        <v>14329766.527142888</v>
      </c>
      <c r="K42" s="73">
        <f>SEKTOR_USD!K42*$C$55</f>
        <v>17694791.145939946</v>
      </c>
      <c r="L42" s="80">
        <f t="shared" si="2"/>
        <v>23.482759558037174</v>
      </c>
      <c r="M42" s="80">
        <f t="shared" si="5"/>
        <v>3.0120056179040637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1590604.2952331631</v>
      </c>
      <c r="C43" s="78">
        <f>SEKTOR_USD!C43*$C$53</f>
        <v>1903869.7790664504</v>
      </c>
      <c r="D43" s="79">
        <f t="shared" si="0"/>
        <v>19.694746504338244</v>
      </c>
      <c r="E43" s="79">
        <f t="shared" si="3"/>
        <v>3.0880030810954193</v>
      </c>
      <c r="F43" s="78">
        <f>SEKTOR_USD!F43*$B$54</f>
        <v>7001271.4276427869</v>
      </c>
      <c r="G43" s="78">
        <f>SEKTOR_USD!G43*$C$54</f>
        <v>7583309.7308695987</v>
      </c>
      <c r="H43" s="79">
        <f t="shared" si="1"/>
        <v>8.3133229334428833</v>
      </c>
      <c r="I43" s="79">
        <f t="shared" si="4"/>
        <v>2.8144915158078589</v>
      </c>
      <c r="J43" s="78">
        <f>SEKTOR_USD!J43*$B$55</f>
        <v>14329766.527142888</v>
      </c>
      <c r="K43" s="78">
        <f>SEKTOR_USD!K43*$C$55</f>
        <v>17694791.145939946</v>
      </c>
      <c r="L43" s="79">
        <f t="shared" si="2"/>
        <v>23.482759558037174</v>
      </c>
      <c r="M43" s="79">
        <f t="shared" si="5"/>
        <v>3.0120056179040637</v>
      </c>
    </row>
    <row r="44" spans="1:13" ht="18" x14ac:dyDescent="0.25">
      <c r="A44" s="81" t="s">
        <v>33</v>
      </c>
      <c r="B44" s="139">
        <f>SEKTOR_USD!B44*$B$53</f>
        <v>44388536.447988719</v>
      </c>
      <c r="C44" s="139">
        <f>SEKTOR_USD!C44*$C$53</f>
        <v>61653752.57304094</v>
      </c>
      <c r="D44" s="140">
        <f>(C44-B44)/B44*100</f>
        <v>38.895664301260204</v>
      </c>
      <c r="E44" s="141">
        <f t="shared" si="3"/>
        <v>100</v>
      </c>
      <c r="F44" s="139">
        <f>SEKTOR_USD!F44*$B$54</f>
        <v>217658481.44320303</v>
      </c>
      <c r="G44" s="139">
        <f>SEKTOR_USD!G44*$C$54</f>
        <v>269438002.86045343</v>
      </c>
      <c r="H44" s="140">
        <f>(G44-F44)/F44*100</f>
        <v>23.78934240187742</v>
      </c>
      <c r="I44" s="140">
        <f t="shared" si="4"/>
        <v>100</v>
      </c>
      <c r="J44" s="139">
        <f>SEKTOR_USD!J44*$B$55</f>
        <v>458165970.98906344</v>
      </c>
      <c r="K44" s="139">
        <f>SEKTOR_USD!K44*$C$55</f>
        <v>587475369.92487597</v>
      </c>
      <c r="L44" s="140">
        <f>(K44-J44)/J44*100</f>
        <v>28.223265611949866</v>
      </c>
      <c r="M44" s="140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7850090.7860959647</v>
      </c>
      <c r="G45" s="78">
        <f>SEKTOR_USD!G45*2.5613</f>
        <v>3509471.0744036194</v>
      </c>
      <c r="H45" s="79">
        <f>(G45-F45)/F45*100</f>
        <v>-55.293879140613576</v>
      </c>
      <c r="I45" s="79">
        <f t="shared" ref="I45:I46" si="6">G45/G$46*100</f>
        <v>1.9862096268170992</v>
      </c>
      <c r="J45" s="78">
        <f>SEKTOR_USD!J45*2.0809</f>
        <v>19481864.446724378</v>
      </c>
      <c r="K45" s="78">
        <f>SEKTOR_USD!K45*2.3856</f>
        <v>15241582.348228035</v>
      </c>
      <c r="L45" s="79">
        <f>(K45-J45)/J45*100</f>
        <v>-21.765278729312225</v>
      </c>
      <c r="M45" s="79">
        <f t="shared" ref="M45:M46" si="7">K45/K$46*100</f>
        <v>3.9504042190096524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136577486.81781608</v>
      </c>
      <c r="G46" s="84">
        <f>SEKTOR_USD!G46*2.5613</f>
        <v>176691877.18254828</v>
      </c>
      <c r="H46" s="85">
        <f>(G46-F46)/F46*100</f>
        <v>29.371158672909054</v>
      </c>
      <c r="I46" s="86">
        <f t="shared" si="6"/>
        <v>100</v>
      </c>
      <c r="J46" s="84">
        <f>SEKTOR_USD!J46*2.0809</f>
        <v>305721475.25247502</v>
      </c>
      <c r="K46" s="84">
        <f>SEKTOR_USD!K46*2.3856</f>
        <v>385823361.43942827</v>
      </c>
      <c r="L46" s="85">
        <f>(K46-J46)/J46*100</f>
        <v>26.200935384340411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9" t="s">
        <v>117</v>
      </c>
    </row>
    <row r="52" spans="1:3" x14ac:dyDescent="0.2">
      <c r="A52" s="136"/>
      <c r="B52" s="137">
        <v>2017</v>
      </c>
      <c r="C52" s="137">
        <v>2018</v>
      </c>
    </row>
    <row r="53" spans="1:3" x14ac:dyDescent="0.2">
      <c r="A53" s="147" t="s">
        <v>225</v>
      </c>
      <c r="B53" s="138">
        <v>3.5686170000000002</v>
      </c>
      <c r="C53" s="138">
        <v>4.4177340000000003</v>
      </c>
    </row>
    <row r="54" spans="1:3" x14ac:dyDescent="0.2">
      <c r="A54" s="137" t="s">
        <v>226</v>
      </c>
      <c r="B54" s="138">
        <v>3.6593336000000001</v>
      </c>
      <c r="C54" s="138">
        <v>3.9848825999999997</v>
      </c>
    </row>
    <row r="55" spans="1:3" x14ac:dyDescent="0.2">
      <c r="A55" s="137" t="s">
        <v>227</v>
      </c>
      <c r="B55" s="138">
        <v>3.3307674166666668</v>
      </c>
      <c r="C55" s="138">
        <v>3.7818406666666675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">
      <c r="A6" s="70"/>
      <c r="B6" s="161" t="s">
        <v>123</v>
      </c>
      <c r="C6" s="161"/>
      <c r="D6" s="161" t="s">
        <v>124</v>
      </c>
      <c r="E6" s="161"/>
      <c r="F6" s="161" t="s">
        <v>122</v>
      </c>
      <c r="G6" s="161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2">
        <f>SEKTOR_USD!D8</f>
        <v>13.56257052249491</v>
      </c>
      <c r="C8" s="142">
        <f>SEKTOR_TL!D8</f>
        <v>40.583657177170771</v>
      </c>
      <c r="D8" s="142">
        <f>SEKTOR_USD!H8</f>
        <v>11.2232104447894</v>
      </c>
      <c r="E8" s="142">
        <f>SEKTOR_TL!H8</f>
        <v>21.118073525075577</v>
      </c>
      <c r="F8" s="142">
        <f>SEKTOR_USD!L8</f>
        <v>8.0180253194438578</v>
      </c>
      <c r="G8" s="142">
        <f>SEKTOR_TL!L8</f>
        <v>22.646498474193745</v>
      </c>
    </row>
    <row r="9" spans="1:7" s="23" customFormat="1" ht="15.75" x14ac:dyDescent="0.25">
      <c r="A9" s="75" t="s">
        <v>3</v>
      </c>
      <c r="B9" s="143">
        <f>SEKTOR_USD!D9</f>
        <v>12.519326148999305</v>
      </c>
      <c r="C9" s="143">
        <f>SEKTOR_TL!D9</f>
        <v>39.292183158215991</v>
      </c>
      <c r="D9" s="143">
        <f>SEKTOR_USD!H9</f>
        <v>8.3775660568003136</v>
      </c>
      <c r="E9" s="143">
        <f>SEKTOR_TL!H9</f>
        <v>18.019269194285577</v>
      </c>
      <c r="F9" s="143">
        <f>SEKTOR_USD!L9</f>
        <v>4.8869812120241205</v>
      </c>
      <c r="G9" s="143">
        <f>SEKTOR_TL!L9</f>
        <v>19.091428890134551</v>
      </c>
    </row>
    <row r="10" spans="1:7" ht="14.25" x14ac:dyDescent="0.2">
      <c r="A10" s="14" t="s">
        <v>4</v>
      </c>
      <c r="B10" s="144">
        <f>SEKTOR_USD!D10</f>
        <v>5.9740738405753673</v>
      </c>
      <c r="C10" s="144">
        <f>SEKTOR_TL!D10</f>
        <v>31.189553018443949</v>
      </c>
      <c r="D10" s="144">
        <f>SEKTOR_USD!H10</f>
        <v>0.83636274734463778</v>
      </c>
      <c r="E10" s="144">
        <f>SEKTOR_TL!H10</f>
        <v>9.8071701796146193</v>
      </c>
      <c r="F10" s="144">
        <f>SEKTOR_USD!L10</f>
        <v>-1.2932343724104931</v>
      </c>
      <c r="G10" s="144">
        <f>SEKTOR_TL!L10</f>
        <v>12.074250053501018</v>
      </c>
    </row>
    <row r="11" spans="1:7" ht="14.25" x14ac:dyDescent="0.2">
      <c r="A11" s="14" t="s">
        <v>5</v>
      </c>
      <c r="B11" s="144">
        <f>SEKTOR_USD!D11</f>
        <v>65.813196121015721</v>
      </c>
      <c r="C11" s="144">
        <f>SEKTOR_TL!D11</f>
        <v>105.26680059879759</v>
      </c>
      <c r="D11" s="144">
        <f>SEKTOR_USD!H11</f>
        <v>31.974496566475018</v>
      </c>
      <c r="E11" s="144">
        <f>SEKTOR_TL!H11</f>
        <v>43.715477323932959</v>
      </c>
      <c r="F11" s="144">
        <f>SEKTOR_USD!L11</f>
        <v>22.411349799788525</v>
      </c>
      <c r="G11" s="144">
        <f>SEKTOR_TL!L11</f>
        <v>38.989056521303347</v>
      </c>
    </row>
    <row r="12" spans="1:7" ht="14.25" x14ac:dyDescent="0.2">
      <c r="A12" s="14" t="s">
        <v>6</v>
      </c>
      <c r="B12" s="144">
        <f>SEKTOR_USD!D12</f>
        <v>20.950842424573782</v>
      </c>
      <c r="C12" s="144">
        <f>SEKTOR_TL!D12</f>
        <v>49.729895056735444</v>
      </c>
      <c r="D12" s="144">
        <f>SEKTOR_USD!H12</f>
        <v>18.642386246467161</v>
      </c>
      <c r="E12" s="144">
        <f>SEKTOR_TL!H12</f>
        <v>29.197288975245733</v>
      </c>
      <c r="F12" s="144">
        <f>SEKTOR_USD!L12</f>
        <v>11.570742519285277</v>
      </c>
      <c r="G12" s="144">
        <f>SEKTOR_TL!L12</f>
        <v>26.680346744804158</v>
      </c>
    </row>
    <row r="13" spans="1:7" ht="14.25" x14ac:dyDescent="0.2">
      <c r="A13" s="14" t="s">
        <v>7</v>
      </c>
      <c r="B13" s="144">
        <f>SEKTOR_USD!D13</f>
        <v>2.5738732648281379</v>
      </c>
      <c r="C13" s="144">
        <f>SEKTOR_TL!D13</f>
        <v>26.980308459473871</v>
      </c>
      <c r="D13" s="144">
        <f>SEKTOR_USD!H13</f>
        <v>7.8468531000362596</v>
      </c>
      <c r="E13" s="144">
        <f>SEKTOR_TL!H13</f>
        <v>17.441341883421213</v>
      </c>
      <c r="F13" s="144">
        <f>SEKTOR_USD!L13</f>
        <v>1.8200454517229403</v>
      </c>
      <c r="G13" s="144">
        <f>SEKTOR_TL!L13</f>
        <v>15.609149604489067</v>
      </c>
    </row>
    <row r="14" spans="1:7" ht="14.25" x14ac:dyDescent="0.2">
      <c r="A14" s="14" t="s">
        <v>8</v>
      </c>
      <c r="B14" s="144">
        <f>SEKTOR_USD!D14</f>
        <v>16.136814990910135</v>
      </c>
      <c r="C14" s="144">
        <f>SEKTOR_TL!D14</f>
        <v>43.770417569902698</v>
      </c>
      <c r="D14" s="144">
        <f>SEKTOR_USD!H14</f>
        <v>-3.9340296203271632</v>
      </c>
      <c r="E14" s="144">
        <f>SEKTOR_TL!H14</f>
        <v>4.6123845658875284</v>
      </c>
      <c r="F14" s="144">
        <f>SEKTOR_USD!L14</f>
        <v>-5.7395281518739907</v>
      </c>
      <c r="G14" s="144">
        <f>SEKTOR_TL!L14</f>
        <v>7.0258115023786951</v>
      </c>
    </row>
    <row r="15" spans="1:7" ht="14.25" x14ac:dyDescent="0.2">
      <c r="A15" s="14" t="s">
        <v>9</v>
      </c>
      <c r="B15" s="144">
        <f>SEKTOR_USD!D15</f>
        <v>7.823945742290106</v>
      </c>
      <c r="C15" s="144">
        <f>SEKTOR_TL!D15</f>
        <v>33.479583580941927</v>
      </c>
      <c r="D15" s="144">
        <f>SEKTOR_USD!H15</f>
        <v>62.092584256502981</v>
      </c>
      <c r="E15" s="144">
        <f>SEKTOR_TL!H15</f>
        <v>76.512990942605668</v>
      </c>
      <c r="F15" s="144">
        <f>SEKTOR_USD!L15</f>
        <v>60.310974962199658</v>
      </c>
      <c r="G15" s="144">
        <f>SEKTOR_TL!L15</f>
        <v>82.021284761986237</v>
      </c>
    </row>
    <row r="16" spans="1:7" ht="14.25" x14ac:dyDescent="0.2">
      <c r="A16" s="14" t="s">
        <v>10</v>
      </c>
      <c r="B16" s="144">
        <f>SEKTOR_USD!D16</f>
        <v>-24.783144006304706</v>
      </c>
      <c r="C16" s="144">
        <f>SEKTOR_TL!D16</f>
        <v>-6.8860395787915767</v>
      </c>
      <c r="D16" s="144">
        <f>SEKTOR_USD!H16</f>
        <v>2.724094142745547</v>
      </c>
      <c r="E16" s="144">
        <f>SEKTOR_TL!H16</f>
        <v>11.862841734404499</v>
      </c>
      <c r="F16" s="144">
        <f>SEKTOR_USD!L16</f>
        <v>10.112555495628882</v>
      </c>
      <c r="G16" s="144">
        <f>SEKTOR_TL!L16</f>
        <v>25.0246829605138</v>
      </c>
    </row>
    <row r="17" spans="1:7" ht="14.25" x14ac:dyDescent="0.2">
      <c r="A17" s="11" t="s">
        <v>11</v>
      </c>
      <c r="B17" s="144">
        <f>SEKTOR_USD!D17</f>
        <v>4.4330565269875066</v>
      </c>
      <c r="C17" s="144">
        <f>SEKTOR_TL!D17</f>
        <v>29.281865928227841</v>
      </c>
      <c r="D17" s="144">
        <f>SEKTOR_USD!H17</f>
        <v>27.803340481327954</v>
      </c>
      <c r="E17" s="144">
        <f>SEKTOR_TL!H17</f>
        <v>39.173238456837964</v>
      </c>
      <c r="F17" s="144">
        <f>SEKTOR_USD!L17</f>
        <v>23.262211431200932</v>
      </c>
      <c r="G17" s="144">
        <f>SEKTOR_TL!L17</f>
        <v>39.955147129515822</v>
      </c>
    </row>
    <row r="18" spans="1:7" s="23" customFormat="1" ht="15.75" x14ac:dyDescent="0.25">
      <c r="A18" s="75" t="s">
        <v>12</v>
      </c>
      <c r="B18" s="143">
        <f>SEKTOR_USD!D18</f>
        <v>23.039801816214418</v>
      </c>
      <c r="C18" s="143">
        <f>SEKTOR_TL!D18</f>
        <v>52.315901604669868</v>
      </c>
      <c r="D18" s="143">
        <f>SEKTOR_USD!H18</f>
        <v>20.733016075178796</v>
      </c>
      <c r="E18" s="143">
        <f>SEKTOR_TL!H18</f>
        <v>31.47390962209629</v>
      </c>
      <c r="F18" s="143">
        <f>SEKTOR_USD!L18</f>
        <v>20.331851234496312</v>
      </c>
      <c r="G18" s="143">
        <f>SEKTOR_TL!L18</f>
        <v>36.627939320160721</v>
      </c>
    </row>
    <row r="19" spans="1:7" ht="14.25" x14ac:dyDescent="0.2">
      <c r="A19" s="14" t="s">
        <v>13</v>
      </c>
      <c r="B19" s="144">
        <f>SEKTOR_USD!D19</f>
        <v>23.039801816214418</v>
      </c>
      <c r="C19" s="144">
        <f>SEKTOR_TL!D19</f>
        <v>52.315901604669868</v>
      </c>
      <c r="D19" s="144">
        <f>SEKTOR_USD!H19</f>
        <v>20.733016075178796</v>
      </c>
      <c r="E19" s="144">
        <f>SEKTOR_TL!H19</f>
        <v>31.47390962209629</v>
      </c>
      <c r="F19" s="144">
        <f>SEKTOR_USD!L19</f>
        <v>20.331851234496312</v>
      </c>
      <c r="G19" s="144">
        <f>SEKTOR_TL!L19</f>
        <v>36.627939320160721</v>
      </c>
    </row>
    <row r="20" spans="1:7" s="23" customFormat="1" ht="15.75" x14ac:dyDescent="0.25">
      <c r="A20" s="75" t="s">
        <v>112</v>
      </c>
      <c r="B20" s="143">
        <f>SEKTOR_USD!D20</f>
        <v>12.346515286710174</v>
      </c>
      <c r="C20" s="143">
        <f>SEKTOR_TL!D20</f>
        <v>39.0782536662296</v>
      </c>
      <c r="D20" s="143">
        <f>SEKTOR_USD!H20</f>
        <v>15.90531595391265</v>
      </c>
      <c r="E20" s="143">
        <f>SEKTOR_TL!H20</f>
        <v>26.216717927069805</v>
      </c>
      <c r="F20" s="143">
        <f>SEKTOR_USD!L20</f>
        <v>12.745258612799779</v>
      </c>
      <c r="G20" s="143">
        <f>SEKTOR_TL!L20</f>
        <v>28.013923116387879</v>
      </c>
    </row>
    <row r="21" spans="1:7" ht="14.25" x14ac:dyDescent="0.2">
      <c r="A21" s="14" t="s">
        <v>111</v>
      </c>
      <c r="B21" s="144">
        <f>SEKTOR_USD!D21</f>
        <v>12.346515286710174</v>
      </c>
      <c r="C21" s="144">
        <f>SEKTOR_TL!D21</f>
        <v>39.0782536662296</v>
      </c>
      <c r="D21" s="144">
        <f>SEKTOR_USD!H21</f>
        <v>15.90531595391265</v>
      </c>
      <c r="E21" s="144">
        <f>SEKTOR_TL!H21</f>
        <v>26.216717927069805</v>
      </c>
      <c r="F21" s="144">
        <f>SEKTOR_USD!L21</f>
        <v>12.745258612799779</v>
      </c>
      <c r="G21" s="144">
        <f>SEKTOR_TL!L21</f>
        <v>28.013923116387879</v>
      </c>
    </row>
    <row r="22" spans="1:7" ht="16.5" x14ac:dyDescent="0.25">
      <c r="A22" s="72" t="s">
        <v>14</v>
      </c>
      <c r="B22" s="142">
        <f>SEKTOR_USD!D22</f>
        <v>12.647651031296148</v>
      </c>
      <c r="C22" s="142">
        <f>SEKTOR_TL!D22</f>
        <v>39.451041672752233</v>
      </c>
      <c r="D22" s="142">
        <f>SEKTOR_USD!H22</f>
        <v>14.652921220359325</v>
      </c>
      <c r="E22" s="142">
        <f>SEKTOR_TL!H22</f>
        <v>24.852905132830898</v>
      </c>
      <c r="F22" s="142">
        <f>SEKTOR_USD!L22</f>
        <v>13.983256947302591</v>
      </c>
      <c r="G22" s="142">
        <f>SEKTOR_TL!L22</f>
        <v>29.419578889066798</v>
      </c>
    </row>
    <row r="23" spans="1:7" s="23" customFormat="1" ht="15.75" x14ac:dyDescent="0.25">
      <c r="A23" s="75" t="s">
        <v>15</v>
      </c>
      <c r="B23" s="143">
        <f>SEKTOR_USD!D23</f>
        <v>10.805566979616419</v>
      </c>
      <c r="C23" s="143">
        <f>SEKTOR_TL!D23</f>
        <v>37.170652001918029</v>
      </c>
      <c r="D23" s="143">
        <f>SEKTOR_USD!H23</f>
        <v>10.907800976678418</v>
      </c>
      <c r="E23" s="143">
        <f>SEKTOR_TL!H23</f>
        <v>20.774603965112338</v>
      </c>
      <c r="F23" s="143">
        <f>SEKTOR_USD!L23</f>
        <v>8.8101365337316295</v>
      </c>
      <c r="G23" s="143">
        <f>SEKTOR_TL!L23</f>
        <v>23.545882318207116</v>
      </c>
    </row>
    <row r="24" spans="1:7" ht="14.25" x14ac:dyDescent="0.2">
      <c r="A24" s="14" t="s">
        <v>16</v>
      </c>
      <c r="B24" s="144">
        <f>SEKTOR_USD!D24</f>
        <v>11.550875257086098</v>
      </c>
      <c r="C24" s="144">
        <f>SEKTOR_TL!D24</f>
        <v>38.093298987531583</v>
      </c>
      <c r="D24" s="144">
        <f>SEKTOR_USD!H24</f>
        <v>9.2422094262851466</v>
      </c>
      <c r="E24" s="144">
        <f>SEKTOR_TL!H24</f>
        <v>18.960834707270092</v>
      </c>
      <c r="F24" s="144">
        <f>SEKTOR_USD!L24</f>
        <v>6.264859114648873</v>
      </c>
      <c r="G24" s="144">
        <f>SEKTOR_TL!L24</f>
        <v>20.65590759248196</v>
      </c>
    </row>
    <row r="25" spans="1:7" ht="14.25" x14ac:dyDescent="0.2">
      <c r="A25" s="14" t="s">
        <v>17</v>
      </c>
      <c r="B25" s="144">
        <f>SEKTOR_USD!D25</f>
        <v>9.3405616061086167</v>
      </c>
      <c r="C25" s="144">
        <f>SEKTOR_TL!D25</f>
        <v>35.357063138577388</v>
      </c>
      <c r="D25" s="144">
        <f>SEKTOR_USD!H25</f>
        <v>19.403793216532868</v>
      </c>
      <c r="E25" s="144">
        <f>SEKTOR_TL!H25</f>
        <v>30.026433764486459</v>
      </c>
      <c r="F25" s="144">
        <f>SEKTOR_USD!L25</f>
        <v>14.625537714314591</v>
      </c>
      <c r="G25" s="144">
        <f>SEKTOR_TL!L25</f>
        <v>30.148841314281327</v>
      </c>
    </row>
    <row r="26" spans="1:7" ht="14.25" x14ac:dyDescent="0.2">
      <c r="A26" s="14" t="s">
        <v>18</v>
      </c>
      <c r="B26" s="144">
        <f>SEKTOR_USD!D26</f>
        <v>9.1170576735603674</v>
      </c>
      <c r="C26" s="144">
        <f>SEKTOR_TL!D26</f>
        <v>35.080378663344533</v>
      </c>
      <c r="D26" s="144">
        <f>SEKTOR_USD!H26</f>
        <v>11.287941873535248</v>
      </c>
      <c r="E26" s="144">
        <f>SEKTOR_TL!H26</f>
        <v>21.188563721455189</v>
      </c>
      <c r="F26" s="144">
        <f>SEKTOR_USD!L26</f>
        <v>14.803580122448896</v>
      </c>
      <c r="G26" s="144">
        <f>SEKTOR_TL!L26</f>
        <v>30.350995333233332</v>
      </c>
    </row>
    <row r="27" spans="1:7" s="23" customFormat="1" ht="15.75" x14ac:dyDescent="0.25">
      <c r="A27" s="75" t="s">
        <v>19</v>
      </c>
      <c r="B27" s="143">
        <f>SEKTOR_USD!D27</f>
        <v>10.791650434221468</v>
      </c>
      <c r="C27" s="143">
        <f>SEKTOR_TL!D27</f>
        <v>37.153424152654921</v>
      </c>
      <c r="D27" s="143">
        <f>SEKTOR_USD!H27</f>
        <v>5.3274554165987604</v>
      </c>
      <c r="E27" s="143">
        <f>SEKTOR_TL!H27</f>
        <v>14.697808473072826</v>
      </c>
      <c r="F27" s="143">
        <f>SEKTOR_USD!L27</f>
        <v>10.137766463976696</v>
      </c>
      <c r="G27" s="143">
        <f>SEKTOR_TL!L27</f>
        <v>25.053308155076081</v>
      </c>
    </row>
    <row r="28" spans="1:7" ht="14.25" x14ac:dyDescent="0.2">
      <c r="A28" s="14" t="s">
        <v>20</v>
      </c>
      <c r="B28" s="144">
        <f>SEKTOR_USD!D28</f>
        <v>10.791650434221468</v>
      </c>
      <c r="C28" s="144">
        <f>SEKTOR_TL!D28</f>
        <v>37.153424152654921</v>
      </c>
      <c r="D28" s="144">
        <f>SEKTOR_USD!H28</f>
        <v>5.3274554165987604</v>
      </c>
      <c r="E28" s="144">
        <f>SEKTOR_TL!H28</f>
        <v>14.697808473072826</v>
      </c>
      <c r="F28" s="144">
        <f>SEKTOR_USD!L28</f>
        <v>10.137766463976696</v>
      </c>
      <c r="G28" s="144">
        <f>SEKTOR_TL!L28</f>
        <v>25.053308155076081</v>
      </c>
    </row>
    <row r="29" spans="1:7" s="23" customFormat="1" ht="15.75" x14ac:dyDescent="0.25">
      <c r="A29" s="75" t="s">
        <v>21</v>
      </c>
      <c r="B29" s="143">
        <f>SEKTOR_USD!D29</f>
        <v>13.179688565874056</v>
      </c>
      <c r="C29" s="143">
        <f>SEKTOR_TL!D29</f>
        <v>40.10967225871341</v>
      </c>
      <c r="D29" s="143">
        <f>SEKTOR_USD!H29</f>
        <v>16.770048267969379</v>
      </c>
      <c r="E29" s="143">
        <f>SEKTOR_TL!H29</f>
        <v>27.158380297492222</v>
      </c>
      <c r="F29" s="143">
        <f>SEKTOR_USD!L29</f>
        <v>15.32080617507488</v>
      </c>
      <c r="G29" s="143">
        <f>SEKTOR_TL!L29</f>
        <v>30.938267356459136</v>
      </c>
    </row>
    <row r="30" spans="1:7" ht="14.25" x14ac:dyDescent="0.2">
      <c r="A30" s="14" t="s">
        <v>22</v>
      </c>
      <c r="B30" s="144">
        <f>SEKTOR_USD!D30</f>
        <v>6.2449708375438728</v>
      </c>
      <c r="C30" s="144">
        <f>SEKTOR_TL!D30</f>
        <v>31.524907267444529</v>
      </c>
      <c r="D30" s="144">
        <f>SEKTOR_USD!H30</f>
        <v>9.7959373232429918</v>
      </c>
      <c r="E30" s="144">
        <f>SEKTOR_TL!H30</f>
        <v>19.563824459754521</v>
      </c>
      <c r="F30" s="144">
        <f>SEKTOR_USD!L30</f>
        <v>6.7874221610488856</v>
      </c>
      <c r="G30" s="144">
        <f>SEKTOR_TL!L30</f>
        <v>21.249239378389291</v>
      </c>
    </row>
    <row r="31" spans="1:7" ht="14.25" x14ac:dyDescent="0.2">
      <c r="A31" s="14" t="s">
        <v>23</v>
      </c>
      <c r="B31" s="144">
        <f>SEKTOR_USD!D31</f>
        <v>7.8813793809059023</v>
      </c>
      <c r="C31" s="144">
        <f>SEKTOR_TL!D31</f>
        <v>33.550682983891789</v>
      </c>
      <c r="D31" s="144">
        <f>SEKTOR_USD!H31</f>
        <v>17.179894007355031</v>
      </c>
      <c r="E31" s="144">
        <f>SEKTOR_TL!H31</f>
        <v>27.604687558344864</v>
      </c>
      <c r="F31" s="144">
        <f>SEKTOR_USD!L31</f>
        <v>16.849215867750736</v>
      </c>
      <c r="G31" s="144">
        <f>SEKTOR_TL!L31</f>
        <v>32.673663800583633</v>
      </c>
    </row>
    <row r="32" spans="1:7" ht="14.25" x14ac:dyDescent="0.2">
      <c r="A32" s="14" t="s">
        <v>24</v>
      </c>
      <c r="B32" s="144">
        <f>SEKTOR_USD!D32</f>
        <v>17.021517679687168</v>
      </c>
      <c r="C32" s="144">
        <f>SEKTOR_TL!D32</f>
        <v>44.865626483636397</v>
      </c>
      <c r="D32" s="144">
        <f>SEKTOR_USD!H32</f>
        <v>-26.912584733967343</v>
      </c>
      <c r="E32" s="144">
        <f>SEKTOR_TL!H32</f>
        <v>-20.410435011285148</v>
      </c>
      <c r="F32" s="144">
        <f>SEKTOR_USD!L32</f>
        <v>5.0350953260972622</v>
      </c>
      <c r="G32" s="144">
        <f>SEKTOR_TL!L32</f>
        <v>19.25960153920823</v>
      </c>
    </row>
    <row r="33" spans="1:7" ht="14.25" x14ac:dyDescent="0.2">
      <c r="A33" s="14" t="s">
        <v>107</v>
      </c>
      <c r="B33" s="144">
        <f>SEKTOR_USD!D33</f>
        <v>13.101544037496776</v>
      </c>
      <c r="C33" s="144">
        <f>SEKTOR_TL!D33</f>
        <v>40.012934015319317</v>
      </c>
      <c r="D33" s="144">
        <f>SEKTOR_USD!H33</f>
        <v>19.378554901592963</v>
      </c>
      <c r="E33" s="144">
        <f>SEKTOR_TL!H33</f>
        <v>29.998950147781674</v>
      </c>
      <c r="F33" s="144">
        <f>SEKTOR_USD!L33</f>
        <v>14.389794521757567</v>
      </c>
      <c r="G33" s="144">
        <f>SEKTOR_TL!L33</f>
        <v>29.881172311624209</v>
      </c>
    </row>
    <row r="34" spans="1:7" ht="14.25" x14ac:dyDescent="0.2">
      <c r="A34" s="14" t="s">
        <v>25</v>
      </c>
      <c r="B34" s="144">
        <f>SEKTOR_USD!D34</f>
        <v>23.000191183002425</v>
      </c>
      <c r="C34" s="144">
        <f>SEKTOR_TL!D34</f>
        <v>52.266866014383176</v>
      </c>
      <c r="D34" s="144">
        <f>SEKTOR_USD!H34</f>
        <v>25.443019330744526</v>
      </c>
      <c r="E34" s="144">
        <f>SEKTOR_TL!H34</f>
        <v>36.602933665995209</v>
      </c>
      <c r="F34" s="144">
        <f>SEKTOR_USD!L34</f>
        <v>23.670480494135177</v>
      </c>
      <c r="G34" s="144">
        <f>SEKTOR_TL!L34</f>
        <v>40.418706529496909</v>
      </c>
    </row>
    <row r="35" spans="1:7" ht="14.25" x14ac:dyDescent="0.2">
      <c r="A35" s="14" t="s">
        <v>26</v>
      </c>
      <c r="B35" s="144">
        <f>SEKTOR_USD!D35</f>
        <v>25.817803404001904</v>
      </c>
      <c r="C35" s="144">
        <f>SEKTOR_TL!D35</f>
        <v>55.754901101231901</v>
      </c>
      <c r="D35" s="144">
        <f>SEKTOR_USD!H35</f>
        <v>26.259471207316064</v>
      </c>
      <c r="E35" s="144">
        <f>SEKTOR_TL!H35</f>
        <v>37.492020377490228</v>
      </c>
      <c r="F35" s="144">
        <f>SEKTOR_USD!L35</f>
        <v>22.073569019957485</v>
      </c>
      <c r="G35" s="144">
        <f>SEKTOR_TL!L35</f>
        <v>38.605531366352167</v>
      </c>
    </row>
    <row r="36" spans="1:7" ht="14.25" x14ac:dyDescent="0.2">
      <c r="A36" s="14" t="s">
        <v>27</v>
      </c>
      <c r="B36" s="144">
        <f>SEKTOR_USD!D36</f>
        <v>25.312630190161574</v>
      </c>
      <c r="C36" s="144">
        <f>SEKTOR_TL!D36</f>
        <v>55.129526934524861</v>
      </c>
      <c r="D36" s="144">
        <f>SEKTOR_USD!H36</f>
        <v>20.20817311867328</v>
      </c>
      <c r="E36" s="144">
        <f>SEKTOR_TL!H36</f>
        <v>30.902374530266631</v>
      </c>
      <c r="F36" s="144">
        <f>SEKTOR_USD!L36</f>
        <v>19.056989507472355</v>
      </c>
      <c r="G36" s="144">
        <f>SEKTOR_TL!L36</f>
        <v>35.180427884954838</v>
      </c>
    </row>
    <row r="37" spans="1:7" ht="14.25" x14ac:dyDescent="0.2">
      <c r="A37" s="14" t="s">
        <v>108</v>
      </c>
      <c r="B37" s="144">
        <f>SEKTOR_USD!D37</f>
        <v>14.203085838823068</v>
      </c>
      <c r="C37" s="144">
        <f>SEKTOR_TL!D37</f>
        <v>41.376576756510211</v>
      </c>
      <c r="D37" s="144">
        <f>SEKTOR_USD!H37</f>
        <v>13.212043417299801</v>
      </c>
      <c r="E37" s="144">
        <f>SEKTOR_TL!H37</f>
        <v>23.283841058941025</v>
      </c>
      <c r="F37" s="144">
        <f>SEKTOR_USD!L37</f>
        <v>10.289546030759936</v>
      </c>
      <c r="G37" s="144">
        <f>SEKTOR_TL!L37</f>
        <v>25.225642655274942</v>
      </c>
    </row>
    <row r="38" spans="1:7" ht="14.25" x14ac:dyDescent="0.2">
      <c r="A38" s="11" t="s">
        <v>28</v>
      </c>
      <c r="B38" s="144">
        <f>SEKTOR_USD!D38</f>
        <v>-16.761884469043299</v>
      </c>
      <c r="C38" s="144">
        <f>SEKTOR_TL!D38</f>
        <v>3.0437990619434609</v>
      </c>
      <c r="D38" s="144">
        <f>SEKTOR_USD!H38</f>
        <v>1.8463886720873428</v>
      </c>
      <c r="E38" s="144">
        <f>SEKTOR_TL!H38</f>
        <v>10.907052063315016</v>
      </c>
      <c r="F38" s="144">
        <f>SEKTOR_USD!L38</f>
        <v>12.727206744244679</v>
      </c>
      <c r="G38" s="144">
        <f>SEKTOR_TL!L38</f>
        <v>27.993426551461326</v>
      </c>
    </row>
    <row r="39" spans="1:7" ht="14.25" x14ac:dyDescent="0.2">
      <c r="A39" s="11" t="s">
        <v>109</v>
      </c>
      <c r="B39" s="144">
        <f>SEKTOR_USD!D39</f>
        <v>44.272969622472338</v>
      </c>
      <c r="C39" s="144">
        <f>SEKTOR_TL!D39</f>
        <v>78.601290971309965</v>
      </c>
      <c r="D39" s="144">
        <f>SEKTOR_USD!H39</f>
        <v>22.743917858990276</v>
      </c>
      <c r="E39" s="144">
        <f>SEKTOR_TL!H39</f>
        <v>33.663709297266458</v>
      </c>
      <c r="F39" s="144">
        <f>SEKTOR_USD!L39</f>
        <v>14.610246157989437</v>
      </c>
      <c r="G39" s="144">
        <f>SEKTOR_TL!L39</f>
        <v>30.131478880243513</v>
      </c>
    </row>
    <row r="40" spans="1:7" ht="14.25" x14ac:dyDescent="0.2">
      <c r="A40" s="11" t="s">
        <v>29</v>
      </c>
      <c r="B40" s="144">
        <f>SEKTOR_USD!D40</f>
        <v>24.721309858955767</v>
      </c>
      <c r="C40" s="144">
        <f>SEKTOR_TL!D40</f>
        <v>54.397507798803893</v>
      </c>
      <c r="D40" s="144">
        <f>SEKTOR_USD!H40</f>
        <v>25.509137779114226</v>
      </c>
      <c r="E40" s="144">
        <f>SEKTOR_TL!H40</f>
        <v>36.674934276829774</v>
      </c>
      <c r="F40" s="144">
        <f>SEKTOR_USD!L40</f>
        <v>20.64834281819379</v>
      </c>
      <c r="G40" s="144">
        <f>SEKTOR_TL!L40</f>
        <v>36.987292163561207</v>
      </c>
    </row>
    <row r="41" spans="1:7" ht="14.25" x14ac:dyDescent="0.2">
      <c r="A41" s="14" t="s">
        <v>30</v>
      </c>
      <c r="B41" s="144">
        <f>SEKTOR_USD!D41</f>
        <v>7.3950154299996242</v>
      </c>
      <c r="C41" s="144">
        <f>SEKTOR_TL!D41</f>
        <v>32.948593557569765</v>
      </c>
      <c r="D41" s="144">
        <f>SEKTOR_USD!H41</f>
        <v>7.2111442271597896</v>
      </c>
      <c r="E41" s="144">
        <f>SEKTOR_TL!H41</f>
        <v>16.749077798454742</v>
      </c>
      <c r="F41" s="144">
        <f>SEKTOR_USD!L41</f>
        <v>11.496114114993846</v>
      </c>
      <c r="G41" s="144">
        <f>SEKTOR_TL!L41</f>
        <v>26.595611697611883</v>
      </c>
    </row>
    <row r="42" spans="1:7" ht="16.5" x14ac:dyDescent="0.25">
      <c r="A42" s="72" t="s">
        <v>31</v>
      </c>
      <c r="B42" s="142">
        <f>SEKTOR_USD!D42</f>
        <v>-3.3113566398357031</v>
      </c>
      <c r="C42" s="142">
        <f>SEKTOR_TL!D42</f>
        <v>19.694746504338244</v>
      </c>
      <c r="D42" s="142">
        <f>SEKTOR_USD!H42</f>
        <v>-0.53544314254122705</v>
      </c>
      <c r="E42" s="142">
        <f>SEKTOR_TL!H42</f>
        <v>8.3133229334428833</v>
      </c>
      <c r="F42" s="142">
        <f>SEKTOR_USD!L42</f>
        <v>8.7545426440478948</v>
      </c>
      <c r="G42" s="142">
        <f>SEKTOR_TL!L42</f>
        <v>23.482759558037174</v>
      </c>
    </row>
    <row r="43" spans="1:7" ht="14.25" x14ac:dyDescent="0.2">
      <c r="A43" s="14" t="s">
        <v>32</v>
      </c>
      <c r="B43" s="144">
        <f>SEKTOR_USD!D43</f>
        <v>-3.3113566398357031</v>
      </c>
      <c r="C43" s="144">
        <f>SEKTOR_TL!D43</f>
        <v>19.694746504338244</v>
      </c>
      <c r="D43" s="144">
        <f>SEKTOR_USD!H43</f>
        <v>-0.53544314254122705</v>
      </c>
      <c r="E43" s="144">
        <f>SEKTOR_TL!H43</f>
        <v>8.3133229334428833</v>
      </c>
      <c r="F43" s="144">
        <f>SEKTOR_USD!L43</f>
        <v>8.7545426440478948</v>
      </c>
      <c r="G43" s="144">
        <f>SEKTOR_TL!L43</f>
        <v>23.482759558037174</v>
      </c>
    </row>
    <row r="44" spans="1:7" ht="18" x14ac:dyDescent="0.25">
      <c r="A44" s="88" t="s">
        <v>40</v>
      </c>
      <c r="B44" s="145">
        <f>SEKTOR_USD!D44</f>
        <v>12.199020776662941</v>
      </c>
      <c r="C44" s="145">
        <f>SEKTOR_TL!D44</f>
        <v>38.895664301260204</v>
      </c>
      <c r="D44" s="145">
        <f>SEKTOR_USD!H44</f>
        <v>13.676247318577154</v>
      </c>
      <c r="E44" s="145">
        <f>SEKTOR_TL!H44</f>
        <v>23.78934240187742</v>
      </c>
      <c r="F44" s="145">
        <f>SEKTOR_USD!L44</f>
        <v>12.929632103012464</v>
      </c>
      <c r="G44" s="145">
        <f>SEKTOR_TL!L44</f>
        <v>28.223265611949866</v>
      </c>
    </row>
    <row r="45" spans="1:7" ht="14.25" hidden="1" x14ac:dyDescent="0.2">
      <c r="A45" s="82" t="s">
        <v>34</v>
      </c>
      <c r="B45" s="89"/>
      <c r="C45" s="89"/>
      <c r="D45" s="79">
        <f>SEKTOR_USD!H45</f>
        <v>-62.225047138607707</v>
      </c>
      <c r="E45" s="79">
        <f>SEKTOR_TL!H45</f>
        <v>-55.293879140613576</v>
      </c>
      <c r="F45" s="79">
        <f>SEKTOR_USD!L45</f>
        <v>-31.757783579739186</v>
      </c>
      <c r="G45" s="79">
        <f>SEKTOR_TL!L45</f>
        <v>-21.765278729312225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9.313653847620273</v>
      </c>
      <c r="E46" s="90">
        <f>SEKTOR_TL!H46</f>
        <v>29.371158672909054</v>
      </c>
      <c r="F46" s="90">
        <f>SEKTOR_USD!L46</f>
        <v>10.081961117234226</v>
      </c>
      <c r="G46" s="90">
        <f>SEKTOR_TL!L46</f>
        <v>26.200935384340411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125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2" t="s">
        <v>115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">
      <c r="A7" s="92"/>
      <c r="B7" s="151" t="s">
        <v>127</v>
      </c>
      <c r="C7" s="151"/>
      <c r="D7" s="151"/>
      <c r="E7" s="151"/>
      <c r="F7" s="151" t="s">
        <v>128</v>
      </c>
      <c r="G7" s="151"/>
      <c r="H7" s="151"/>
      <c r="I7" s="151"/>
      <c r="J7" s="151" t="s">
        <v>106</v>
      </c>
      <c r="K7" s="151"/>
      <c r="L7" s="151"/>
      <c r="M7" s="151"/>
    </row>
    <row r="8" spans="1:13" ht="60" x14ac:dyDescent="0.2">
      <c r="A8" s="93" t="s">
        <v>41</v>
      </c>
      <c r="B8" s="117">
        <v>2017</v>
      </c>
      <c r="C8" s="118">
        <v>2018</v>
      </c>
      <c r="D8" s="119" t="s">
        <v>120</v>
      </c>
      <c r="E8" s="119" t="s">
        <v>121</v>
      </c>
      <c r="F8" s="117">
        <v>2017</v>
      </c>
      <c r="G8" s="118">
        <v>2018</v>
      </c>
      <c r="H8" s="119" t="s">
        <v>120</v>
      </c>
      <c r="I8" s="119" t="s">
        <v>121</v>
      </c>
      <c r="J8" s="117" t="s">
        <v>129</v>
      </c>
      <c r="K8" s="117" t="s">
        <v>130</v>
      </c>
      <c r="L8" s="119" t="s">
        <v>120</v>
      </c>
      <c r="M8" s="119" t="s">
        <v>121</v>
      </c>
    </row>
    <row r="9" spans="1:13" ht="22.5" customHeight="1" x14ac:dyDescent="0.25">
      <c r="A9" s="94" t="s">
        <v>200</v>
      </c>
      <c r="B9" s="122">
        <v>3429393.2763899998</v>
      </c>
      <c r="C9" s="122">
        <v>3947702.14579</v>
      </c>
      <c r="D9" s="107">
        <f>(C9-B9)/B9*100</f>
        <v>15.113719180834387</v>
      </c>
      <c r="E9" s="124">
        <f t="shared" ref="E9:E22" si="0">C9/C$22*100</f>
        <v>28.286839427443557</v>
      </c>
      <c r="F9" s="122">
        <v>16075201.35588</v>
      </c>
      <c r="G9" s="122">
        <v>18963489.155280001</v>
      </c>
      <c r="H9" s="107">
        <f t="shared" ref="H9:H21" si="1">(G9-F9)/F9*100</f>
        <v>17.967350675477054</v>
      </c>
      <c r="I9" s="109">
        <f t="shared" ref="I9:I22" si="2">G9/G$22*100</f>
        <v>28.046258199628049</v>
      </c>
      <c r="J9" s="122">
        <v>37132267.605060004</v>
      </c>
      <c r="K9" s="122">
        <v>43748307.006159998</v>
      </c>
      <c r="L9" s="107">
        <f t="shared" ref="L9:L22" si="3">(K9-J9)/J9*100</f>
        <v>17.817493592011139</v>
      </c>
      <c r="M9" s="124">
        <f t="shared" ref="M9:M22" si="4">K9/K$22*100</f>
        <v>28.162734133836302</v>
      </c>
    </row>
    <row r="10" spans="1:13" ht="22.5" customHeight="1" x14ac:dyDescent="0.25">
      <c r="A10" s="94" t="s">
        <v>201</v>
      </c>
      <c r="B10" s="122">
        <v>2610893.7091899998</v>
      </c>
      <c r="C10" s="122">
        <v>2888206.5928699998</v>
      </c>
      <c r="D10" s="107">
        <f t="shared" ref="D10:D22" si="5">(C10-B10)/B10*100</f>
        <v>10.621377756738827</v>
      </c>
      <c r="E10" s="124">
        <f t="shared" si="0"/>
        <v>20.69513684382801</v>
      </c>
      <c r="F10" s="122">
        <v>12104242.914720001</v>
      </c>
      <c r="G10" s="122">
        <v>14419740.38363</v>
      </c>
      <c r="H10" s="107">
        <f t="shared" si="1"/>
        <v>19.129634833204783</v>
      </c>
      <c r="I10" s="109">
        <f t="shared" si="2"/>
        <v>21.326231615888474</v>
      </c>
      <c r="J10" s="122">
        <v>26747324.198759999</v>
      </c>
      <c r="K10" s="122">
        <v>31621400.916809998</v>
      </c>
      <c r="L10" s="107">
        <f t="shared" si="3"/>
        <v>18.222670356969616</v>
      </c>
      <c r="M10" s="124">
        <f t="shared" si="4"/>
        <v>20.35610445072021</v>
      </c>
    </row>
    <row r="11" spans="1:13" ht="22.5" customHeight="1" x14ac:dyDescent="0.25">
      <c r="A11" s="94" t="s">
        <v>202</v>
      </c>
      <c r="B11" s="122">
        <v>1526794.26544</v>
      </c>
      <c r="C11" s="122">
        <v>1681185.05675</v>
      </c>
      <c r="D11" s="107">
        <f t="shared" si="5"/>
        <v>10.112088760400656</v>
      </c>
      <c r="E11" s="124">
        <f t="shared" si="0"/>
        <v>12.046352534174842</v>
      </c>
      <c r="F11" s="122">
        <v>7460849.1065300005</v>
      </c>
      <c r="G11" s="122">
        <v>8402557.66866</v>
      </c>
      <c r="H11" s="107">
        <f t="shared" si="1"/>
        <v>12.622002518530802</v>
      </c>
      <c r="I11" s="109">
        <f t="shared" si="2"/>
        <v>12.42705390251921</v>
      </c>
      <c r="J11" s="122">
        <v>18118590.21415</v>
      </c>
      <c r="K11" s="122">
        <v>19632729.72185</v>
      </c>
      <c r="L11" s="107">
        <f t="shared" si="3"/>
        <v>8.3568284828115864</v>
      </c>
      <c r="M11" s="124">
        <f t="shared" si="4"/>
        <v>12.638462727256499</v>
      </c>
    </row>
    <row r="12" spans="1:13" ht="22.5" customHeight="1" x14ac:dyDescent="0.25">
      <c r="A12" s="94" t="s">
        <v>203</v>
      </c>
      <c r="B12" s="122">
        <v>949686.33901999996</v>
      </c>
      <c r="C12" s="122">
        <v>1140854.7830399999</v>
      </c>
      <c r="D12" s="107">
        <f t="shared" si="5"/>
        <v>20.129640299687836</v>
      </c>
      <c r="E12" s="124">
        <f t="shared" si="0"/>
        <v>8.1746734850041332</v>
      </c>
      <c r="F12" s="122">
        <v>4535067.8099999996</v>
      </c>
      <c r="G12" s="122">
        <v>5564537.3521499997</v>
      </c>
      <c r="H12" s="107">
        <f t="shared" si="1"/>
        <v>22.700201745164208</v>
      </c>
      <c r="I12" s="109">
        <f t="shared" si="2"/>
        <v>8.2297329390156282</v>
      </c>
      <c r="J12" s="122">
        <v>10981151.98944</v>
      </c>
      <c r="K12" s="122">
        <v>12855582.12459</v>
      </c>
      <c r="L12" s="107">
        <f t="shared" si="3"/>
        <v>17.069521822050564</v>
      </c>
      <c r="M12" s="124">
        <f t="shared" si="4"/>
        <v>8.2757109082997946</v>
      </c>
    </row>
    <row r="13" spans="1:13" ht="22.5" customHeight="1" x14ac:dyDescent="0.25">
      <c r="A13" s="95" t="s">
        <v>204</v>
      </c>
      <c r="B13" s="122">
        <v>969930.42578000005</v>
      </c>
      <c r="C13" s="122">
        <v>1227820.8918600001</v>
      </c>
      <c r="D13" s="107">
        <f t="shared" si="5"/>
        <v>26.588553078186955</v>
      </c>
      <c r="E13" s="124">
        <f t="shared" si="0"/>
        <v>8.797819878772561</v>
      </c>
      <c r="F13" s="122">
        <v>4721914.7012299998</v>
      </c>
      <c r="G13" s="122">
        <v>5614722.51884</v>
      </c>
      <c r="H13" s="107">
        <f t="shared" si="1"/>
        <v>18.907749802795781</v>
      </c>
      <c r="I13" s="109">
        <f t="shared" si="2"/>
        <v>8.3039548362231486</v>
      </c>
      <c r="J13" s="122">
        <v>11197220.819329999</v>
      </c>
      <c r="K13" s="122">
        <v>12667618.44476</v>
      </c>
      <c r="L13" s="107">
        <f t="shared" si="3"/>
        <v>13.131808768936864</v>
      </c>
      <c r="M13" s="124">
        <f t="shared" si="4"/>
        <v>8.1547103141253867</v>
      </c>
    </row>
    <row r="14" spans="1:13" ht="22.5" customHeight="1" x14ac:dyDescent="0.25">
      <c r="A14" s="94" t="s">
        <v>205</v>
      </c>
      <c r="B14" s="122">
        <v>996562.24693999998</v>
      </c>
      <c r="C14" s="122">
        <v>973394.90093</v>
      </c>
      <c r="D14" s="107">
        <f t="shared" si="5"/>
        <v>-2.3247264364204652</v>
      </c>
      <c r="E14" s="124">
        <f t="shared" si="0"/>
        <v>6.9747575286202803</v>
      </c>
      <c r="F14" s="122">
        <v>5242799.6874599997</v>
      </c>
      <c r="G14" s="122">
        <v>4882387.4207100002</v>
      </c>
      <c r="H14" s="107">
        <f t="shared" si="1"/>
        <v>-6.8744237475265786</v>
      </c>
      <c r="I14" s="109">
        <f t="shared" si="2"/>
        <v>7.2208598908456958</v>
      </c>
      <c r="J14" s="122">
        <v>11148316.907710001</v>
      </c>
      <c r="K14" s="122">
        <v>11355868.76486</v>
      </c>
      <c r="L14" s="107">
        <f t="shared" si="3"/>
        <v>1.8617326621425696</v>
      </c>
      <c r="M14" s="124">
        <f t="shared" si="4"/>
        <v>7.3102786089175282</v>
      </c>
    </row>
    <row r="15" spans="1:13" ht="22.5" customHeight="1" x14ac:dyDescent="0.25">
      <c r="A15" s="94" t="s">
        <v>206</v>
      </c>
      <c r="B15" s="122">
        <v>708678.62312</v>
      </c>
      <c r="C15" s="122">
        <v>751077.73491</v>
      </c>
      <c r="D15" s="107">
        <f t="shared" si="5"/>
        <v>5.9828405156818993</v>
      </c>
      <c r="E15" s="124">
        <f t="shared" si="0"/>
        <v>5.3817675448448989</v>
      </c>
      <c r="F15" s="122">
        <v>3348807.6660699998</v>
      </c>
      <c r="G15" s="122">
        <v>3498017.2211199999</v>
      </c>
      <c r="H15" s="107">
        <f t="shared" si="1"/>
        <v>4.4556024092331725</v>
      </c>
      <c r="I15" s="109">
        <f t="shared" si="2"/>
        <v>5.173430552096538</v>
      </c>
      <c r="J15" s="122">
        <v>7868544.8838600004</v>
      </c>
      <c r="K15" s="122">
        <v>8208350.6881799996</v>
      </c>
      <c r="L15" s="107">
        <f t="shared" si="3"/>
        <v>4.3185342313673596</v>
      </c>
      <c r="M15" s="124">
        <f t="shared" si="4"/>
        <v>5.2840810062879839</v>
      </c>
    </row>
    <row r="16" spans="1:13" ht="22.5" customHeight="1" x14ac:dyDescent="0.25">
      <c r="A16" s="94" t="s">
        <v>207</v>
      </c>
      <c r="B16" s="122">
        <v>570115.17856999999</v>
      </c>
      <c r="C16" s="122">
        <v>626640.78196000005</v>
      </c>
      <c r="D16" s="107">
        <f t="shared" si="5"/>
        <v>9.9147690703098377</v>
      </c>
      <c r="E16" s="124">
        <f t="shared" si="0"/>
        <v>4.4901278068543311</v>
      </c>
      <c r="F16" s="122">
        <v>2709758.35091</v>
      </c>
      <c r="G16" s="122">
        <v>2864835.1622299999</v>
      </c>
      <c r="H16" s="107">
        <f t="shared" si="1"/>
        <v>5.7229018693833513</v>
      </c>
      <c r="I16" s="109">
        <f t="shared" si="2"/>
        <v>4.2369790707478865</v>
      </c>
      <c r="J16" s="122">
        <v>6601401.2651300002</v>
      </c>
      <c r="K16" s="122">
        <v>6907844.7330299998</v>
      </c>
      <c r="L16" s="107">
        <f t="shared" si="3"/>
        <v>4.6420972698432816</v>
      </c>
      <c r="M16" s="124">
        <f t="shared" si="4"/>
        <v>4.4468873875908494</v>
      </c>
    </row>
    <row r="17" spans="1:13" ht="22.5" customHeight="1" x14ac:dyDescent="0.25">
      <c r="A17" s="94" t="s">
        <v>208</v>
      </c>
      <c r="B17" s="122">
        <v>204668.22276999999</v>
      </c>
      <c r="C17" s="122">
        <v>228408.95194</v>
      </c>
      <c r="D17" s="107">
        <f t="shared" si="5"/>
        <v>11.599616613019172</v>
      </c>
      <c r="E17" s="124">
        <f t="shared" si="0"/>
        <v>1.6366400272137316</v>
      </c>
      <c r="F17" s="122">
        <v>969130.09790000005</v>
      </c>
      <c r="G17" s="122">
        <v>1072047.8256900001</v>
      </c>
      <c r="H17" s="107">
        <f t="shared" si="1"/>
        <v>10.619598752841503</v>
      </c>
      <c r="I17" s="109">
        <f t="shared" si="2"/>
        <v>1.5855167725439416</v>
      </c>
      <c r="J17" s="122">
        <v>2241776.62029</v>
      </c>
      <c r="K17" s="122">
        <v>2550824.0095500001</v>
      </c>
      <c r="L17" s="107">
        <f t="shared" si="3"/>
        <v>13.785824442223918</v>
      </c>
      <c r="M17" s="124">
        <f t="shared" si="4"/>
        <v>1.6420790498943829</v>
      </c>
    </row>
    <row r="18" spans="1:13" ht="22.5" customHeight="1" x14ac:dyDescent="0.25">
      <c r="A18" s="94" t="s">
        <v>209</v>
      </c>
      <c r="B18" s="122">
        <v>138807.70785999999</v>
      </c>
      <c r="C18" s="122">
        <v>179471.02049</v>
      </c>
      <c r="D18" s="107">
        <f t="shared" si="5"/>
        <v>29.294707950233278</v>
      </c>
      <c r="E18" s="124">
        <f t="shared" si="0"/>
        <v>1.2859804896613185</v>
      </c>
      <c r="F18" s="122">
        <v>687749.45918999997</v>
      </c>
      <c r="G18" s="122">
        <v>792703.34606999997</v>
      </c>
      <c r="H18" s="107">
        <f t="shared" si="1"/>
        <v>15.260482647795886</v>
      </c>
      <c r="I18" s="109">
        <f t="shared" si="2"/>
        <v>1.1723772211717787</v>
      </c>
      <c r="J18" s="122">
        <v>1551849.1573699999</v>
      </c>
      <c r="K18" s="122">
        <v>1810059.00923</v>
      </c>
      <c r="L18" s="107">
        <f t="shared" si="3"/>
        <v>16.63884989296265</v>
      </c>
      <c r="M18" s="124">
        <f t="shared" si="4"/>
        <v>1.1652156193454963</v>
      </c>
    </row>
    <row r="19" spans="1:13" ht="22.5" customHeight="1" x14ac:dyDescent="0.25">
      <c r="A19" s="94" t="s">
        <v>210</v>
      </c>
      <c r="B19" s="122">
        <v>166113.74901</v>
      </c>
      <c r="C19" s="122">
        <v>154684.47661000001</v>
      </c>
      <c r="D19" s="107">
        <f t="shared" si="5"/>
        <v>-6.8803891719474404</v>
      </c>
      <c r="E19" s="124">
        <f t="shared" si="0"/>
        <v>1.1083751484269091</v>
      </c>
      <c r="F19" s="122">
        <v>753415.63491000002</v>
      </c>
      <c r="G19" s="122">
        <v>749230.62427999999</v>
      </c>
      <c r="H19" s="107">
        <f t="shared" si="1"/>
        <v>-0.55547169929649221</v>
      </c>
      <c r="I19" s="109">
        <f t="shared" si="2"/>
        <v>1.108082767235623</v>
      </c>
      <c r="J19" s="122">
        <v>1848106.7379600001</v>
      </c>
      <c r="K19" s="122">
        <v>1805972.0811099999</v>
      </c>
      <c r="L19" s="107">
        <f t="shared" si="3"/>
        <v>-2.2798822159216701</v>
      </c>
      <c r="M19" s="124">
        <f t="shared" si="4"/>
        <v>1.1625846816488343</v>
      </c>
    </row>
    <row r="20" spans="1:13" ht="22.5" customHeight="1" x14ac:dyDescent="0.25">
      <c r="A20" s="94" t="s">
        <v>211</v>
      </c>
      <c r="B20" s="122">
        <v>94331.422460000002</v>
      </c>
      <c r="C20" s="122">
        <v>81756.309649999996</v>
      </c>
      <c r="D20" s="107">
        <f t="shared" si="5"/>
        <v>-13.330778315499606</v>
      </c>
      <c r="E20" s="124">
        <f t="shared" si="0"/>
        <v>0.58581613248511921</v>
      </c>
      <c r="F20" s="122">
        <v>509585.45896999998</v>
      </c>
      <c r="G20" s="122">
        <v>437855.47662999999</v>
      </c>
      <c r="H20" s="107">
        <f t="shared" si="1"/>
        <v>-14.076143868976221</v>
      </c>
      <c r="I20" s="109">
        <f t="shared" si="2"/>
        <v>0.64757111157821967</v>
      </c>
      <c r="J20" s="122">
        <v>1230445.00471</v>
      </c>
      <c r="K20" s="122">
        <v>1231802.3161299999</v>
      </c>
      <c r="L20" s="107">
        <f t="shared" si="3"/>
        <v>0.11031061240480441</v>
      </c>
      <c r="M20" s="124">
        <f t="shared" si="4"/>
        <v>0.79296602562764995</v>
      </c>
    </row>
    <row r="21" spans="1:13" ht="22.5" customHeight="1" x14ac:dyDescent="0.25">
      <c r="A21" s="94" t="s">
        <v>212</v>
      </c>
      <c r="B21" s="122">
        <v>72607.188460000005</v>
      </c>
      <c r="C21" s="122">
        <v>74763.954020000005</v>
      </c>
      <c r="D21" s="107">
        <f t="shared" si="5"/>
        <v>2.9704573414079829</v>
      </c>
      <c r="E21" s="124">
        <f t="shared" si="0"/>
        <v>0.53571315267031117</v>
      </c>
      <c r="F21" s="122">
        <v>361838.18119999999</v>
      </c>
      <c r="G21" s="122">
        <v>352917.46737999999</v>
      </c>
      <c r="H21" s="107">
        <f t="shared" si="1"/>
        <v>-2.4653876466036153</v>
      </c>
      <c r="I21" s="109">
        <f t="shared" si="2"/>
        <v>0.52195112050581605</v>
      </c>
      <c r="J21" s="122">
        <v>888682.81515000004</v>
      </c>
      <c r="K21" s="122">
        <v>944761.53316999995</v>
      </c>
      <c r="L21" s="107">
        <f t="shared" si="3"/>
        <v>6.3103187170930539</v>
      </c>
      <c r="M21" s="124">
        <f t="shared" si="4"/>
        <v>0.60818508644907932</v>
      </c>
    </row>
    <row r="22" spans="1:13" ht="24" customHeight="1" x14ac:dyDescent="0.2">
      <c r="A22" s="112" t="s">
        <v>42</v>
      </c>
      <c r="B22" s="123">
        <f>SUM(B9:B21)</f>
        <v>12438582.355010001</v>
      </c>
      <c r="C22" s="123">
        <f>SUM(C9:C21)</f>
        <v>13955967.600819999</v>
      </c>
      <c r="D22" s="121">
        <f t="shared" si="5"/>
        <v>12.199020776662923</v>
      </c>
      <c r="E22" s="125">
        <f t="shared" si="0"/>
        <v>100</v>
      </c>
      <c r="F22" s="110">
        <f>SUM(F9:F21)</f>
        <v>59480360.424970008</v>
      </c>
      <c r="G22" s="110">
        <f>SUM(G9:G21)</f>
        <v>67615041.622669995</v>
      </c>
      <c r="H22" s="121">
        <f>(G22-F22)/F22*100</f>
        <v>13.676247318577154</v>
      </c>
      <c r="I22" s="114">
        <f t="shared" si="2"/>
        <v>100</v>
      </c>
      <c r="J22" s="123">
        <f>SUM(J9:J21)</f>
        <v>137555678.21891999</v>
      </c>
      <c r="K22" s="123">
        <f>SUM(K9:K21)</f>
        <v>155341121.34942999</v>
      </c>
      <c r="L22" s="121">
        <f t="shared" si="3"/>
        <v>12.929632103012464</v>
      </c>
      <c r="M22" s="12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228</v>
      </c>
    </row>
    <row r="22" spans="3:14" x14ac:dyDescent="0.2">
      <c r="C22" s="108" t="s">
        <v>229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5"/>
      <c r="I26" s="165"/>
      <c r="N26" t="s">
        <v>43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0" t="s">
        <v>119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3" t="s">
        <v>105</v>
      </c>
      <c r="C4" s="103" t="s">
        <v>44</v>
      </c>
      <c r="D4" s="103" t="s">
        <v>45</v>
      </c>
      <c r="E4" s="103" t="s">
        <v>46</v>
      </c>
      <c r="F4" s="103" t="s">
        <v>47</v>
      </c>
      <c r="G4" s="103" t="s">
        <v>48</v>
      </c>
      <c r="H4" s="103" t="s">
        <v>49</v>
      </c>
      <c r="I4" s="103" t="s">
        <v>0</v>
      </c>
      <c r="J4" s="103" t="s">
        <v>104</v>
      </c>
      <c r="K4" s="103" t="s">
        <v>50</v>
      </c>
      <c r="L4" s="103" t="s">
        <v>51</v>
      </c>
      <c r="M4" s="103" t="s">
        <v>52</v>
      </c>
      <c r="N4" s="103" t="s">
        <v>53</v>
      </c>
      <c r="O4" s="104" t="s">
        <v>103</v>
      </c>
      <c r="P4" s="104" t="s">
        <v>102</v>
      </c>
    </row>
    <row r="5" spans="1:16" x14ac:dyDescent="0.2">
      <c r="A5" s="96" t="s">
        <v>101</v>
      </c>
      <c r="B5" s="97" t="s">
        <v>170</v>
      </c>
      <c r="C5" s="126">
        <v>1302552.8253500001</v>
      </c>
      <c r="D5" s="126">
        <v>1337450.068</v>
      </c>
      <c r="E5" s="126">
        <v>1476164.61433</v>
      </c>
      <c r="F5" s="126">
        <v>1345156.8542599999</v>
      </c>
      <c r="G5" s="126">
        <v>1345007.4848</v>
      </c>
      <c r="H5" s="126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6">
        <v>6806331.8467399999</v>
      </c>
      <c r="P5" s="99">
        <f t="shared" ref="P5:P26" si="0">O5/O$26*100</f>
        <v>10.066298390708926</v>
      </c>
    </row>
    <row r="6" spans="1:16" x14ac:dyDescent="0.2">
      <c r="A6" s="96" t="s">
        <v>100</v>
      </c>
      <c r="B6" s="97" t="s">
        <v>171</v>
      </c>
      <c r="C6" s="126">
        <v>740427.95992000005</v>
      </c>
      <c r="D6" s="126">
        <v>836450.92533999996</v>
      </c>
      <c r="E6" s="126">
        <v>1029839.13529</v>
      </c>
      <c r="F6" s="126">
        <v>842706.98</v>
      </c>
      <c r="G6" s="126">
        <v>864836.69510999997</v>
      </c>
      <c r="H6" s="126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6">
        <v>4314261.6956599997</v>
      </c>
      <c r="P6" s="99">
        <f t="shared" si="0"/>
        <v>6.3806241808383541</v>
      </c>
    </row>
    <row r="7" spans="1:16" x14ac:dyDescent="0.2">
      <c r="A7" s="96" t="s">
        <v>99</v>
      </c>
      <c r="B7" s="97" t="s">
        <v>172</v>
      </c>
      <c r="C7" s="126">
        <v>718006.62217999995</v>
      </c>
      <c r="D7" s="126">
        <v>845911.40315999999</v>
      </c>
      <c r="E7" s="126">
        <v>955158.03367999999</v>
      </c>
      <c r="F7" s="126">
        <v>790212.35575999995</v>
      </c>
      <c r="G7" s="126">
        <v>860598.96470999997</v>
      </c>
      <c r="H7" s="126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6">
        <v>4169887.3794900002</v>
      </c>
      <c r="P7" s="99">
        <f t="shared" si="0"/>
        <v>6.1671002182625569</v>
      </c>
    </row>
    <row r="8" spans="1:16" x14ac:dyDescent="0.2">
      <c r="A8" s="96" t="s">
        <v>98</v>
      </c>
      <c r="B8" s="97" t="s">
        <v>173</v>
      </c>
      <c r="C8" s="126">
        <v>582967.32385000004</v>
      </c>
      <c r="D8" s="126">
        <v>566106.37118000002</v>
      </c>
      <c r="E8" s="126">
        <v>709939.57889999996</v>
      </c>
      <c r="F8" s="126">
        <v>688850.21160000004</v>
      </c>
      <c r="G8" s="126">
        <v>757859.95438000001</v>
      </c>
      <c r="H8" s="126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6">
        <v>3305723.4399100002</v>
      </c>
      <c r="P8" s="99">
        <f t="shared" si="0"/>
        <v>4.8890355763704152</v>
      </c>
    </row>
    <row r="9" spans="1:16" x14ac:dyDescent="0.2">
      <c r="A9" s="96" t="s">
        <v>97</v>
      </c>
      <c r="B9" s="97" t="s">
        <v>174</v>
      </c>
      <c r="C9" s="126">
        <v>579517.04943000001</v>
      </c>
      <c r="D9" s="126">
        <v>604005.03009000001</v>
      </c>
      <c r="E9" s="126">
        <v>688812.36786</v>
      </c>
      <c r="F9" s="126">
        <v>691291.39075999998</v>
      </c>
      <c r="G9" s="126">
        <v>675836.46349999995</v>
      </c>
      <c r="H9" s="126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6">
        <v>3239462.3016400002</v>
      </c>
      <c r="P9" s="99">
        <f t="shared" si="0"/>
        <v>4.7910379464350905</v>
      </c>
    </row>
    <row r="10" spans="1:16" x14ac:dyDescent="0.2">
      <c r="A10" s="96" t="s">
        <v>96</v>
      </c>
      <c r="B10" s="97" t="s">
        <v>176</v>
      </c>
      <c r="C10" s="126">
        <v>608386.53361000004</v>
      </c>
      <c r="D10" s="126">
        <v>626961.75907999999</v>
      </c>
      <c r="E10" s="126">
        <v>698614.57276000001</v>
      </c>
      <c r="F10" s="126">
        <v>646677.02844000002</v>
      </c>
      <c r="G10" s="126">
        <v>596885.18758000003</v>
      </c>
      <c r="H10" s="126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6">
        <v>3177525.0814700001</v>
      </c>
      <c r="P10" s="99">
        <f t="shared" si="0"/>
        <v>4.6994352221246558</v>
      </c>
    </row>
    <row r="11" spans="1:16" x14ac:dyDescent="0.2">
      <c r="A11" s="96" t="s">
        <v>95</v>
      </c>
      <c r="B11" s="97" t="s">
        <v>175</v>
      </c>
      <c r="C11" s="126">
        <v>566460.32527999999</v>
      </c>
      <c r="D11" s="126">
        <v>554617.77949999995</v>
      </c>
      <c r="E11" s="126">
        <v>638023.45950999996</v>
      </c>
      <c r="F11" s="126">
        <v>550995.89768000005</v>
      </c>
      <c r="G11" s="126">
        <v>634974.17223000003</v>
      </c>
      <c r="H11" s="126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6">
        <v>2945071.6342000002</v>
      </c>
      <c r="P11" s="99">
        <f t="shared" si="0"/>
        <v>4.3556456722087935</v>
      </c>
    </row>
    <row r="12" spans="1:16" x14ac:dyDescent="0.2">
      <c r="A12" s="96" t="s">
        <v>94</v>
      </c>
      <c r="B12" s="97" t="s">
        <v>177</v>
      </c>
      <c r="C12" s="126">
        <v>403418.68170999998</v>
      </c>
      <c r="D12" s="126">
        <v>390466.18637000001</v>
      </c>
      <c r="E12" s="126">
        <v>489662.23664000002</v>
      </c>
      <c r="F12" s="126">
        <v>415565.59158000001</v>
      </c>
      <c r="G12" s="126">
        <v>406473.25384999998</v>
      </c>
      <c r="H12" s="126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6">
        <v>2105585.9501499999</v>
      </c>
      <c r="P12" s="99">
        <f t="shared" si="0"/>
        <v>3.114079204299474</v>
      </c>
    </row>
    <row r="13" spans="1:16" x14ac:dyDescent="0.2">
      <c r="A13" s="96" t="s">
        <v>93</v>
      </c>
      <c r="B13" s="97" t="s">
        <v>178</v>
      </c>
      <c r="C13" s="126">
        <v>300779.78006999998</v>
      </c>
      <c r="D13" s="126">
        <v>361774.71520999999</v>
      </c>
      <c r="E13" s="126">
        <v>361234.96584000002</v>
      </c>
      <c r="F13" s="126">
        <v>306617.79116999998</v>
      </c>
      <c r="G13" s="126">
        <v>366784.64893999998</v>
      </c>
      <c r="H13" s="126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6">
        <v>1697191.90123</v>
      </c>
      <c r="P13" s="99">
        <f t="shared" si="0"/>
        <v>2.5100803911373544</v>
      </c>
    </row>
    <row r="14" spans="1:16" x14ac:dyDescent="0.2">
      <c r="A14" s="96" t="s">
        <v>92</v>
      </c>
      <c r="B14" s="97" t="s">
        <v>213</v>
      </c>
      <c r="C14" s="126">
        <v>292958.56112999999</v>
      </c>
      <c r="D14" s="126">
        <v>318522.01756000001</v>
      </c>
      <c r="E14" s="126">
        <v>387686.63361999998</v>
      </c>
      <c r="F14" s="126">
        <v>326537.29811999999</v>
      </c>
      <c r="G14" s="126">
        <v>321925.92514000001</v>
      </c>
      <c r="H14" s="126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6">
        <v>1647630.43557</v>
      </c>
      <c r="P14" s="99">
        <f t="shared" si="0"/>
        <v>2.4367809233405575</v>
      </c>
    </row>
    <row r="15" spans="1:16" x14ac:dyDescent="0.2">
      <c r="A15" s="96" t="s">
        <v>91</v>
      </c>
      <c r="B15" s="97" t="s">
        <v>179</v>
      </c>
      <c r="C15" s="126">
        <v>297513.65536999999</v>
      </c>
      <c r="D15" s="126">
        <v>291557.61625000002</v>
      </c>
      <c r="E15" s="126">
        <v>359299.38309000002</v>
      </c>
      <c r="F15" s="126">
        <v>309908.75826999999</v>
      </c>
      <c r="G15" s="126">
        <v>356046.93284000002</v>
      </c>
      <c r="H15" s="126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6">
        <v>1614326.3458199999</v>
      </c>
      <c r="P15" s="99">
        <f t="shared" si="0"/>
        <v>2.3875254781751818</v>
      </c>
    </row>
    <row r="16" spans="1:16" x14ac:dyDescent="0.2">
      <c r="A16" s="96" t="s">
        <v>90</v>
      </c>
      <c r="B16" s="97" t="s">
        <v>214</v>
      </c>
      <c r="C16" s="126">
        <v>272750.36567000003</v>
      </c>
      <c r="D16" s="126">
        <v>280079.54268999997</v>
      </c>
      <c r="E16" s="126">
        <v>317887.53726000001</v>
      </c>
      <c r="F16" s="126">
        <v>285204.16071999999</v>
      </c>
      <c r="G16" s="126">
        <v>263485.31507999997</v>
      </c>
      <c r="H16" s="126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6">
        <v>1419406.92142</v>
      </c>
      <c r="P16" s="99">
        <f t="shared" si="0"/>
        <v>2.0992472789428862</v>
      </c>
    </row>
    <row r="17" spans="1:16" x14ac:dyDescent="0.2">
      <c r="A17" s="96" t="s">
        <v>89</v>
      </c>
      <c r="B17" s="97" t="s">
        <v>215</v>
      </c>
      <c r="C17" s="126">
        <v>247778.80643999999</v>
      </c>
      <c r="D17" s="126">
        <v>285045.94754000002</v>
      </c>
      <c r="E17" s="126">
        <v>294724.40844000003</v>
      </c>
      <c r="F17" s="126">
        <v>269998.51955000003</v>
      </c>
      <c r="G17" s="126">
        <v>311296.76345999999</v>
      </c>
      <c r="H17" s="126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6">
        <v>1408844.4454300001</v>
      </c>
      <c r="P17" s="99">
        <f t="shared" si="0"/>
        <v>2.0836257903857329</v>
      </c>
    </row>
    <row r="18" spans="1:16" x14ac:dyDescent="0.2">
      <c r="A18" s="96" t="s">
        <v>88</v>
      </c>
      <c r="B18" s="97" t="s">
        <v>216</v>
      </c>
      <c r="C18" s="126">
        <v>227024.93221</v>
      </c>
      <c r="D18" s="126">
        <v>194884.34216999999</v>
      </c>
      <c r="E18" s="126">
        <v>280701.82698000001</v>
      </c>
      <c r="F18" s="126">
        <v>220402.27970000001</v>
      </c>
      <c r="G18" s="126">
        <v>275916.05268000002</v>
      </c>
      <c r="H18" s="126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6">
        <v>1198929.43374</v>
      </c>
      <c r="P18" s="99">
        <f t="shared" si="0"/>
        <v>1.7731697045025887</v>
      </c>
    </row>
    <row r="19" spans="1:16" x14ac:dyDescent="0.2">
      <c r="A19" s="96" t="s">
        <v>87</v>
      </c>
      <c r="B19" s="97" t="s">
        <v>217</v>
      </c>
      <c r="C19" s="126">
        <v>266114.40457000001</v>
      </c>
      <c r="D19" s="126">
        <v>261042.89212999999</v>
      </c>
      <c r="E19" s="126">
        <v>233117.46058000001</v>
      </c>
      <c r="F19" s="126">
        <v>173675.16109000001</v>
      </c>
      <c r="G19" s="126">
        <v>199042.88239000001</v>
      </c>
      <c r="H19" s="126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6">
        <v>1132992.80076</v>
      </c>
      <c r="P19" s="99">
        <f t="shared" si="0"/>
        <v>1.6756520051895225</v>
      </c>
    </row>
    <row r="20" spans="1:16" x14ac:dyDescent="0.2">
      <c r="A20" s="96" t="s">
        <v>86</v>
      </c>
      <c r="B20" s="97" t="s">
        <v>218</v>
      </c>
      <c r="C20" s="126">
        <v>219135.21385</v>
      </c>
      <c r="D20" s="126">
        <v>193864.38060999999</v>
      </c>
      <c r="E20" s="126">
        <v>252549.15979999999</v>
      </c>
      <c r="F20" s="126">
        <v>221512.06630999999</v>
      </c>
      <c r="G20" s="126">
        <v>243607.26731</v>
      </c>
      <c r="H20" s="126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6">
        <v>1130668.08788</v>
      </c>
      <c r="P20" s="99">
        <f t="shared" si="0"/>
        <v>1.6722138458329503</v>
      </c>
    </row>
    <row r="21" spans="1:16" x14ac:dyDescent="0.2">
      <c r="A21" s="96" t="s">
        <v>85</v>
      </c>
      <c r="B21" s="97" t="s">
        <v>219</v>
      </c>
      <c r="C21" s="126">
        <v>215122.05218999999</v>
      </c>
      <c r="D21" s="126">
        <v>218497.31839</v>
      </c>
      <c r="E21" s="126">
        <v>241501.29201</v>
      </c>
      <c r="F21" s="126">
        <v>222049.52186000001</v>
      </c>
      <c r="G21" s="126">
        <v>214439.71004999999</v>
      </c>
      <c r="H21" s="126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6">
        <v>1111609.8944999999</v>
      </c>
      <c r="P21" s="99">
        <f t="shared" si="0"/>
        <v>1.6440275237918349</v>
      </c>
    </row>
    <row r="22" spans="1:16" x14ac:dyDescent="0.2">
      <c r="A22" s="96" t="s">
        <v>84</v>
      </c>
      <c r="B22" s="97" t="s">
        <v>220</v>
      </c>
      <c r="C22" s="126">
        <v>176048.27447</v>
      </c>
      <c r="D22" s="126">
        <v>205141.11869999999</v>
      </c>
      <c r="E22" s="126">
        <v>256095.36819000001</v>
      </c>
      <c r="F22" s="126">
        <v>236697.89759000001</v>
      </c>
      <c r="G22" s="126">
        <v>233638.57678</v>
      </c>
      <c r="H22" s="126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6">
        <v>1107621.2357300001</v>
      </c>
      <c r="P22" s="99">
        <f t="shared" si="0"/>
        <v>1.6381284535934331</v>
      </c>
    </row>
    <row r="23" spans="1:16" x14ac:dyDescent="0.2">
      <c r="A23" s="96" t="s">
        <v>83</v>
      </c>
      <c r="B23" s="97" t="s">
        <v>221</v>
      </c>
      <c r="C23" s="126">
        <v>125917.31729000001</v>
      </c>
      <c r="D23" s="126">
        <v>162649.7838</v>
      </c>
      <c r="E23" s="126">
        <v>204853.84153999999</v>
      </c>
      <c r="F23" s="126">
        <v>180275.94761</v>
      </c>
      <c r="G23" s="126">
        <v>177470.17366999999</v>
      </c>
      <c r="H23" s="126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6">
        <v>851167.06391000003</v>
      </c>
      <c r="P23" s="99">
        <f t="shared" si="0"/>
        <v>1.2588427714945316</v>
      </c>
    </row>
    <row r="24" spans="1:16" x14ac:dyDescent="0.2">
      <c r="A24" s="96" t="s">
        <v>82</v>
      </c>
      <c r="B24" s="97" t="s">
        <v>222</v>
      </c>
      <c r="C24" s="126">
        <v>170091.52286999999</v>
      </c>
      <c r="D24" s="126">
        <v>154515.71758999999</v>
      </c>
      <c r="E24" s="126">
        <v>191659.61817999999</v>
      </c>
      <c r="F24" s="126">
        <v>154732.54800000001</v>
      </c>
      <c r="G24" s="126">
        <v>168542.65202000001</v>
      </c>
      <c r="H24" s="126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6">
        <v>839542.05865999998</v>
      </c>
      <c r="P24" s="99">
        <f t="shared" si="0"/>
        <v>1.2416498437509178</v>
      </c>
    </row>
    <row r="25" spans="1:16" x14ac:dyDescent="0.2">
      <c r="A25" s="100"/>
      <c r="B25" s="166" t="s">
        <v>81</v>
      </c>
      <c r="C25" s="166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6">
        <f>SUM(O5:O24)</f>
        <v>45223779.953910008</v>
      </c>
      <c r="P25" s="99">
        <f t="shared" si="0"/>
        <v>66.884200421385771</v>
      </c>
    </row>
    <row r="26" spans="1:16" ht="13.5" customHeight="1" x14ac:dyDescent="0.2">
      <c r="A26" s="100"/>
      <c r="B26" s="167" t="s">
        <v>80</v>
      </c>
      <c r="C26" s="167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26">
        <v>67615041.622669995</v>
      </c>
      <c r="P26" s="99">
        <f t="shared" si="0"/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25" sqref="Q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2018-06-01T08:05:47Z</dcterms:modified>
</cp:coreProperties>
</file>