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8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9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10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11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evsalalhas\Desktop\"/>
    </mc:Choice>
  </mc:AlternateContent>
  <bookViews>
    <workbookView xWindow="240" yWindow="480" windowWidth="15570" windowHeight="7590" tabRatio="900"/>
  </bookViews>
  <sheets>
    <sheet name="SEKTOR_USD" sheetId="1" r:id="rId1"/>
    <sheet name="SECILMIS_ISTATISTIK" sheetId="14" r:id="rId2"/>
    <sheet name="SEKTOR_TL" sheetId="2" r:id="rId3"/>
    <sheet name="USDvsTL" sheetId="3" r:id="rId4"/>
    <sheet name="GEN_SEK" sheetId="4" r:id="rId5"/>
    <sheet name="Toplam İhracat  bar gra" sheetId="15" r:id="rId6"/>
    <sheet name="ULKE" sheetId="23" r:id="rId7"/>
    <sheet name="KARŞL." sheetId="16" r:id="rId8"/>
    <sheet name="SEKT1" sheetId="17" r:id="rId9"/>
    <sheet name="SEKT2 " sheetId="18" r:id="rId10"/>
    <sheet name="SEKT3 " sheetId="19" r:id="rId11"/>
    <sheet name="SEKT4 " sheetId="20" r:id="rId12"/>
    <sheet name="SEKT5 " sheetId="21" r:id="rId13"/>
    <sheet name="2002_2016_AYLIK_IHR" sheetId="22" r:id="rId14"/>
  </sheets>
  <calcPr calcId="152511"/>
</workbook>
</file>

<file path=xl/calcChain.xml><?xml version="1.0" encoding="utf-8"?>
<calcChain xmlns="http://schemas.openxmlformats.org/spreadsheetml/2006/main">
  <c r="M9" i="1" l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J45" i="1"/>
  <c r="K45" i="1"/>
  <c r="O63" i="22" l="1"/>
  <c r="O64" i="22"/>
  <c r="O65" i="22"/>
  <c r="O66" i="22"/>
  <c r="O67" i="22"/>
  <c r="O68" i="22"/>
  <c r="O69" i="22"/>
  <c r="O70" i="22"/>
  <c r="O71" i="22"/>
  <c r="O72" i="22"/>
  <c r="O73" i="22"/>
  <c r="O74" i="22"/>
  <c r="O75" i="22"/>
  <c r="O76" i="22"/>
  <c r="O77" i="22"/>
  <c r="D59" i="22" l="1"/>
  <c r="E59" i="22"/>
  <c r="F59" i="22"/>
  <c r="G59" i="22"/>
  <c r="H59" i="22"/>
  <c r="I59" i="22"/>
  <c r="J59" i="22"/>
  <c r="K59" i="22"/>
  <c r="L59" i="22"/>
  <c r="M59" i="22"/>
  <c r="N59" i="22"/>
  <c r="C59" i="22"/>
  <c r="C58" i="22"/>
  <c r="D25" i="22"/>
  <c r="E25" i="22"/>
  <c r="F25" i="22"/>
  <c r="G25" i="22"/>
  <c r="H25" i="22"/>
  <c r="I25" i="22"/>
  <c r="J25" i="22"/>
  <c r="K25" i="22"/>
  <c r="L25" i="22"/>
  <c r="M25" i="22"/>
  <c r="N25" i="22"/>
  <c r="C25" i="22"/>
  <c r="C24" i="22"/>
  <c r="D3" i="22"/>
  <c r="E3" i="22"/>
  <c r="F3" i="22"/>
  <c r="G3" i="22"/>
  <c r="H3" i="22"/>
  <c r="I3" i="22"/>
  <c r="J3" i="22"/>
  <c r="K3" i="22"/>
  <c r="L3" i="22"/>
  <c r="M3" i="22"/>
  <c r="N3" i="22"/>
  <c r="C3" i="22"/>
  <c r="C2" i="22"/>
  <c r="K22" i="4" l="1"/>
  <c r="J22" i="4"/>
  <c r="G22" i="4"/>
  <c r="F22" i="4"/>
  <c r="C22" i="4"/>
  <c r="B22" i="4"/>
  <c r="D76" i="14" l="1"/>
  <c r="D75" i="14"/>
  <c r="D74" i="14"/>
  <c r="D73" i="14"/>
  <c r="D72" i="14"/>
  <c r="D71" i="14"/>
  <c r="D70" i="14"/>
  <c r="D69" i="14"/>
  <c r="D68" i="14"/>
  <c r="D67" i="14"/>
  <c r="D31" i="14" l="1"/>
  <c r="D30" i="14"/>
  <c r="D29" i="14"/>
  <c r="D28" i="14"/>
  <c r="D27" i="14"/>
  <c r="D26" i="14"/>
  <c r="D25" i="14"/>
  <c r="D24" i="14"/>
  <c r="D23" i="14"/>
  <c r="D22" i="14"/>
  <c r="A43" i="2" l="1"/>
  <c r="A31" i="2"/>
  <c r="A32" i="2"/>
  <c r="A33" i="2"/>
  <c r="A34" i="2"/>
  <c r="A35" i="2"/>
  <c r="A36" i="2"/>
  <c r="A37" i="2"/>
  <c r="A38" i="2"/>
  <c r="A39" i="2"/>
  <c r="A40" i="2"/>
  <c r="A41" i="2"/>
  <c r="A30" i="2"/>
  <c r="A28" i="2"/>
  <c r="A25" i="2"/>
  <c r="A26" i="2"/>
  <c r="A24" i="2"/>
  <c r="A21" i="2"/>
  <c r="A19" i="2"/>
  <c r="A11" i="2"/>
  <c r="A12" i="2"/>
  <c r="A13" i="2"/>
  <c r="A14" i="2"/>
  <c r="A15" i="2"/>
  <c r="A16" i="2"/>
  <c r="A17" i="2"/>
  <c r="A10" i="2"/>
  <c r="K43" i="2" l="1"/>
  <c r="K41" i="2"/>
  <c r="K40" i="2"/>
  <c r="K39" i="2"/>
  <c r="K38" i="2"/>
  <c r="K37" i="2"/>
  <c r="K36" i="2"/>
  <c r="K35" i="2"/>
  <c r="K34" i="2"/>
  <c r="K33" i="2"/>
  <c r="K32" i="2"/>
  <c r="K31" i="2"/>
  <c r="K30" i="2"/>
  <c r="K28" i="2"/>
  <c r="K26" i="2"/>
  <c r="K25" i="2"/>
  <c r="K24" i="2"/>
  <c r="K21" i="2"/>
  <c r="K19" i="2"/>
  <c r="K17" i="2"/>
  <c r="K16" i="2"/>
  <c r="K15" i="2"/>
  <c r="K14" i="2"/>
  <c r="K13" i="2"/>
  <c r="K12" i="2"/>
  <c r="K11" i="2"/>
  <c r="K10" i="2"/>
  <c r="J43" i="2"/>
  <c r="J41" i="2"/>
  <c r="J40" i="2"/>
  <c r="J39" i="2"/>
  <c r="J38" i="2"/>
  <c r="J37" i="2"/>
  <c r="J36" i="2"/>
  <c r="J35" i="2"/>
  <c r="J34" i="2"/>
  <c r="J33" i="2"/>
  <c r="J32" i="2"/>
  <c r="J31" i="2"/>
  <c r="J30" i="2"/>
  <c r="J28" i="2"/>
  <c r="J26" i="2"/>
  <c r="J25" i="2"/>
  <c r="J24" i="2"/>
  <c r="J21" i="2"/>
  <c r="J19" i="2"/>
  <c r="J17" i="2"/>
  <c r="J16" i="2"/>
  <c r="J15" i="2"/>
  <c r="J14" i="2"/>
  <c r="J13" i="2"/>
  <c r="J12" i="2"/>
  <c r="J11" i="2"/>
  <c r="J10" i="2"/>
  <c r="G43" i="2"/>
  <c r="G41" i="2"/>
  <c r="G40" i="2"/>
  <c r="G39" i="2"/>
  <c r="G38" i="2"/>
  <c r="G37" i="2"/>
  <c r="G36" i="2"/>
  <c r="G35" i="2"/>
  <c r="G34" i="2"/>
  <c r="G33" i="2"/>
  <c r="G32" i="2"/>
  <c r="G31" i="2"/>
  <c r="G30" i="2"/>
  <c r="G28" i="2"/>
  <c r="G26" i="2"/>
  <c r="G25" i="2"/>
  <c r="G24" i="2"/>
  <c r="G21" i="2"/>
  <c r="G19" i="2"/>
  <c r="G17" i="2"/>
  <c r="G16" i="2"/>
  <c r="G15" i="2"/>
  <c r="G14" i="2"/>
  <c r="G13" i="2"/>
  <c r="G12" i="2"/>
  <c r="G11" i="2"/>
  <c r="G10" i="2"/>
  <c r="F43" i="2"/>
  <c r="F41" i="2"/>
  <c r="F40" i="2"/>
  <c r="F39" i="2"/>
  <c r="F38" i="2"/>
  <c r="F37" i="2"/>
  <c r="F36" i="2"/>
  <c r="F35" i="2"/>
  <c r="F34" i="2"/>
  <c r="F33" i="2"/>
  <c r="F32" i="2"/>
  <c r="F31" i="2"/>
  <c r="F30" i="2"/>
  <c r="F28" i="2"/>
  <c r="F26" i="2"/>
  <c r="F25" i="2"/>
  <c r="F24" i="2"/>
  <c r="F21" i="2"/>
  <c r="F19" i="2"/>
  <c r="F17" i="2"/>
  <c r="F16" i="2"/>
  <c r="F15" i="2"/>
  <c r="F14" i="2"/>
  <c r="F13" i="2"/>
  <c r="F12" i="2"/>
  <c r="F11" i="2"/>
  <c r="F10" i="2"/>
  <c r="C43" i="2" l="1"/>
  <c r="C41" i="2"/>
  <c r="C40" i="2"/>
  <c r="C39" i="2"/>
  <c r="C38" i="2"/>
  <c r="C37" i="2"/>
  <c r="C36" i="2"/>
  <c r="C35" i="2"/>
  <c r="C34" i="2"/>
  <c r="C33" i="2"/>
  <c r="C32" i="2"/>
  <c r="C31" i="2"/>
  <c r="C30" i="2"/>
  <c r="C28" i="2"/>
  <c r="C26" i="2"/>
  <c r="C25" i="2"/>
  <c r="C24" i="2"/>
  <c r="C21" i="2"/>
  <c r="C19" i="2"/>
  <c r="C17" i="2"/>
  <c r="C16" i="2"/>
  <c r="C15" i="2"/>
  <c r="C14" i="2"/>
  <c r="C13" i="2"/>
  <c r="C12" i="2"/>
  <c r="C11" i="2"/>
  <c r="C10" i="2"/>
  <c r="B43" i="2"/>
  <c r="B41" i="2"/>
  <c r="B40" i="2"/>
  <c r="B39" i="2"/>
  <c r="B38" i="2"/>
  <c r="B37" i="2"/>
  <c r="B36" i="2"/>
  <c r="B35" i="2"/>
  <c r="B34" i="2"/>
  <c r="B33" i="2"/>
  <c r="B32" i="2"/>
  <c r="B31" i="2"/>
  <c r="B30" i="2"/>
  <c r="B28" i="2"/>
  <c r="B26" i="2"/>
  <c r="B25" i="2"/>
  <c r="B24" i="2"/>
  <c r="B21" i="2"/>
  <c r="B19" i="2"/>
  <c r="B17" i="2"/>
  <c r="B16" i="2"/>
  <c r="B15" i="2"/>
  <c r="B14" i="2"/>
  <c r="B13" i="2"/>
  <c r="B12" i="2"/>
  <c r="B11" i="2"/>
  <c r="B10" i="2"/>
  <c r="C7" i="2" l="1"/>
  <c r="B7" i="2"/>
  <c r="F6" i="2"/>
  <c r="B6" i="2"/>
  <c r="K42" i="1" l="1"/>
  <c r="J42" i="1"/>
  <c r="J42" i="2" s="1"/>
  <c r="G42" i="1"/>
  <c r="F42" i="1"/>
  <c r="F42" i="2" s="1"/>
  <c r="C42" i="1"/>
  <c r="C42" i="2" s="1"/>
  <c r="B42" i="1"/>
  <c r="B42" i="2" s="1"/>
  <c r="K29" i="1"/>
  <c r="J29" i="1"/>
  <c r="J29" i="2" s="1"/>
  <c r="G29" i="1"/>
  <c r="F29" i="1"/>
  <c r="F29" i="2" s="1"/>
  <c r="C29" i="1"/>
  <c r="C29" i="2" s="1"/>
  <c r="B29" i="1"/>
  <c r="B29" i="2" s="1"/>
  <c r="K27" i="1"/>
  <c r="J27" i="1"/>
  <c r="J27" i="2" s="1"/>
  <c r="G27" i="1"/>
  <c r="F27" i="1"/>
  <c r="F27" i="2" s="1"/>
  <c r="C27" i="1"/>
  <c r="C27" i="2" s="1"/>
  <c r="B27" i="1"/>
  <c r="B27" i="2" s="1"/>
  <c r="K23" i="1"/>
  <c r="J23" i="1"/>
  <c r="J23" i="2" s="1"/>
  <c r="G23" i="1"/>
  <c r="F23" i="1"/>
  <c r="F23" i="2" s="1"/>
  <c r="C23" i="1"/>
  <c r="B23" i="1"/>
  <c r="B23" i="2" s="1"/>
  <c r="K20" i="1"/>
  <c r="J20" i="1"/>
  <c r="J20" i="2" s="1"/>
  <c r="G20" i="1"/>
  <c r="F20" i="1"/>
  <c r="F20" i="2" s="1"/>
  <c r="C20" i="1"/>
  <c r="C20" i="2" s="1"/>
  <c r="B20" i="1"/>
  <c r="B20" i="2" s="1"/>
  <c r="K18" i="1"/>
  <c r="J18" i="1"/>
  <c r="J18" i="2" s="1"/>
  <c r="G18" i="1"/>
  <c r="F18" i="1"/>
  <c r="F18" i="2" s="1"/>
  <c r="C18" i="1"/>
  <c r="C18" i="2" s="1"/>
  <c r="B18" i="1"/>
  <c r="B18" i="2" s="1"/>
  <c r="K9" i="1"/>
  <c r="K8" i="1" s="1"/>
  <c r="J9" i="1"/>
  <c r="J9" i="2" s="1"/>
  <c r="G9" i="1"/>
  <c r="F9" i="1"/>
  <c r="F9" i="2" s="1"/>
  <c r="C9" i="1"/>
  <c r="C9" i="2" s="1"/>
  <c r="B9" i="1"/>
  <c r="B9" i="2" s="1"/>
  <c r="K22" i="1" l="1"/>
  <c r="K22" i="2" s="1"/>
  <c r="G22" i="1"/>
  <c r="G22" i="2" s="1"/>
  <c r="J22" i="1"/>
  <c r="J22" i="2" s="1"/>
  <c r="J8" i="1"/>
  <c r="J8" i="2" s="1"/>
  <c r="G29" i="2"/>
  <c r="G18" i="2"/>
  <c r="D23" i="1"/>
  <c r="B23" i="3" s="1"/>
  <c r="C23" i="2"/>
  <c r="G27" i="2"/>
  <c r="G9" i="2"/>
  <c r="F8" i="1"/>
  <c r="F22" i="1"/>
  <c r="F22" i="2" s="1"/>
  <c r="K9" i="2"/>
  <c r="G8" i="1"/>
  <c r="K23" i="2"/>
  <c r="K42" i="2"/>
  <c r="G20" i="2"/>
  <c r="K20" i="2"/>
  <c r="B8" i="1"/>
  <c r="B22" i="1"/>
  <c r="B22" i="2" s="1"/>
  <c r="K8" i="2"/>
  <c r="K29" i="2"/>
  <c r="K18" i="2"/>
  <c r="C8" i="1"/>
  <c r="G23" i="2"/>
  <c r="K27" i="2"/>
  <c r="C22" i="1"/>
  <c r="C22" i="2" s="1"/>
  <c r="G42" i="2"/>
  <c r="J46" i="2"/>
  <c r="K44" i="1" l="1"/>
  <c r="J44" i="1"/>
  <c r="J44" i="2" s="1"/>
  <c r="C8" i="2"/>
  <c r="C44" i="1"/>
  <c r="B8" i="2"/>
  <c r="B44" i="1"/>
  <c r="G8" i="2"/>
  <c r="G44" i="1"/>
  <c r="K44" i="2"/>
  <c r="M27" i="2" s="1"/>
  <c r="F8" i="2"/>
  <c r="F44" i="1"/>
  <c r="F46" i="2"/>
  <c r="C46" i="2"/>
  <c r="C45" i="2"/>
  <c r="B46" i="2"/>
  <c r="F44" i="2" l="1"/>
  <c r="B44" i="2"/>
  <c r="B45" i="2"/>
  <c r="M20" i="2"/>
  <c r="M9" i="2"/>
  <c r="M29" i="2"/>
  <c r="M44" i="2"/>
  <c r="M15" i="2"/>
  <c r="M17" i="2"/>
  <c r="M28" i="2"/>
  <c r="M14" i="2"/>
  <c r="M37" i="2"/>
  <c r="M11" i="2"/>
  <c r="M12" i="2"/>
  <c r="M26" i="2"/>
  <c r="M16" i="2"/>
  <c r="M10" i="2"/>
  <c r="M21" i="2"/>
  <c r="M24" i="2"/>
  <c r="M25" i="2"/>
  <c r="M36" i="2"/>
  <c r="M31" i="2"/>
  <c r="M30" i="2"/>
  <c r="M19" i="2"/>
  <c r="M33" i="2"/>
  <c r="M34" i="2"/>
  <c r="M35" i="2"/>
  <c r="M38" i="2"/>
  <c r="M32" i="2"/>
  <c r="M41" i="2"/>
  <c r="M43" i="2"/>
  <c r="M40" i="2"/>
  <c r="M13" i="2"/>
  <c r="M39" i="2"/>
  <c r="M18" i="2"/>
  <c r="M8" i="2"/>
  <c r="M42" i="2"/>
  <c r="M23" i="2"/>
  <c r="M22" i="2"/>
  <c r="C44" i="2"/>
  <c r="E8" i="2" s="1"/>
  <c r="I32" i="1"/>
  <c r="I31" i="1"/>
  <c r="I38" i="1"/>
  <c r="I21" i="1"/>
  <c r="I39" i="1"/>
  <c r="I15" i="1"/>
  <c r="I30" i="1"/>
  <c r="I44" i="1"/>
  <c r="I36" i="1"/>
  <c r="I28" i="1"/>
  <c r="I12" i="1"/>
  <c r="I43" i="1"/>
  <c r="I35" i="1"/>
  <c r="I19" i="1"/>
  <c r="I11" i="1"/>
  <c r="I34" i="1"/>
  <c r="I26" i="1"/>
  <c r="I10" i="1"/>
  <c r="I41" i="1"/>
  <c r="I33" i="1"/>
  <c r="I25" i="1"/>
  <c r="I17" i="1"/>
  <c r="I40" i="1"/>
  <c r="I24" i="1"/>
  <c r="I16" i="1"/>
  <c r="I14" i="1"/>
  <c r="I37" i="1"/>
  <c r="I13" i="1"/>
  <c r="G44" i="2"/>
  <c r="I8" i="2" s="1"/>
  <c r="I23" i="1"/>
  <c r="I22" i="1"/>
  <c r="I27" i="1"/>
  <c r="I29" i="1"/>
  <c r="I9" i="1"/>
  <c r="I42" i="1"/>
  <c r="I18" i="1"/>
  <c r="I20" i="1"/>
  <c r="I8" i="1"/>
  <c r="H22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K46" i="2" l="1"/>
  <c r="G46" i="2"/>
  <c r="E44" i="2"/>
  <c r="E21" i="2"/>
  <c r="E36" i="2"/>
  <c r="E30" i="2"/>
  <c r="E19" i="2"/>
  <c r="E12" i="2"/>
  <c r="E11" i="2"/>
  <c r="E38" i="2"/>
  <c r="E32" i="2"/>
  <c r="E43" i="2"/>
  <c r="E41" i="2"/>
  <c r="E33" i="2"/>
  <c r="E40" i="2"/>
  <c r="E13" i="2"/>
  <c r="E24" i="2"/>
  <c r="E34" i="2"/>
  <c r="E10" i="2"/>
  <c r="E25" i="2"/>
  <c r="E15" i="2"/>
  <c r="E17" i="2"/>
  <c r="E28" i="2"/>
  <c r="E31" i="2"/>
  <c r="E14" i="2"/>
  <c r="E39" i="2"/>
  <c r="E16" i="2"/>
  <c r="E35" i="2"/>
  <c r="E37" i="2"/>
  <c r="E26" i="2"/>
  <c r="E42" i="2"/>
  <c r="E27" i="2"/>
  <c r="E9" i="2"/>
  <c r="E29" i="2"/>
  <c r="E20" i="2"/>
  <c r="E18" i="2"/>
  <c r="E23" i="2"/>
  <c r="E22" i="2"/>
  <c r="I44" i="2"/>
  <c r="I28" i="2"/>
  <c r="I34" i="2"/>
  <c r="I14" i="2"/>
  <c r="I16" i="2"/>
  <c r="I31" i="2"/>
  <c r="I32" i="2"/>
  <c r="I43" i="2"/>
  <c r="I26" i="2"/>
  <c r="I30" i="2"/>
  <c r="I39" i="2"/>
  <c r="I40" i="2"/>
  <c r="I41" i="2"/>
  <c r="I35" i="2"/>
  <c r="I17" i="2"/>
  <c r="I21" i="2"/>
  <c r="I36" i="2"/>
  <c r="I38" i="2"/>
  <c r="I33" i="2"/>
  <c r="I37" i="2"/>
  <c r="I25" i="2"/>
  <c r="I10" i="2"/>
  <c r="I24" i="2"/>
  <c r="I13" i="2"/>
  <c r="I11" i="2"/>
  <c r="I12" i="2"/>
  <c r="I15" i="2"/>
  <c r="I19" i="2"/>
  <c r="I42" i="2"/>
  <c r="I29" i="2"/>
  <c r="I27" i="2"/>
  <c r="I23" i="2"/>
  <c r="I9" i="2"/>
  <c r="I20" i="2"/>
  <c r="I22" i="2"/>
  <c r="I18" i="2"/>
  <c r="D22" i="4"/>
  <c r="M22" i="4" l="1"/>
  <c r="L22" i="4"/>
  <c r="M21" i="4"/>
  <c r="L21" i="4"/>
  <c r="M20" i="4"/>
  <c r="L20" i="4"/>
  <c r="M19" i="4"/>
  <c r="L19" i="4"/>
  <c r="M18" i="4"/>
  <c r="L18" i="4"/>
  <c r="M17" i="4"/>
  <c r="L17" i="4"/>
  <c r="M16" i="4"/>
  <c r="L16" i="4"/>
  <c r="M15" i="4"/>
  <c r="L15" i="4"/>
  <c r="M14" i="4"/>
  <c r="L14" i="4"/>
  <c r="M13" i="4"/>
  <c r="L13" i="4"/>
  <c r="M12" i="4"/>
  <c r="L12" i="4"/>
  <c r="M11" i="4"/>
  <c r="L11" i="4"/>
  <c r="M10" i="4"/>
  <c r="L10" i="4"/>
  <c r="M9" i="4"/>
  <c r="L9" i="4"/>
  <c r="J45" i="2" l="1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L8" i="1"/>
  <c r="F8" i="3" s="1"/>
  <c r="L8" i="2" l="1"/>
  <c r="G8" i="3" s="1"/>
  <c r="L9" i="2"/>
  <c r="G9" i="3" s="1"/>
  <c r="L10" i="2"/>
  <c r="G10" i="3" s="1"/>
  <c r="L11" i="2"/>
  <c r="G11" i="3" s="1"/>
  <c r="L12" i="2"/>
  <c r="G12" i="3" s="1"/>
  <c r="L13" i="2"/>
  <c r="G13" i="3" s="1"/>
  <c r="L14" i="2"/>
  <c r="G14" i="3" s="1"/>
  <c r="L15" i="2"/>
  <c r="G15" i="3" s="1"/>
  <c r="L16" i="2"/>
  <c r="G16" i="3" s="1"/>
  <c r="L17" i="2"/>
  <c r="G17" i="3" s="1"/>
  <c r="L18" i="2"/>
  <c r="G18" i="3" s="1"/>
  <c r="L19" i="2"/>
  <c r="G19" i="3" s="1"/>
  <c r="L20" i="2"/>
  <c r="G20" i="3" s="1"/>
  <c r="L21" i="2"/>
  <c r="G21" i="3" s="1"/>
  <c r="L22" i="2"/>
  <c r="G22" i="3" s="1"/>
  <c r="L23" i="2"/>
  <c r="G23" i="3" s="1"/>
  <c r="L24" i="2"/>
  <c r="G24" i="3" s="1"/>
  <c r="L25" i="2"/>
  <c r="G25" i="3" s="1"/>
  <c r="L26" i="2"/>
  <c r="G26" i="3" s="1"/>
  <c r="L27" i="2"/>
  <c r="G27" i="3" s="1"/>
  <c r="L28" i="2"/>
  <c r="G28" i="3" s="1"/>
  <c r="L29" i="2"/>
  <c r="G29" i="3" s="1"/>
  <c r="L30" i="2"/>
  <c r="G30" i="3" s="1"/>
  <c r="L31" i="2"/>
  <c r="G31" i="3" s="1"/>
  <c r="L32" i="2"/>
  <c r="G32" i="3" s="1"/>
  <c r="L33" i="2"/>
  <c r="G33" i="3" s="1"/>
  <c r="L34" i="2"/>
  <c r="G34" i="3" s="1"/>
  <c r="L35" i="2"/>
  <c r="G35" i="3" s="1"/>
  <c r="L36" i="2"/>
  <c r="G36" i="3" s="1"/>
  <c r="L37" i="2"/>
  <c r="G37" i="3" s="1"/>
  <c r="L38" i="2"/>
  <c r="G38" i="3" s="1"/>
  <c r="L39" i="2"/>
  <c r="G39" i="3" s="1"/>
  <c r="L40" i="2"/>
  <c r="G40" i="3" s="1"/>
  <c r="L41" i="2"/>
  <c r="G41" i="3" s="1"/>
  <c r="L42" i="2"/>
  <c r="G42" i="3" s="1"/>
  <c r="L43" i="2"/>
  <c r="G43" i="3" s="1"/>
  <c r="L44" i="2"/>
  <c r="G44" i="3" s="1"/>
  <c r="P5" i="23"/>
  <c r="P7" i="23"/>
  <c r="P8" i="23"/>
  <c r="P9" i="23"/>
  <c r="P10" i="23"/>
  <c r="P11" i="23"/>
  <c r="P12" i="23"/>
  <c r="P13" i="23"/>
  <c r="P14" i="23"/>
  <c r="P15" i="23"/>
  <c r="P16" i="23"/>
  <c r="P17" i="23"/>
  <c r="P18" i="23"/>
  <c r="P19" i="23"/>
  <c r="P20" i="23"/>
  <c r="P21" i="23"/>
  <c r="P22" i="23"/>
  <c r="P23" i="23"/>
  <c r="P24" i="23"/>
  <c r="P26" i="23"/>
  <c r="O25" i="23" l="1"/>
  <c r="P6" i="23"/>
  <c r="P25" i="23" s="1"/>
  <c r="O58" i="22"/>
  <c r="O59" i="22"/>
  <c r="O62" i="22"/>
  <c r="O2" i="22" l="1"/>
  <c r="O3" i="22"/>
  <c r="O25" i="22"/>
  <c r="O24" i="22"/>
  <c r="I22" i="4"/>
  <c r="E22" i="4"/>
  <c r="I21" i="4"/>
  <c r="H21" i="4"/>
  <c r="E21" i="4"/>
  <c r="I20" i="4"/>
  <c r="H20" i="4"/>
  <c r="E20" i="4"/>
  <c r="I19" i="4"/>
  <c r="H19" i="4"/>
  <c r="E19" i="4"/>
  <c r="I18" i="4"/>
  <c r="H18" i="4"/>
  <c r="E18" i="4"/>
  <c r="I17" i="4"/>
  <c r="H17" i="4"/>
  <c r="E17" i="4"/>
  <c r="I16" i="4"/>
  <c r="H16" i="4"/>
  <c r="E16" i="4"/>
  <c r="I15" i="4"/>
  <c r="H15" i="4"/>
  <c r="E15" i="4"/>
  <c r="I14" i="4"/>
  <c r="H14" i="4"/>
  <c r="E14" i="4"/>
  <c r="I13" i="4"/>
  <c r="H13" i="4"/>
  <c r="E13" i="4"/>
  <c r="I12" i="4"/>
  <c r="H12" i="4"/>
  <c r="E12" i="4"/>
  <c r="I11" i="4"/>
  <c r="H11" i="4"/>
  <c r="E11" i="4"/>
  <c r="I10" i="4"/>
  <c r="H10" i="4"/>
  <c r="E10" i="4"/>
  <c r="I9" i="4"/>
  <c r="H9" i="4"/>
  <c r="E9" i="4"/>
  <c r="E46" i="2"/>
  <c r="D40" i="2"/>
  <c r="C40" i="3" s="1"/>
  <c r="D37" i="2"/>
  <c r="C37" i="3" s="1"/>
  <c r="D25" i="2"/>
  <c r="C25" i="3" s="1"/>
  <c r="D20" i="2"/>
  <c r="C20" i="3" s="1"/>
  <c r="D17" i="2"/>
  <c r="C17" i="3" s="1"/>
  <c r="D8" i="2"/>
  <c r="C8" i="3" s="1"/>
  <c r="D46" i="3"/>
  <c r="B46" i="3"/>
  <c r="G45" i="2"/>
  <c r="F45" i="2"/>
  <c r="H44" i="1"/>
  <c r="D44" i="3" s="1"/>
  <c r="E44" i="1"/>
  <c r="D44" i="1"/>
  <c r="B44" i="3" s="1"/>
  <c r="H43" i="1"/>
  <c r="D43" i="3" s="1"/>
  <c r="E43" i="1"/>
  <c r="D43" i="1"/>
  <c r="B43" i="3" s="1"/>
  <c r="H42" i="1"/>
  <c r="D42" i="3" s="1"/>
  <c r="E42" i="1"/>
  <c r="D42" i="1"/>
  <c r="B42" i="3" s="1"/>
  <c r="H41" i="1"/>
  <c r="D41" i="3" s="1"/>
  <c r="E41" i="1"/>
  <c r="D41" i="1"/>
  <c r="B41" i="3" s="1"/>
  <c r="H40" i="1"/>
  <c r="D40" i="3" s="1"/>
  <c r="E40" i="1"/>
  <c r="D40" i="1"/>
  <c r="B40" i="3" s="1"/>
  <c r="H39" i="1"/>
  <c r="D39" i="3" s="1"/>
  <c r="E39" i="1"/>
  <c r="D39" i="1"/>
  <c r="B39" i="3" s="1"/>
  <c r="H38" i="1"/>
  <c r="D38" i="3" s="1"/>
  <c r="E38" i="1"/>
  <c r="D38" i="1"/>
  <c r="B38" i="3" s="1"/>
  <c r="H37" i="1"/>
  <c r="D37" i="3" s="1"/>
  <c r="E37" i="1"/>
  <c r="D37" i="1"/>
  <c r="B37" i="3" s="1"/>
  <c r="H36" i="1"/>
  <c r="D36" i="3" s="1"/>
  <c r="E36" i="1"/>
  <c r="D36" i="1"/>
  <c r="B36" i="3" s="1"/>
  <c r="H35" i="1"/>
  <c r="D35" i="3" s="1"/>
  <c r="E35" i="1"/>
  <c r="D35" i="1"/>
  <c r="B35" i="3" s="1"/>
  <c r="H34" i="1"/>
  <c r="D34" i="3" s="1"/>
  <c r="E34" i="1"/>
  <c r="D34" i="1"/>
  <c r="B34" i="3" s="1"/>
  <c r="H33" i="1"/>
  <c r="D33" i="3" s="1"/>
  <c r="E33" i="1"/>
  <c r="D33" i="1"/>
  <c r="B33" i="3" s="1"/>
  <c r="H32" i="1"/>
  <c r="D32" i="3" s="1"/>
  <c r="E32" i="1"/>
  <c r="D32" i="1"/>
  <c r="B32" i="3" s="1"/>
  <c r="H31" i="1"/>
  <c r="D31" i="3" s="1"/>
  <c r="E31" i="1"/>
  <c r="D31" i="1"/>
  <c r="B31" i="3" s="1"/>
  <c r="H30" i="1"/>
  <c r="D30" i="3" s="1"/>
  <c r="E30" i="1"/>
  <c r="D30" i="1"/>
  <c r="B30" i="3" s="1"/>
  <c r="H29" i="1"/>
  <c r="D29" i="3" s="1"/>
  <c r="E29" i="1"/>
  <c r="D29" i="1"/>
  <c r="B29" i="3" s="1"/>
  <c r="H28" i="1"/>
  <c r="D28" i="3" s="1"/>
  <c r="E28" i="1"/>
  <c r="D28" i="1"/>
  <c r="B28" i="3" s="1"/>
  <c r="H27" i="1"/>
  <c r="D27" i="3" s="1"/>
  <c r="E27" i="1"/>
  <c r="D27" i="1"/>
  <c r="B27" i="3" s="1"/>
  <c r="H26" i="1"/>
  <c r="D26" i="3" s="1"/>
  <c r="E26" i="1"/>
  <c r="D26" i="1"/>
  <c r="B26" i="3" s="1"/>
  <c r="H25" i="1"/>
  <c r="D25" i="3" s="1"/>
  <c r="E25" i="1"/>
  <c r="D25" i="1"/>
  <c r="B25" i="3" s="1"/>
  <c r="H24" i="1"/>
  <c r="D24" i="3" s="1"/>
  <c r="E24" i="1"/>
  <c r="D24" i="1"/>
  <c r="B24" i="3" s="1"/>
  <c r="H23" i="1"/>
  <c r="D23" i="3" s="1"/>
  <c r="E23" i="1"/>
  <c r="H22" i="1"/>
  <c r="D22" i="3" s="1"/>
  <c r="E22" i="1"/>
  <c r="D22" i="1"/>
  <c r="B22" i="3" s="1"/>
  <c r="H21" i="1"/>
  <c r="D21" i="3" s="1"/>
  <c r="E21" i="1"/>
  <c r="D21" i="1"/>
  <c r="B21" i="3" s="1"/>
  <c r="H20" i="1"/>
  <c r="D20" i="3" s="1"/>
  <c r="E20" i="1"/>
  <c r="D20" i="1"/>
  <c r="B20" i="3" s="1"/>
  <c r="H19" i="1"/>
  <c r="D19" i="3" s="1"/>
  <c r="E19" i="1"/>
  <c r="D19" i="1"/>
  <c r="B19" i="3" s="1"/>
  <c r="H18" i="1"/>
  <c r="D18" i="3" s="1"/>
  <c r="E18" i="1"/>
  <c r="D18" i="1"/>
  <c r="B18" i="3" s="1"/>
  <c r="H17" i="1"/>
  <c r="D17" i="3" s="1"/>
  <c r="E17" i="1"/>
  <c r="D17" i="1"/>
  <c r="B17" i="3" s="1"/>
  <c r="H16" i="1"/>
  <c r="D16" i="3" s="1"/>
  <c r="E16" i="1"/>
  <c r="D16" i="1"/>
  <c r="B16" i="3" s="1"/>
  <c r="H15" i="1"/>
  <c r="D15" i="3" s="1"/>
  <c r="E15" i="1"/>
  <c r="D15" i="1"/>
  <c r="B15" i="3" s="1"/>
  <c r="H14" i="1"/>
  <c r="D14" i="3" s="1"/>
  <c r="E14" i="1"/>
  <c r="D14" i="1"/>
  <c r="B14" i="3" s="1"/>
  <c r="H13" i="1"/>
  <c r="D13" i="3" s="1"/>
  <c r="E13" i="1"/>
  <c r="D13" i="1"/>
  <c r="B13" i="3" s="1"/>
  <c r="H12" i="1"/>
  <c r="D12" i="3" s="1"/>
  <c r="E12" i="1"/>
  <c r="D12" i="1"/>
  <c r="B12" i="3" s="1"/>
  <c r="H11" i="1"/>
  <c r="D11" i="3" s="1"/>
  <c r="E11" i="1"/>
  <c r="D11" i="1"/>
  <c r="B11" i="3" s="1"/>
  <c r="H10" i="1"/>
  <c r="D10" i="3" s="1"/>
  <c r="E10" i="1"/>
  <c r="D10" i="1"/>
  <c r="B10" i="3" s="1"/>
  <c r="H9" i="1"/>
  <c r="D9" i="3" s="1"/>
  <c r="E9" i="1"/>
  <c r="D9" i="1"/>
  <c r="B9" i="3" s="1"/>
  <c r="H8" i="1"/>
  <c r="D8" i="3" s="1"/>
  <c r="E8" i="1"/>
  <c r="D8" i="1"/>
  <c r="B8" i="3" s="1"/>
  <c r="H34" i="2" l="1"/>
  <c r="E34" i="3" s="1"/>
  <c r="H33" i="2"/>
  <c r="E33" i="3" s="1"/>
  <c r="H40" i="2"/>
  <c r="E40" i="3" s="1"/>
  <c r="D13" i="2"/>
  <c r="C13" i="3" s="1"/>
  <c r="D28" i="2"/>
  <c r="C28" i="3" s="1"/>
  <c r="D32" i="2"/>
  <c r="C32" i="3" s="1"/>
  <c r="H17" i="2"/>
  <c r="E17" i="3" s="1"/>
  <c r="H18" i="2"/>
  <c r="E18" i="3" s="1"/>
  <c r="D46" i="2"/>
  <c r="C46" i="3" s="1"/>
  <c r="D12" i="2"/>
  <c r="C12" i="3" s="1"/>
  <c r="D21" i="2"/>
  <c r="C21" i="3" s="1"/>
  <c r="D24" i="2"/>
  <c r="C24" i="3" s="1"/>
  <c r="D29" i="2"/>
  <c r="C29" i="3" s="1"/>
  <c r="D16" i="2"/>
  <c r="C16" i="3" s="1"/>
  <c r="D33" i="2"/>
  <c r="C33" i="3" s="1"/>
  <c r="D9" i="2"/>
  <c r="C9" i="3" s="1"/>
  <c r="D36" i="2"/>
  <c r="C36" i="3" s="1"/>
  <c r="D43" i="2"/>
  <c r="C43" i="3" s="1"/>
  <c r="I46" i="2"/>
  <c r="H46" i="2"/>
  <c r="E46" i="3" s="1"/>
  <c r="H44" i="2"/>
  <c r="E44" i="3" s="1"/>
  <c r="H21" i="2"/>
  <c r="E21" i="3" s="1"/>
  <c r="H22" i="2"/>
  <c r="E22" i="3" s="1"/>
  <c r="H37" i="2"/>
  <c r="E37" i="3" s="1"/>
  <c r="H38" i="2"/>
  <c r="E38" i="3" s="1"/>
  <c r="H9" i="2"/>
  <c r="E9" i="3" s="1"/>
  <c r="H10" i="2"/>
  <c r="E10" i="3" s="1"/>
  <c r="H25" i="2"/>
  <c r="E25" i="3" s="1"/>
  <c r="H26" i="2"/>
  <c r="E26" i="3" s="1"/>
  <c r="H13" i="2"/>
  <c r="E13" i="3" s="1"/>
  <c r="H14" i="2"/>
  <c r="E14" i="3" s="1"/>
  <c r="H29" i="2"/>
  <c r="E29" i="3" s="1"/>
  <c r="H30" i="2"/>
  <c r="E30" i="3" s="1"/>
  <c r="D44" i="2"/>
  <c r="C44" i="3" s="1"/>
  <c r="D41" i="2"/>
  <c r="C41" i="3" s="1"/>
  <c r="H45" i="2"/>
  <c r="E45" i="3" s="1"/>
  <c r="D10" i="2"/>
  <c r="C10" i="3" s="1"/>
  <c r="H11" i="2"/>
  <c r="E11" i="3" s="1"/>
  <c r="D14" i="2"/>
  <c r="C14" i="3" s="1"/>
  <c r="D18" i="2"/>
  <c r="C18" i="3" s="1"/>
  <c r="H19" i="2"/>
  <c r="E19" i="3" s="1"/>
  <c r="H23" i="2"/>
  <c r="E23" i="3" s="1"/>
  <c r="D26" i="2"/>
  <c r="C26" i="3" s="1"/>
  <c r="H31" i="2"/>
  <c r="E31" i="3" s="1"/>
  <c r="D34" i="2"/>
  <c r="C34" i="3" s="1"/>
  <c r="H35" i="2"/>
  <c r="E35" i="3" s="1"/>
  <c r="D38" i="2"/>
  <c r="C38" i="3" s="1"/>
  <c r="H39" i="2"/>
  <c r="E39" i="3" s="1"/>
  <c r="I45" i="2"/>
  <c r="D45" i="3"/>
  <c r="H8" i="2"/>
  <c r="E8" i="3" s="1"/>
  <c r="D11" i="2"/>
  <c r="C11" i="3" s="1"/>
  <c r="H12" i="2"/>
  <c r="E12" i="3" s="1"/>
  <c r="D15" i="2"/>
  <c r="C15" i="3" s="1"/>
  <c r="H16" i="2"/>
  <c r="E16" i="3" s="1"/>
  <c r="D19" i="2"/>
  <c r="C19" i="3" s="1"/>
  <c r="H20" i="2"/>
  <c r="E20" i="3" s="1"/>
  <c r="D23" i="2"/>
  <c r="C23" i="3" s="1"/>
  <c r="H24" i="2"/>
  <c r="E24" i="3" s="1"/>
  <c r="D27" i="2"/>
  <c r="C27" i="3" s="1"/>
  <c r="H28" i="2"/>
  <c r="E28" i="3" s="1"/>
  <c r="D31" i="2"/>
  <c r="C31" i="3" s="1"/>
  <c r="H32" i="2"/>
  <c r="E32" i="3" s="1"/>
  <c r="D35" i="2"/>
  <c r="C35" i="3" s="1"/>
  <c r="H36" i="2"/>
  <c r="E36" i="3" s="1"/>
  <c r="D39" i="2"/>
  <c r="C39" i="3" s="1"/>
  <c r="H41" i="2"/>
  <c r="E41" i="3" s="1"/>
  <c r="H42" i="2"/>
  <c r="E42" i="3" s="1"/>
  <c r="H43" i="2"/>
  <c r="E43" i="3" s="1"/>
  <c r="H15" i="2"/>
  <c r="E15" i="3" s="1"/>
  <c r="D22" i="2"/>
  <c r="C22" i="3" s="1"/>
  <c r="H27" i="2"/>
  <c r="E27" i="3" s="1"/>
  <c r="D30" i="2"/>
  <c r="C30" i="3" s="1"/>
  <c r="D42" i="2"/>
  <c r="C42" i="3" s="1"/>
  <c r="F46" i="3" l="1"/>
  <c r="K45" i="2"/>
  <c r="M45" i="2" l="1"/>
  <c r="L45" i="2"/>
  <c r="G45" i="3" s="1"/>
  <c r="M46" i="2"/>
  <c r="L46" i="2"/>
  <c r="G46" i="3" s="1"/>
  <c r="F45" i="3"/>
</calcChain>
</file>

<file path=xl/sharedStrings.xml><?xml version="1.0" encoding="utf-8"?>
<sst xmlns="http://schemas.openxmlformats.org/spreadsheetml/2006/main" count="419" uniqueCount="224">
  <si>
    <t>TEMMUZ</t>
  </si>
  <si>
    <t>SEKTÖRLER</t>
  </si>
  <si>
    <t>I. TARIM</t>
  </si>
  <si>
    <t xml:space="preserve">   A. BİTKİSEL ÜRÜNLER</t>
  </si>
  <si>
    <t xml:space="preserve">     Hububat, Bakliyat, Yağlı Tohumlar ve Mam.</t>
  </si>
  <si>
    <t xml:space="preserve">     Yaş Meyve ve Sebze</t>
  </si>
  <si>
    <t xml:space="preserve">     Meyve Sebze Mamulleri</t>
  </si>
  <si>
    <t xml:space="preserve">     Kuru Meyve ve Mamulleri</t>
  </si>
  <si>
    <t xml:space="preserve">     Fındık ve Mamulleri</t>
  </si>
  <si>
    <t xml:space="preserve">     Zeytin ve Zeytinyağı</t>
  </si>
  <si>
    <t xml:space="preserve">     Tütün ve Mamulleri</t>
  </si>
  <si>
    <t xml:space="preserve">     Süs Bitkileri</t>
  </si>
  <si>
    <t xml:space="preserve">   B. HAYVANSAL ÜRÜNLER</t>
  </si>
  <si>
    <t xml:space="preserve">     Su Ürünleri ve Hayvansal Mamuller</t>
  </si>
  <si>
    <t>II. SANAYİ</t>
  </si>
  <si>
    <t xml:space="preserve">   A. TARIMA DAYALI İŞLENMİŞ ÜRÜNLER</t>
  </si>
  <si>
    <t xml:space="preserve">     Tekstil ve Hammaddeleri</t>
  </si>
  <si>
    <t xml:space="preserve">     Deri ve Deri Mamulleri</t>
  </si>
  <si>
    <t xml:space="preserve">     Halı</t>
  </si>
  <si>
    <t xml:space="preserve">   B. KİMYEVİ MADDELER VE MAM.</t>
  </si>
  <si>
    <t xml:space="preserve">     Kimyevi Maddeler ve Mamulleri</t>
  </si>
  <si>
    <t xml:space="preserve">   C. SANAYİ MAMULLERİ</t>
  </si>
  <si>
    <t xml:space="preserve">     Hazırgiyim ve Konfeksiyon</t>
  </si>
  <si>
    <t xml:space="preserve">     Otomotiv Endüstrisi</t>
  </si>
  <si>
    <t xml:space="preserve">     Gemi ve Yat</t>
  </si>
  <si>
    <t xml:space="preserve">     Makine ve Aksamları</t>
  </si>
  <si>
    <t xml:space="preserve">     Demir ve Demir Dışı Metaller</t>
  </si>
  <si>
    <t xml:space="preserve">     Çelik</t>
  </si>
  <si>
    <t xml:space="preserve">     Mücevher</t>
  </si>
  <si>
    <t xml:space="preserve">     İklimlendirme Sanayii</t>
  </si>
  <si>
    <t xml:space="preserve">     Diğer Sanayi Ürünleri</t>
  </si>
  <si>
    <t>III. MADENCİLİK</t>
  </si>
  <si>
    <t xml:space="preserve">     Madencilik Ürünleri</t>
  </si>
  <si>
    <t>T O P L A M (TİM*)</t>
  </si>
  <si>
    <t>İhracatçı Birlikleri Kaydından Muaf İhracat</t>
  </si>
  <si>
    <t>T O P L A M (TİM+TUİK*)</t>
  </si>
  <si>
    <t>Not: İlgili dönem ortalama MB Dolar Alış Kuru baz alınarak hesaplanmıştır.</t>
  </si>
  <si>
    <t>İHRACAT ARTIŞI KARŞILAŞTIRMA TABLOSU (USD - TL)</t>
  </si>
  <si>
    <t>USD Bazında Artış (%)</t>
  </si>
  <si>
    <t>TL Bazında Artış  (%)</t>
  </si>
  <si>
    <t>T O P L A M</t>
  </si>
  <si>
    <t>İHRACATÇI  BİRLİKLERİ 
GENEL SEKRETERLİKLERİ</t>
  </si>
  <si>
    <t>TOPLAM</t>
  </si>
  <si>
    <t xml:space="preserve"> </t>
  </si>
  <si>
    <t>OCAK</t>
  </si>
  <si>
    <t>ŞUBAT</t>
  </si>
  <si>
    <t>MART</t>
  </si>
  <si>
    <t>NİSAN</t>
  </si>
  <si>
    <t>MAYIS</t>
  </si>
  <si>
    <t>HAZİRAN</t>
  </si>
  <si>
    <t>EYLÜL</t>
  </si>
  <si>
    <t>EKİM</t>
  </si>
  <si>
    <t>KASIM</t>
  </si>
  <si>
    <t>ARALIK</t>
  </si>
  <si>
    <t>A. BİTKİSEL ÜRÜNLER</t>
  </si>
  <si>
    <t>B. HAYVANSAL ÜRÜNLER</t>
  </si>
  <si>
    <t>C. AĞAÇ MAMULLERİ VE ORMAN ÜRÜNLERİ</t>
  </si>
  <si>
    <t>A. TARIMA DAYALI İŞLENMİŞ ÜRÜNLER</t>
  </si>
  <si>
    <t>B. KİMYEVİ MADDELER</t>
  </si>
  <si>
    <t>C. SANAYİ MAMULLERİ</t>
  </si>
  <si>
    <t>(x1000 $)</t>
  </si>
  <si>
    <t>AGUSTOS</t>
  </si>
  <si>
    <t>(*) Toplam satırında, son ay verileri için İhracatçı Birlikleri kayıtları, önceki dönemler için TÜİK kayıtları esas alınmıştır.</t>
  </si>
  <si>
    <t>Tablo 1</t>
  </si>
  <si>
    <t>En yüksek ihracat artışı elde edilen ilk 10 ülke*</t>
  </si>
  <si>
    <t>ÜLKE (Bin$)</t>
  </si>
  <si>
    <t>Değ. %</t>
  </si>
  <si>
    <t>* 10 milyon dolar ve üstünde ihracat yapılan ülkeler arasında</t>
  </si>
  <si>
    <t>Tablo 2</t>
  </si>
  <si>
    <t>En fazla ihracat yapılan ilk 10 ülke</t>
  </si>
  <si>
    <t>Tablo 3</t>
  </si>
  <si>
    <t xml:space="preserve">En fazla ihracat yapan ilk 10 sektör </t>
  </si>
  <si>
    <t>SEKTÖR (Bin$)</t>
  </si>
  <si>
    <t>Tablo 4</t>
  </si>
  <si>
    <t>İhracatını en yüksek oranlı artıran ilk 10 sektör</t>
  </si>
  <si>
    <t>Tablo 5</t>
  </si>
  <si>
    <t>En fazla ihracat yapan ilk 10 il</t>
  </si>
  <si>
    <t>İL (Bin$)</t>
  </si>
  <si>
    <t>Tablo 6</t>
  </si>
  <si>
    <t>İhracatını en yüksek oranlı artıran ilk 10 il</t>
  </si>
  <si>
    <t>Genel Toplam</t>
  </si>
  <si>
    <t>İlk 20 Ülke Toplam</t>
  </si>
  <si>
    <t>20.</t>
  </si>
  <si>
    <t>19.</t>
  </si>
  <si>
    <t>18.</t>
  </si>
  <si>
    <t>17.</t>
  </si>
  <si>
    <t>16.</t>
  </si>
  <si>
    <t>15.</t>
  </si>
  <si>
    <t>14.</t>
  </si>
  <si>
    <t>13.</t>
  </si>
  <si>
    <t>12.</t>
  </si>
  <si>
    <t>11.</t>
  </si>
  <si>
    <t>10.</t>
  </si>
  <si>
    <t>9.</t>
  </si>
  <si>
    <t>8.</t>
  </si>
  <si>
    <t>7.</t>
  </si>
  <si>
    <t>6.</t>
  </si>
  <si>
    <t>5.</t>
  </si>
  <si>
    <t>4.</t>
  </si>
  <si>
    <t>3.</t>
  </si>
  <si>
    <t>2.</t>
  </si>
  <si>
    <t>1.</t>
  </si>
  <si>
    <t>% PAY</t>
  </si>
  <si>
    <t>KÜMÜLATİF</t>
  </si>
  <si>
    <t>AĞUSTOS</t>
  </si>
  <si>
    <t>ÜLKE</t>
  </si>
  <si>
    <t>SON 12 AYLIK</t>
  </si>
  <si>
    <t xml:space="preserve">     Elektrik Elektronik ve Hizmet</t>
  </si>
  <si>
    <t xml:space="preserve">     Çimento Cam Seramik ve Toprak Ürünleri</t>
  </si>
  <si>
    <t xml:space="preserve">     Savunma ve Havacılık Sanayii</t>
  </si>
  <si>
    <t xml:space="preserve">* Aylar bazında toplam ihracat grafiğinde TUİK rakamları kullanılmıştır. </t>
  </si>
  <si>
    <t xml:space="preserve">     Mobilya, Kağıt ve Orman Ürünleri</t>
  </si>
  <si>
    <t xml:space="preserve">   C. AĞAÇ VE ORMAN ÜRÜNLERİ</t>
  </si>
  <si>
    <t xml:space="preserve">Son 12 aylık dönem için ilk 11 ay TUİK, son ay TİM rakamı kullanılmıştır. </t>
  </si>
  <si>
    <t xml:space="preserve">SEKTÖREL BAZDA İHRACAT KAYIT RAKAMLARI - 1.000 TL   </t>
  </si>
  <si>
    <t>İHRACATÇI  BİRLİKLERİ  GENEL SEKRETERLİKLERİ BAZINDA İHRACAT RAKAMLARI (1.000 $)</t>
  </si>
  <si>
    <t>*Ocak-Haziran dönemi için ilk 5 ay TUİK, son ay TİM rakamı kullanılmıştır.</t>
  </si>
  <si>
    <t>Not: İlgili dönem ortalama MB Dolar Satış Kuru baz alınarak hesaplanmıştır.</t>
  </si>
  <si>
    <t>2017 İHRACAT RAKAMLARI - TL</t>
  </si>
  <si>
    <t>2017 YILI İHRACATIMIZDA İLK 20 ÜLKE (1.000 $)</t>
  </si>
  <si>
    <t>Değişim    ('18/'17)</t>
  </si>
  <si>
    <t xml:space="preserve"> Pay(18)  (%)</t>
  </si>
  <si>
    <t>OCAK (2018/2017)</t>
  </si>
  <si>
    <t>SON 12 AYLIK
(2018/2017)</t>
  </si>
  <si>
    <t>1 - 31 OCAK İHRACAT RAKAMLARI</t>
  </si>
  <si>
    <t xml:space="preserve">SEKTÖREL BAZDA İHRACAT RAKAMLARI -1.000 $ </t>
  </si>
  <si>
    <t>1 - 31 OCAK</t>
  </si>
  <si>
    <t>1 OCAK  -  31 OCAK</t>
  </si>
  <si>
    <t>2016 - 2017</t>
  </si>
  <si>
    <t>2017 - 2018</t>
  </si>
  <si>
    <t xml:space="preserve"> Hububat, Bakliyat, Yağlı Tohumlar ve Mamulleri </t>
  </si>
  <si>
    <t xml:space="preserve"> Yaş Meyve ve Sebze  </t>
  </si>
  <si>
    <t xml:space="preserve"> Meyve Sebze Mamulleri </t>
  </si>
  <si>
    <t xml:space="preserve"> Kuru Meyve ve Mamulleri  </t>
  </si>
  <si>
    <t xml:space="preserve"> Fındık ve Mamulleri </t>
  </si>
  <si>
    <t xml:space="preserve"> Zeytin ve Zeytinyağı </t>
  </si>
  <si>
    <t xml:space="preserve"> Tütün </t>
  </si>
  <si>
    <t xml:space="preserve"> Süs Bitkileri ve Mam.</t>
  </si>
  <si>
    <t xml:space="preserve"> Su Ürünleri ve Hayvansal Mamuller</t>
  </si>
  <si>
    <t xml:space="preserve"> Mobilya,Kağıt ve Orman Ürünleri</t>
  </si>
  <si>
    <t xml:space="preserve"> Tekstil ve Hammaddeleri</t>
  </si>
  <si>
    <t xml:space="preserve"> Deri ve Deri Mamulleri </t>
  </si>
  <si>
    <t xml:space="preserve"> Halı </t>
  </si>
  <si>
    <t xml:space="preserve"> Kimyevi Maddeler ve Mamulleri  </t>
  </si>
  <si>
    <t xml:space="preserve"> Hazırgiyim ve Konfeksiyon </t>
  </si>
  <si>
    <t xml:space="preserve"> Otomotiv Endüstrisi</t>
  </si>
  <si>
    <t xml:space="preserve"> Gemi ve Yat</t>
  </si>
  <si>
    <t xml:space="preserve"> Elektrik Elektronik ve Hizmet</t>
  </si>
  <si>
    <t xml:space="preserve"> Makine ve Aksamları</t>
  </si>
  <si>
    <t xml:space="preserve"> Demir ve Demir Dışı Metaller </t>
  </si>
  <si>
    <t xml:space="preserve"> Çelik</t>
  </si>
  <si>
    <t xml:space="preserve"> Çimento Cam Seramik ve Toprak Ürünleri</t>
  </si>
  <si>
    <t xml:space="preserve"> Mücevher</t>
  </si>
  <si>
    <t xml:space="preserve"> Savunma ve Havacılık Sanayii</t>
  </si>
  <si>
    <t xml:space="preserve"> İklimlendirme Sanayii</t>
  </si>
  <si>
    <t xml:space="preserve"> Diğer Sanayi Ürünleri</t>
  </si>
  <si>
    <t xml:space="preserve"> Madencilik Ürünleri</t>
  </si>
  <si>
    <t>2017  1 - 31 OCAK</t>
  </si>
  <si>
    <t>2018  1 - 31 OCAK</t>
  </si>
  <si>
    <t xml:space="preserve">JAMAIKA </t>
  </si>
  <si>
    <t xml:space="preserve">KATAR </t>
  </si>
  <si>
    <t>ARJANTİN</t>
  </si>
  <si>
    <t xml:space="preserve">MORİTANYA </t>
  </si>
  <si>
    <t xml:space="preserve">MALEZYA </t>
  </si>
  <si>
    <t>KAYSERİ SERBEST BLG.</t>
  </si>
  <si>
    <t>NORVEÇ</t>
  </si>
  <si>
    <t>KANADA</t>
  </si>
  <si>
    <t>YUNANİSTAN</t>
  </si>
  <si>
    <t>TRAKYA SERBEST BÖLGE</t>
  </si>
  <si>
    <t xml:space="preserve">ALMANYA </t>
  </si>
  <si>
    <t>BİRLEŞİK KRALLIK</t>
  </si>
  <si>
    <t>İTALYA</t>
  </si>
  <si>
    <t>BİRLEŞİK DEVLETLER</t>
  </si>
  <si>
    <t>İSPANYA</t>
  </si>
  <si>
    <t>FRANSA</t>
  </si>
  <si>
    <t>IRAK</t>
  </si>
  <si>
    <t>HOLLANDA</t>
  </si>
  <si>
    <t>BELÇİKA</t>
  </si>
  <si>
    <t xml:space="preserve">ROMANYA </t>
  </si>
  <si>
    <t>İSTANBUL</t>
  </si>
  <si>
    <t>BURSA</t>
  </si>
  <si>
    <t>KOCAELI</t>
  </si>
  <si>
    <t>İZMIR</t>
  </si>
  <si>
    <t>ANKARA</t>
  </si>
  <si>
    <t>GAZIANTEP</t>
  </si>
  <si>
    <t>SAKARYA</t>
  </si>
  <si>
    <t>MANISA</t>
  </si>
  <si>
    <t>DENIZLI</t>
  </si>
  <si>
    <t>HATAY</t>
  </si>
  <si>
    <t>BITLIS</t>
  </si>
  <si>
    <t>YALOVA</t>
  </si>
  <si>
    <t>MUŞ</t>
  </si>
  <si>
    <t>YOZGAT</t>
  </si>
  <si>
    <t>BARTIN</t>
  </si>
  <si>
    <t>KASTAMONU</t>
  </si>
  <si>
    <t>ZONGULDAK</t>
  </si>
  <si>
    <t>KARS</t>
  </si>
  <si>
    <t>TOKAT</t>
  </si>
  <si>
    <t>OSMANIYE</t>
  </si>
  <si>
    <t>İMMİB</t>
  </si>
  <si>
    <t>UİB</t>
  </si>
  <si>
    <t>İTKİB</t>
  </si>
  <si>
    <t>EİB</t>
  </si>
  <si>
    <t>OAİB</t>
  </si>
  <si>
    <t>AKİB</t>
  </si>
  <si>
    <t>GAİB</t>
  </si>
  <si>
    <t>İİB</t>
  </si>
  <si>
    <t>DENİB</t>
  </si>
  <si>
    <t>DAİB</t>
  </si>
  <si>
    <t>BAİB</t>
  </si>
  <si>
    <t>KİB</t>
  </si>
  <si>
    <t>DKİB</t>
  </si>
  <si>
    <t>İSRAİL</t>
  </si>
  <si>
    <t xml:space="preserve">POLONYA </t>
  </si>
  <si>
    <t>İRAN (İSLAM CUM.)</t>
  </si>
  <si>
    <t xml:space="preserve">RUSYA FEDERASYONU </t>
  </si>
  <si>
    <t>ÇİN HALK CUMHURİYETİ</t>
  </si>
  <si>
    <t xml:space="preserve">MISIR </t>
  </si>
  <si>
    <t>BULGARİSTAN</t>
  </si>
  <si>
    <t xml:space="preserve">SUUDİ ARABİSTAN </t>
  </si>
  <si>
    <t xml:space="preserve">FAS </t>
  </si>
  <si>
    <r>
      <rPr>
        <b/>
        <sz val="10"/>
        <rFont val="Arial"/>
        <family val="2"/>
        <charset val="162"/>
      </rPr>
      <t>NOT</t>
    </r>
    <r>
      <rPr>
        <sz val="10"/>
        <rFont val="Arial"/>
        <family val="2"/>
        <charset val="162"/>
      </rPr>
      <t xml:space="preserve"> =2017 Yılında 0 fobusd üzerindeki İller baz alınmıştır.</t>
    </r>
  </si>
  <si>
    <t>1 Ocak - 31 Ocak</t>
  </si>
  <si>
    <t>1 Şubat - 31 Ocak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</si>
</sst>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_(* #,##0.00_);_(* \(#,##0.00\);_(* &quot;-&quot;??_);_(@_)"/>
    <numFmt numFmtId="165" formatCode="_-* #,##0.00\ _Y_T_L_-;\-* #,##0.00\ _Y_T_L_-;_-* &quot;-&quot;??\ _Y_T_L_-;_-@_-"/>
    <numFmt numFmtId="166" formatCode="0.0"/>
    <numFmt numFmtId="167" formatCode="#,##0.0"/>
    <numFmt numFmtId="168" formatCode="0.0%"/>
    <numFmt numFmtId="169" formatCode="_-* #,##0.0\ _T_L_-;\-* #,##0.0\ _T_L_-;_-* &quot;-&quot;??\ _T_L_-;_-@_-"/>
    <numFmt numFmtId="170" formatCode="_-* #,##0\ _T_L_-;\-* #,##0\ _T_L_-;_-* &quot;-&quot;??\ _T_L_-;_-@_-"/>
    <numFmt numFmtId="171" formatCode="#,##0.0000"/>
  </numFmts>
  <fonts count="78" x14ac:knownFonts="1">
    <font>
      <sz val="10"/>
      <name val="Arial"/>
      <charset val="162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8"/>
      <color theme="3"/>
      <name val="Cambria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sz val="10"/>
      <name val="Arial"/>
      <family val="2"/>
      <charset val="162"/>
    </font>
    <font>
      <sz val="10"/>
      <color indexed="8"/>
      <name val="Arial"/>
      <family val="2"/>
      <charset val="162"/>
    </font>
    <font>
      <b/>
      <sz val="20"/>
      <color indexed="8"/>
      <name val="Arial"/>
      <family val="2"/>
      <charset val="162"/>
    </font>
    <font>
      <b/>
      <sz val="20"/>
      <name val="Arial"/>
      <family val="2"/>
      <charset val="162"/>
    </font>
    <font>
      <b/>
      <sz val="14"/>
      <color indexed="8"/>
      <name val="Arial"/>
      <family val="2"/>
      <charset val="162"/>
    </font>
    <font>
      <b/>
      <sz val="12"/>
      <color indexed="8"/>
      <name val="Arial"/>
      <family val="2"/>
      <charset val="162"/>
    </font>
    <font>
      <b/>
      <sz val="11"/>
      <color indexed="8"/>
      <name val="Arial"/>
      <family val="2"/>
      <charset val="162"/>
    </font>
    <font>
      <b/>
      <sz val="13"/>
      <color indexed="8"/>
      <name val="Arial"/>
      <family val="2"/>
      <charset val="162"/>
    </font>
    <font>
      <sz val="11"/>
      <color indexed="8"/>
      <name val="Arial"/>
      <family val="2"/>
      <charset val="162"/>
    </font>
    <font>
      <sz val="12"/>
      <color indexed="8"/>
      <name val="Arial"/>
      <family val="2"/>
      <charset val="162"/>
    </font>
    <font>
      <b/>
      <sz val="12"/>
      <name val="Arial"/>
      <family val="2"/>
      <charset val="162"/>
    </font>
    <font>
      <sz val="12"/>
      <name val="Arial"/>
      <family val="2"/>
      <charset val="162"/>
    </font>
    <font>
      <sz val="10"/>
      <name val="Arial"/>
      <family val="2"/>
      <charset val="162"/>
    </font>
    <font>
      <b/>
      <sz val="16"/>
      <color indexed="8"/>
      <name val="Arial"/>
      <family val="2"/>
      <charset val="162"/>
    </font>
    <font>
      <sz val="14"/>
      <color indexed="8"/>
      <name val="Arial"/>
      <family val="2"/>
      <charset val="162"/>
    </font>
    <font>
      <b/>
      <sz val="10"/>
      <color indexed="8"/>
      <name val="Arial"/>
      <family val="2"/>
      <charset val="162"/>
    </font>
    <font>
      <b/>
      <sz val="14"/>
      <color indexed="8"/>
      <name val="Arial"/>
      <family val="2"/>
    </font>
    <font>
      <b/>
      <sz val="10"/>
      <color indexed="8"/>
      <name val="Arial"/>
      <family val="2"/>
    </font>
    <font>
      <b/>
      <sz val="18"/>
      <name val="Verdana"/>
      <family val="2"/>
      <charset val="162"/>
    </font>
    <font>
      <b/>
      <sz val="12"/>
      <name val="Verdana"/>
      <family val="2"/>
      <charset val="162"/>
    </font>
    <font>
      <b/>
      <sz val="13"/>
      <name val="Arial"/>
      <family val="2"/>
      <charset val="162"/>
    </font>
    <font>
      <b/>
      <sz val="10"/>
      <name val="Arial"/>
      <family val="2"/>
      <charset val="162"/>
    </font>
    <font>
      <i/>
      <sz val="10"/>
      <color indexed="8"/>
      <name val="Arial"/>
      <family val="2"/>
      <charset val="162"/>
    </font>
    <font>
      <sz val="8"/>
      <color indexed="16"/>
      <name val="Arial"/>
      <family val="2"/>
      <charset val="162"/>
    </font>
    <font>
      <b/>
      <sz val="10"/>
      <color indexed="18"/>
      <name val="Arial Tur"/>
      <family val="2"/>
      <charset val="162"/>
    </font>
    <font>
      <sz val="9.5"/>
      <color indexed="18"/>
      <name val="Arial Tur"/>
      <family val="2"/>
      <charset val="162"/>
    </font>
    <font>
      <sz val="9.5"/>
      <color indexed="18"/>
      <name val="Arial"/>
      <family val="2"/>
      <charset val="162"/>
    </font>
    <font>
      <b/>
      <sz val="11"/>
      <name val="Arial"/>
      <family val="2"/>
      <charset val="162"/>
    </font>
    <font>
      <b/>
      <sz val="12"/>
      <color indexed="18"/>
      <name val="Arial Tur"/>
      <family val="2"/>
      <charset val="162"/>
    </font>
    <font>
      <b/>
      <sz val="10"/>
      <color indexed="60"/>
      <name val="Arial"/>
      <family val="2"/>
      <charset val="162"/>
    </font>
    <font>
      <b/>
      <sz val="11"/>
      <color indexed="10"/>
      <name val="Arial Tur"/>
      <family val="2"/>
      <charset val="162"/>
    </font>
    <font>
      <sz val="10"/>
      <color indexed="60"/>
      <name val="Arial"/>
      <family val="2"/>
      <charset val="162"/>
    </font>
    <font>
      <sz val="10"/>
      <color indexed="12"/>
      <name val="Arial Tur"/>
      <family val="2"/>
      <charset val="162"/>
    </font>
    <font>
      <sz val="11"/>
      <color indexed="12"/>
      <name val="Arial Tur"/>
      <family val="2"/>
      <charset val="162"/>
    </font>
    <font>
      <b/>
      <sz val="8"/>
      <color indexed="60"/>
      <name val="Arial"/>
      <family val="2"/>
      <charset val="162"/>
    </font>
    <font>
      <b/>
      <sz val="8"/>
      <color indexed="18"/>
      <name val="Arial Tur"/>
      <family val="2"/>
      <charset val="162"/>
    </font>
    <font>
      <sz val="8"/>
      <name val="Arial"/>
      <family val="2"/>
      <charset val="162"/>
    </font>
    <font>
      <sz val="11"/>
      <color indexed="8"/>
      <name val="Calibri"/>
      <family val="2"/>
      <charset val="162"/>
    </font>
    <font>
      <sz val="11"/>
      <color indexed="9"/>
      <name val="Calibri"/>
      <family val="2"/>
      <charset val="162"/>
    </font>
    <font>
      <i/>
      <sz val="11"/>
      <color indexed="23"/>
      <name val="Calibri"/>
      <family val="2"/>
      <charset val="162"/>
    </font>
    <font>
      <b/>
      <sz val="18"/>
      <color indexed="62"/>
      <name val="Cambria"/>
      <family val="2"/>
      <charset val="162"/>
    </font>
    <font>
      <sz val="11"/>
      <color indexed="20"/>
      <name val="Calibri"/>
      <family val="2"/>
      <charset val="162"/>
    </font>
    <font>
      <sz val="11"/>
      <color indexed="52"/>
      <name val="Calibri"/>
      <family val="2"/>
      <charset val="162"/>
    </font>
    <font>
      <b/>
      <sz val="15"/>
      <color indexed="62"/>
      <name val="Calibri"/>
      <family val="2"/>
      <charset val="162"/>
    </font>
    <font>
      <b/>
      <sz val="13"/>
      <color indexed="62"/>
      <name val="Calibri"/>
      <family val="2"/>
      <charset val="162"/>
    </font>
    <font>
      <b/>
      <sz val="11"/>
      <color indexed="62"/>
      <name val="Calibri"/>
      <family val="2"/>
      <charset val="162"/>
    </font>
    <font>
      <b/>
      <sz val="11"/>
      <color indexed="52"/>
      <name val="Calibri"/>
      <family val="2"/>
      <charset val="162"/>
    </font>
    <font>
      <b/>
      <sz val="11"/>
      <color indexed="9"/>
      <name val="Calibri"/>
      <family val="2"/>
      <charset val="162"/>
    </font>
    <font>
      <b/>
      <sz val="11"/>
      <color indexed="63"/>
      <name val="Calibri"/>
      <family val="2"/>
      <charset val="162"/>
    </font>
    <font>
      <sz val="11"/>
      <color indexed="62"/>
      <name val="Calibri"/>
      <family val="2"/>
      <charset val="162"/>
    </font>
    <font>
      <sz val="11"/>
      <color indexed="17"/>
      <name val="Calibri"/>
      <family val="2"/>
      <charset val="162"/>
    </font>
    <font>
      <sz val="11"/>
      <color indexed="60"/>
      <name val="Calibri"/>
      <family val="2"/>
      <charset val="162"/>
    </font>
    <font>
      <b/>
      <sz val="11"/>
      <color indexed="8"/>
      <name val="Calibri"/>
      <family val="2"/>
      <charset val="162"/>
    </font>
    <font>
      <sz val="11"/>
      <color indexed="10"/>
      <name val="Calibri"/>
      <family val="2"/>
      <charset val="162"/>
    </font>
    <font>
      <b/>
      <sz val="15"/>
      <name val="Arial"/>
      <family val="2"/>
      <charset val="162"/>
    </font>
    <font>
      <sz val="10"/>
      <name val="Arial"/>
      <family val="2"/>
    </font>
    <font>
      <b/>
      <sz val="10"/>
      <name val="Arial Tur"/>
      <family val="2"/>
      <charset val="162"/>
    </font>
    <font>
      <sz val="9.5"/>
      <name val="Arial Tur"/>
      <family val="2"/>
      <charset val="162"/>
    </font>
    <font>
      <sz val="9.5"/>
      <name val="Arial"/>
      <family val="2"/>
      <charset val="162"/>
    </font>
    <font>
      <b/>
      <sz val="16"/>
      <name val="Arial"/>
      <family val="2"/>
      <charset val="162"/>
    </font>
    <font>
      <sz val="11"/>
      <color rgb="FF1F497D"/>
      <name val="Calibri"/>
      <family val="2"/>
      <charset val="162"/>
    </font>
    <font>
      <b/>
      <sz val="11"/>
      <color rgb="FF000000"/>
      <name val="Calibri"/>
      <family val="2"/>
      <charset val="162"/>
    </font>
  </fonts>
  <fills count="4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</fills>
  <borders count="4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37">
    <xf numFmtId="0" fontId="0" fillId="0" borderId="0"/>
    <xf numFmtId="164" fontId="16" fillId="0" borderId="0" applyFont="0" applyFill="0" applyBorder="0" applyAlignment="0" applyProtection="0"/>
    <xf numFmtId="0" fontId="16" fillId="0" borderId="0"/>
    <xf numFmtId="0" fontId="53" fillId="27" borderId="0" applyNumberFormat="0" applyBorder="0" applyAlignment="0" applyProtection="0"/>
    <xf numFmtId="0" fontId="53" fillId="28" borderId="0" applyNumberFormat="0" applyBorder="0" applyAlignment="0" applyProtection="0"/>
    <xf numFmtId="0" fontId="53" fillId="29" borderId="0" applyNumberFormat="0" applyBorder="0" applyAlignment="0" applyProtection="0"/>
    <xf numFmtId="0" fontId="53" fillId="27" borderId="0" applyNumberFormat="0" applyBorder="0" applyAlignment="0" applyProtection="0"/>
    <xf numFmtId="0" fontId="53" fillId="30" borderId="0" applyNumberFormat="0" applyBorder="0" applyAlignment="0" applyProtection="0"/>
    <xf numFmtId="0" fontId="53" fillId="29" borderId="0" applyNumberFormat="0" applyBorder="0" applyAlignment="0" applyProtection="0"/>
    <xf numFmtId="0" fontId="53" fillId="31" borderId="0" applyNumberFormat="0" applyBorder="0" applyAlignment="0" applyProtection="0"/>
    <xf numFmtId="0" fontId="53" fillId="28" borderId="0" applyNumberFormat="0" applyBorder="0" applyAlignment="0" applyProtection="0"/>
    <xf numFmtId="0" fontId="53" fillId="32" borderId="0" applyNumberFormat="0" applyBorder="0" applyAlignment="0" applyProtection="0"/>
    <xf numFmtId="0" fontId="53" fillId="31" borderId="0" applyNumberFormat="0" applyBorder="0" applyAlignment="0" applyProtection="0"/>
    <xf numFmtId="0" fontId="53" fillId="33" borderId="0" applyNumberFormat="0" applyBorder="0" applyAlignment="0" applyProtection="0"/>
    <xf numFmtId="0" fontId="53" fillId="32" borderId="0" applyNumberFormat="0" applyBorder="0" applyAlignment="0" applyProtection="0"/>
    <xf numFmtId="0" fontId="54" fillId="34" borderId="0" applyNumberFormat="0" applyBorder="0" applyAlignment="0" applyProtection="0"/>
    <xf numFmtId="0" fontId="54" fillId="28" borderId="0" applyNumberFormat="0" applyBorder="0" applyAlignment="0" applyProtection="0"/>
    <xf numFmtId="0" fontId="54" fillId="32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28" borderId="0" applyNumberFormat="0" applyBorder="0" applyAlignment="0" applyProtection="0"/>
    <xf numFmtId="0" fontId="4" fillId="5" borderId="0" applyNumberFormat="0" applyBorder="0" applyAlignment="0" applyProtection="0"/>
    <xf numFmtId="0" fontId="53" fillId="27" borderId="0" applyNumberFormat="0" applyBorder="0" applyAlignment="0" applyProtection="0"/>
    <xf numFmtId="0" fontId="53" fillId="27" borderId="0" applyNumberFormat="0" applyBorder="0" applyAlignment="0" applyProtection="0"/>
    <xf numFmtId="0" fontId="4" fillId="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4" fillId="11" borderId="0" applyNumberFormat="0" applyBorder="0" applyAlignment="0" applyProtection="0"/>
    <xf numFmtId="0" fontId="53" fillId="29" borderId="0" applyNumberFormat="0" applyBorder="0" applyAlignment="0" applyProtection="0"/>
    <xf numFmtId="0" fontId="53" fillId="29" borderId="0" applyNumberFormat="0" applyBorder="0" applyAlignment="0" applyProtection="0"/>
    <xf numFmtId="0" fontId="4" fillId="14" borderId="0" applyNumberFormat="0" applyBorder="0" applyAlignment="0" applyProtection="0"/>
    <xf numFmtId="0" fontId="53" fillId="27" borderId="0" applyNumberFormat="0" applyBorder="0" applyAlignment="0" applyProtection="0"/>
    <xf numFmtId="0" fontId="53" fillId="27" borderId="0" applyNumberFormat="0" applyBorder="0" applyAlignment="0" applyProtection="0"/>
    <xf numFmtId="0" fontId="4" fillId="17" borderId="0" applyNumberFormat="0" applyBorder="0" applyAlignment="0" applyProtection="0"/>
    <xf numFmtId="0" fontId="53" fillId="30" borderId="0" applyNumberFormat="0" applyBorder="0" applyAlignment="0" applyProtection="0"/>
    <xf numFmtId="0" fontId="53" fillId="30" borderId="0" applyNumberFormat="0" applyBorder="0" applyAlignment="0" applyProtection="0"/>
    <xf numFmtId="0" fontId="4" fillId="20" borderId="0" applyNumberFormat="0" applyBorder="0" applyAlignment="0" applyProtection="0"/>
    <xf numFmtId="0" fontId="53" fillId="29" borderId="0" applyNumberFormat="0" applyBorder="0" applyAlignment="0" applyProtection="0"/>
    <xf numFmtId="0" fontId="53" fillId="29" borderId="0" applyNumberFormat="0" applyBorder="0" applyAlignment="0" applyProtection="0"/>
    <xf numFmtId="0" fontId="4" fillId="6" borderId="0" applyNumberFormat="0" applyBorder="0" applyAlignment="0" applyProtection="0"/>
    <xf numFmtId="0" fontId="53" fillId="31" borderId="0" applyNumberFormat="0" applyBorder="0" applyAlignment="0" applyProtection="0"/>
    <xf numFmtId="0" fontId="53" fillId="31" borderId="0" applyNumberFormat="0" applyBorder="0" applyAlignment="0" applyProtection="0"/>
    <xf numFmtId="0" fontId="4" fillId="9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4" fillId="12" borderId="0" applyNumberFormat="0" applyBorder="0" applyAlignment="0" applyProtection="0"/>
    <xf numFmtId="0" fontId="53" fillId="32" borderId="0" applyNumberFormat="0" applyBorder="0" applyAlignment="0" applyProtection="0"/>
    <xf numFmtId="0" fontId="53" fillId="32" borderId="0" applyNumberFormat="0" applyBorder="0" applyAlignment="0" applyProtection="0"/>
    <xf numFmtId="0" fontId="4" fillId="15" borderId="0" applyNumberFormat="0" applyBorder="0" applyAlignment="0" applyProtection="0"/>
    <xf numFmtId="0" fontId="53" fillId="31" borderId="0" applyNumberFormat="0" applyBorder="0" applyAlignment="0" applyProtection="0"/>
    <xf numFmtId="0" fontId="53" fillId="31" borderId="0" applyNumberFormat="0" applyBorder="0" applyAlignment="0" applyProtection="0"/>
    <xf numFmtId="0" fontId="4" fillId="18" borderId="0" applyNumberFormat="0" applyBorder="0" applyAlignment="0" applyProtection="0"/>
    <xf numFmtId="0" fontId="53" fillId="33" borderId="0" applyNumberFormat="0" applyBorder="0" applyAlignment="0" applyProtection="0"/>
    <xf numFmtId="0" fontId="53" fillId="33" borderId="0" applyNumberFormat="0" applyBorder="0" applyAlignment="0" applyProtection="0"/>
    <xf numFmtId="0" fontId="4" fillId="21" borderId="0" applyNumberFormat="0" applyBorder="0" applyAlignment="0" applyProtection="0"/>
    <xf numFmtId="0" fontId="53" fillId="32" borderId="0" applyNumberFormat="0" applyBorder="0" applyAlignment="0" applyProtection="0"/>
    <xf numFmtId="0" fontId="53" fillId="32" borderId="0" applyNumberFormat="0" applyBorder="0" applyAlignment="0" applyProtection="0"/>
    <xf numFmtId="0" fontId="15" fillId="7" borderId="0" applyNumberFormat="0" applyBorder="0" applyAlignment="0" applyProtection="0"/>
    <xf numFmtId="0" fontId="54" fillId="34" borderId="0" applyNumberFormat="0" applyBorder="0" applyAlignment="0" applyProtection="0"/>
    <xf numFmtId="0" fontId="54" fillId="34" borderId="0" applyNumberFormat="0" applyBorder="0" applyAlignment="0" applyProtection="0"/>
    <xf numFmtId="0" fontId="15" fillId="10" borderId="0" applyNumberFormat="0" applyBorder="0" applyAlignment="0" applyProtection="0"/>
    <xf numFmtId="0" fontId="54" fillId="28" borderId="0" applyNumberFormat="0" applyBorder="0" applyAlignment="0" applyProtection="0"/>
    <xf numFmtId="0" fontId="54" fillId="28" borderId="0" applyNumberFormat="0" applyBorder="0" applyAlignment="0" applyProtection="0"/>
    <xf numFmtId="0" fontId="15" fillId="13" borderId="0" applyNumberFormat="0" applyBorder="0" applyAlignment="0" applyProtection="0"/>
    <xf numFmtId="0" fontId="54" fillId="32" borderId="0" applyNumberFormat="0" applyBorder="0" applyAlignment="0" applyProtection="0"/>
    <xf numFmtId="0" fontId="54" fillId="32" borderId="0" applyNumberFormat="0" applyBorder="0" applyAlignment="0" applyProtection="0"/>
    <xf numFmtId="0" fontId="15" fillId="16" borderId="0" applyNumberFormat="0" applyBorder="0" applyAlignment="0" applyProtection="0"/>
    <xf numFmtId="0" fontId="54" fillId="31" borderId="0" applyNumberFormat="0" applyBorder="0" applyAlignment="0" applyProtection="0"/>
    <xf numFmtId="0" fontId="54" fillId="31" borderId="0" applyNumberFormat="0" applyBorder="0" applyAlignment="0" applyProtection="0"/>
    <xf numFmtId="0" fontId="15" fillId="19" borderId="0" applyNumberFormat="0" applyBorder="0" applyAlignment="0" applyProtection="0"/>
    <xf numFmtId="0" fontId="54" fillId="34" borderId="0" applyNumberFormat="0" applyBorder="0" applyAlignment="0" applyProtection="0"/>
    <xf numFmtId="0" fontId="54" fillId="34" borderId="0" applyNumberFormat="0" applyBorder="0" applyAlignment="0" applyProtection="0"/>
    <xf numFmtId="0" fontId="15" fillId="22" borderId="0" applyNumberFormat="0" applyBorder="0" applyAlignment="0" applyProtection="0"/>
    <xf numFmtId="0" fontId="54" fillId="28" borderId="0" applyNumberFormat="0" applyBorder="0" applyAlignment="0" applyProtection="0"/>
    <xf numFmtId="0" fontId="54" fillId="28" borderId="0" applyNumberFormat="0" applyBorder="0" applyAlignment="0" applyProtection="0"/>
    <xf numFmtId="0" fontId="54" fillId="34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35" borderId="0" applyNumberFormat="0" applyBorder="0" applyAlignment="0" applyProtection="0"/>
    <xf numFmtId="0" fontId="54" fillId="36" borderId="0" applyNumberFormat="0" applyBorder="0" applyAlignment="0" applyProtection="0"/>
    <xf numFmtId="0" fontId="54" fillId="36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4" borderId="0" applyNumberFormat="0" applyBorder="0" applyAlignment="0" applyProtection="0"/>
    <xf numFmtId="0" fontId="54" fillId="34" borderId="0" applyNumberFormat="0" applyBorder="0" applyAlignment="0" applyProtection="0"/>
    <xf numFmtId="0" fontId="54" fillId="38" borderId="0" applyNumberFormat="0" applyBorder="0" applyAlignment="0" applyProtection="0"/>
    <xf numFmtId="0" fontId="54" fillId="38" borderId="0" applyNumberFormat="0" applyBorder="0" applyAlignment="0" applyProtection="0"/>
    <xf numFmtId="0" fontId="55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7" fillId="39" borderId="0" applyNumberFormat="0" applyBorder="0" applyAlignment="0" applyProtection="0"/>
    <xf numFmtId="0" fontId="57" fillId="39" borderId="0" applyNumberFormat="0" applyBorder="0" applyAlignment="0" applyProtection="0"/>
    <xf numFmtId="0" fontId="58" fillId="0" borderId="15" applyNumberFormat="0" applyFill="0" applyAlignment="0" applyProtection="0"/>
    <xf numFmtId="0" fontId="59" fillId="0" borderId="16" applyNumberFormat="0" applyFill="0" applyAlignment="0" applyProtection="0"/>
    <xf numFmtId="0" fontId="60" fillId="0" borderId="17" applyNumberFormat="0" applyFill="0" applyAlignment="0" applyProtection="0"/>
    <xf numFmtId="0" fontId="61" fillId="0" borderId="18" applyNumberFormat="0" applyFill="0" applyAlignment="0" applyProtection="0"/>
    <xf numFmtId="0" fontId="61" fillId="0" borderId="0" applyNumberFormat="0" applyFill="0" applyBorder="0" applyAlignment="0" applyProtection="0"/>
    <xf numFmtId="0" fontId="62" fillId="40" borderId="19" applyNumberFormat="0" applyAlignment="0" applyProtection="0"/>
    <xf numFmtId="0" fontId="62" fillId="40" borderId="19" applyNumberFormat="0" applyAlignment="0" applyProtection="0"/>
    <xf numFmtId="0" fontId="63" fillId="41" borderId="20" applyNumberFormat="0" applyAlignment="0" applyProtection="0"/>
    <xf numFmtId="0" fontId="63" fillId="41" borderId="20" applyNumberFormat="0" applyAlignment="0" applyProtection="0"/>
    <xf numFmtId="165" fontId="28" fillId="0" borderId="0" applyFont="0" applyFill="0" applyBorder="0" applyAlignment="0" applyProtection="0"/>
    <xf numFmtId="0" fontId="28" fillId="0" borderId="0"/>
    <xf numFmtId="0" fontId="64" fillId="40" borderId="21" applyNumberFormat="0" applyAlignment="0" applyProtection="0"/>
    <xf numFmtId="0" fontId="13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65" fillId="32" borderId="19" applyNumberFormat="0" applyAlignment="0" applyProtection="0"/>
    <xf numFmtId="0" fontId="66" fillId="42" borderId="0" applyNumberFormat="0" applyBorder="0" applyAlignment="0" applyProtection="0"/>
    <xf numFmtId="0" fontId="66" fillId="42" borderId="0" applyNumberFormat="0" applyBorder="0" applyAlignment="0" applyProtection="0"/>
    <xf numFmtId="0" fontId="6" fillId="0" borderId="1" applyNumberFormat="0" applyFill="0" applyAlignment="0" applyProtection="0"/>
    <xf numFmtId="0" fontId="59" fillId="0" borderId="16" applyNumberFormat="0" applyFill="0" applyAlignment="0" applyProtection="0"/>
    <xf numFmtId="0" fontId="7" fillId="0" borderId="2" applyNumberFormat="0" applyFill="0" applyAlignment="0" applyProtection="0"/>
    <xf numFmtId="0" fontId="60" fillId="0" borderId="17" applyNumberFormat="0" applyFill="0" applyAlignment="0" applyProtection="0"/>
    <xf numFmtId="0" fontId="8" fillId="0" borderId="3" applyNumberFormat="0" applyFill="0" applyAlignment="0" applyProtection="0"/>
    <xf numFmtId="0" fontId="61" fillId="0" borderId="18" applyNumberFormat="0" applyFill="0" applyAlignment="0" applyProtection="0"/>
    <xf numFmtId="0" fontId="8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9" fillId="2" borderId="4" applyNumberFormat="0" applyAlignment="0" applyProtection="0"/>
    <xf numFmtId="0" fontId="65" fillId="32" borderId="19" applyNumberFormat="0" applyAlignment="0" applyProtection="0"/>
    <xf numFmtId="0" fontId="65" fillId="32" borderId="19" applyNumberFormat="0" applyAlignment="0" applyProtection="0"/>
    <xf numFmtId="0" fontId="11" fillId="0" borderId="6" applyNumberFormat="0" applyFill="0" applyAlignment="0" applyProtection="0"/>
    <xf numFmtId="0" fontId="58" fillId="0" borderId="15" applyNumberFormat="0" applyFill="0" applyAlignment="0" applyProtection="0"/>
    <xf numFmtId="0" fontId="58" fillId="0" borderId="15" applyNumberFormat="0" applyFill="0" applyAlignment="0" applyProtection="0"/>
    <xf numFmtId="0" fontId="67" fillId="32" borderId="0" applyNumberFormat="0" applyBorder="0" applyAlignment="0" applyProtection="0"/>
    <xf numFmtId="0" fontId="67" fillId="32" borderId="0" applyNumberFormat="0" applyBorder="0" applyAlignment="0" applyProtection="0"/>
    <xf numFmtId="0" fontId="28" fillId="0" borderId="0"/>
    <xf numFmtId="0" fontId="53" fillId="0" borderId="0"/>
    <xf numFmtId="0" fontId="53" fillId="0" borderId="0"/>
    <xf numFmtId="0" fontId="28" fillId="0" borderId="0"/>
    <xf numFmtId="0" fontId="4" fillId="0" borderId="0"/>
    <xf numFmtId="0" fontId="53" fillId="0" borderId="0"/>
    <xf numFmtId="0" fontId="53" fillId="0" borderId="0"/>
    <xf numFmtId="0" fontId="28" fillId="29" borderId="22" applyNumberFormat="0" applyFont="0" applyAlignment="0" applyProtection="0"/>
    <xf numFmtId="0" fontId="4" fillId="4" borderId="7" applyNumberFormat="0" applyFont="0" applyAlignment="0" applyProtection="0"/>
    <xf numFmtId="0" fontId="4" fillId="4" borderId="7" applyNumberFormat="0" applyFont="0" applyAlignment="0" applyProtection="0"/>
    <xf numFmtId="0" fontId="53" fillId="29" borderId="22" applyNumberFormat="0" applyFont="0" applyAlignment="0" applyProtection="0"/>
    <xf numFmtId="0" fontId="53" fillId="29" borderId="22" applyNumberFormat="0" applyFont="0" applyAlignment="0" applyProtection="0"/>
    <xf numFmtId="0" fontId="53" fillId="4" borderId="7" applyNumberFormat="0" applyFont="0" applyAlignment="0" applyProtection="0"/>
    <xf numFmtId="0" fontId="53" fillId="29" borderId="22" applyNumberFormat="0" applyFont="0" applyAlignment="0" applyProtection="0"/>
    <xf numFmtId="0" fontId="53" fillId="29" borderId="22" applyNumberFormat="0" applyFont="0" applyAlignment="0" applyProtection="0"/>
    <xf numFmtId="0" fontId="53" fillId="4" borderId="7" applyNumberFormat="0" applyFont="0" applyAlignment="0" applyProtection="0"/>
    <xf numFmtId="0" fontId="53" fillId="29" borderId="22" applyNumberFormat="0" applyFont="0" applyAlignment="0" applyProtection="0"/>
    <xf numFmtId="0" fontId="53" fillId="4" borderId="7" applyNumberFormat="0" applyFont="0" applyAlignment="0" applyProtection="0"/>
    <xf numFmtId="0" fontId="53" fillId="29" borderId="22" applyNumberFormat="0" applyFont="0" applyAlignment="0" applyProtection="0"/>
    <xf numFmtId="0" fontId="53" fillId="4" borderId="7" applyNumberFormat="0" applyFont="0" applyAlignment="0" applyProtection="0"/>
    <xf numFmtId="0" fontId="53" fillId="29" borderId="22" applyNumberFormat="0" applyFont="0" applyAlignment="0" applyProtection="0"/>
    <xf numFmtId="0" fontId="53" fillId="29" borderId="22" applyNumberFormat="0" applyFont="0" applyAlignment="0" applyProtection="0"/>
    <xf numFmtId="0" fontId="53" fillId="4" borderId="7" applyNumberFormat="0" applyFont="0" applyAlignment="0" applyProtection="0"/>
    <xf numFmtId="0" fontId="53" fillId="29" borderId="22" applyNumberFormat="0" applyFont="0" applyAlignment="0" applyProtection="0"/>
    <xf numFmtId="0" fontId="53" fillId="29" borderId="22" applyNumberFormat="0" applyFont="0" applyAlignment="0" applyProtection="0"/>
    <xf numFmtId="0" fontId="53" fillId="29" borderId="22" applyNumberFormat="0" applyFont="0" applyAlignment="0" applyProtection="0"/>
    <xf numFmtId="0" fontId="28" fillId="29" borderId="22" applyNumberFormat="0" applyFont="0" applyAlignment="0" applyProtection="0"/>
    <xf numFmtId="0" fontId="10" fillId="3" borderId="5" applyNumberFormat="0" applyAlignment="0" applyProtection="0"/>
    <xf numFmtId="0" fontId="64" fillId="40" borderId="21" applyNumberFormat="0" applyAlignment="0" applyProtection="0"/>
    <xf numFmtId="0" fontId="64" fillId="40" borderId="21" applyNumberFormat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68" fillId="0" borderId="23" applyNumberFormat="0" applyFill="0" applyAlignment="0" applyProtection="0"/>
    <xf numFmtId="0" fontId="14" fillId="0" borderId="8" applyNumberFormat="0" applyFill="0" applyAlignment="0" applyProtection="0"/>
    <xf numFmtId="0" fontId="68" fillId="0" borderId="23" applyNumberFormat="0" applyFill="0" applyAlignment="0" applyProtection="0"/>
    <xf numFmtId="0" fontId="68" fillId="0" borderId="23" applyNumberFormat="0" applyFill="0" applyAlignment="0" applyProtection="0"/>
    <xf numFmtId="0" fontId="69" fillId="0" borderId="0" applyNumberFormat="0" applyFill="0" applyBorder="0" applyAlignment="0" applyProtection="0"/>
    <xf numFmtId="165" fontId="28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9" fontId="28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53" fillId="27" borderId="0" applyNumberFormat="0" applyBorder="0" applyAlignment="0" applyProtection="0"/>
    <xf numFmtId="0" fontId="53" fillId="27" borderId="0" applyNumberFormat="0" applyBorder="0" applyAlignment="0" applyProtection="0"/>
    <xf numFmtId="0" fontId="53" fillId="27" borderId="0" applyNumberFormat="0" applyBorder="0" applyAlignment="0" applyProtection="0"/>
    <xf numFmtId="0" fontId="2" fillId="5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2" fillId="8" borderId="0" applyNumberFormat="0" applyBorder="0" applyAlignment="0" applyProtection="0"/>
    <xf numFmtId="0" fontId="53" fillId="29" borderId="0" applyNumberFormat="0" applyBorder="0" applyAlignment="0" applyProtection="0"/>
    <xf numFmtId="0" fontId="53" fillId="29" borderId="0" applyNumberFormat="0" applyBorder="0" applyAlignment="0" applyProtection="0"/>
    <xf numFmtId="0" fontId="53" fillId="29" borderId="0" applyNumberFormat="0" applyBorder="0" applyAlignment="0" applyProtection="0"/>
    <xf numFmtId="0" fontId="2" fillId="11" borderId="0" applyNumberFormat="0" applyBorder="0" applyAlignment="0" applyProtection="0"/>
    <xf numFmtId="0" fontId="53" fillId="27" borderId="0" applyNumberFormat="0" applyBorder="0" applyAlignment="0" applyProtection="0"/>
    <xf numFmtId="0" fontId="53" fillId="27" borderId="0" applyNumberFormat="0" applyBorder="0" applyAlignment="0" applyProtection="0"/>
    <xf numFmtId="0" fontId="53" fillId="27" borderId="0" applyNumberFormat="0" applyBorder="0" applyAlignment="0" applyProtection="0"/>
    <xf numFmtId="0" fontId="2" fillId="14" borderId="0" applyNumberFormat="0" applyBorder="0" applyAlignment="0" applyProtection="0"/>
    <xf numFmtId="0" fontId="53" fillId="30" borderId="0" applyNumberFormat="0" applyBorder="0" applyAlignment="0" applyProtection="0"/>
    <xf numFmtId="0" fontId="53" fillId="30" borderId="0" applyNumberFormat="0" applyBorder="0" applyAlignment="0" applyProtection="0"/>
    <xf numFmtId="0" fontId="53" fillId="30" borderId="0" applyNumberFormat="0" applyBorder="0" applyAlignment="0" applyProtection="0"/>
    <xf numFmtId="0" fontId="2" fillId="17" borderId="0" applyNumberFormat="0" applyBorder="0" applyAlignment="0" applyProtection="0"/>
    <xf numFmtId="0" fontId="53" fillId="29" borderId="0" applyNumberFormat="0" applyBorder="0" applyAlignment="0" applyProtection="0"/>
    <xf numFmtId="0" fontId="53" fillId="29" borderId="0" applyNumberFormat="0" applyBorder="0" applyAlignment="0" applyProtection="0"/>
    <xf numFmtId="0" fontId="53" fillId="29" borderId="0" applyNumberFormat="0" applyBorder="0" applyAlignment="0" applyProtection="0"/>
    <xf numFmtId="0" fontId="2" fillId="20" borderId="0" applyNumberFormat="0" applyBorder="0" applyAlignment="0" applyProtection="0"/>
    <xf numFmtId="0" fontId="53" fillId="31" borderId="0" applyNumberFormat="0" applyBorder="0" applyAlignment="0" applyProtection="0"/>
    <xf numFmtId="0" fontId="53" fillId="31" borderId="0" applyNumberFormat="0" applyBorder="0" applyAlignment="0" applyProtection="0"/>
    <xf numFmtId="0" fontId="53" fillId="31" borderId="0" applyNumberFormat="0" applyBorder="0" applyAlignment="0" applyProtection="0"/>
    <xf numFmtId="0" fontId="2" fillId="6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2" fillId="9" borderId="0" applyNumberFormat="0" applyBorder="0" applyAlignment="0" applyProtection="0"/>
    <xf numFmtId="0" fontId="53" fillId="32" borderId="0" applyNumberFormat="0" applyBorder="0" applyAlignment="0" applyProtection="0"/>
    <xf numFmtId="0" fontId="53" fillId="32" borderId="0" applyNumberFormat="0" applyBorder="0" applyAlignment="0" applyProtection="0"/>
    <xf numFmtId="0" fontId="53" fillId="32" borderId="0" applyNumberFormat="0" applyBorder="0" applyAlignment="0" applyProtection="0"/>
    <xf numFmtId="0" fontId="2" fillId="12" borderId="0" applyNumberFormat="0" applyBorder="0" applyAlignment="0" applyProtection="0"/>
    <xf numFmtId="0" fontId="53" fillId="31" borderId="0" applyNumberFormat="0" applyBorder="0" applyAlignment="0" applyProtection="0"/>
    <xf numFmtId="0" fontId="53" fillId="31" borderId="0" applyNumberFormat="0" applyBorder="0" applyAlignment="0" applyProtection="0"/>
    <xf numFmtId="0" fontId="53" fillId="31" borderId="0" applyNumberFormat="0" applyBorder="0" applyAlignment="0" applyProtection="0"/>
    <xf numFmtId="0" fontId="2" fillId="15" borderId="0" applyNumberFormat="0" applyBorder="0" applyAlignment="0" applyProtection="0"/>
    <xf numFmtId="0" fontId="53" fillId="33" borderId="0" applyNumberFormat="0" applyBorder="0" applyAlignment="0" applyProtection="0"/>
    <xf numFmtId="0" fontId="53" fillId="33" borderId="0" applyNumberFormat="0" applyBorder="0" applyAlignment="0" applyProtection="0"/>
    <xf numFmtId="0" fontId="53" fillId="33" borderId="0" applyNumberFormat="0" applyBorder="0" applyAlignment="0" applyProtection="0"/>
    <xf numFmtId="0" fontId="2" fillId="18" borderId="0" applyNumberFormat="0" applyBorder="0" applyAlignment="0" applyProtection="0"/>
    <xf numFmtId="0" fontId="53" fillId="32" borderId="0" applyNumberFormat="0" applyBorder="0" applyAlignment="0" applyProtection="0"/>
    <xf numFmtId="0" fontId="53" fillId="32" borderId="0" applyNumberFormat="0" applyBorder="0" applyAlignment="0" applyProtection="0"/>
    <xf numFmtId="0" fontId="53" fillId="32" borderId="0" applyNumberFormat="0" applyBorder="0" applyAlignment="0" applyProtection="0"/>
    <xf numFmtId="0" fontId="2" fillId="21" borderId="0" applyNumberFormat="0" applyBorder="0" applyAlignment="0" applyProtection="0"/>
    <xf numFmtId="0" fontId="54" fillId="34" borderId="0" applyNumberFormat="0" applyBorder="0" applyAlignment="0" applyProtection="0"/>
    <xf numFmtId="0" fontId="54" fillId="34" borderId="0" applyNumberFormat="0" applyBorder="0" applyAlignment="0" applyProtection="0"/>
    <xf numFmtId="0" fontId="54" fillId="34" borderId="0" applyNumberFormat="0" applyBorder="0" applyAlignment="0" applyProtection="0"/>
    <xf numFmtId="0" fontId="54" fillId="28" borderId="0" applyNumberFormat="0" applyBorder="0" applyAlignment="0" applyProtection="0"/>
    <xf numFmtId="0" fontId="54" fillId="28" borderId="0" applyNumberFormat="0" applyBorder="0" applyAlignment="0" applyProtection="0"/>
    <xf numFmtId="0" fontId="54" fillId="28" borderId="0" applyNumberFormat="0" applyBorder="0" applyAlignment="0" applyProtection="0"/>
    <xf numFmtId="0" fontId="54" fillId="32" borderId="0" applyNumberFormat="0" applyBorder="0" applyAlignment="0" applyProtection="0"/>
    <xf numFmtId="0" fontId="54" fillId="32" borderId="0" applyNumberFormat="0" applyBorder="0" applyAlignment="0" applyProtection="0"/>
    <xf numFmtId="0" fontId="54" fillId="32" borderId="0" applyNumberFormat="0" applyBorder="0" applyAlignment="0" applyProtection="0"/>
    <xf numFmtId="0" fontId="54" fillId="31" borderId="0" applyNumberFormat="0" applyBorder="0" applyAlignment="0" applyProtection="0"/>
    <xf numFmtId="0" fontId="54" fillId="31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4" borderId="0" applyNumberFormat="0" applyBorder="0" applyAlignment="0" applyProtection="0"/>
    <xf numFmtId="0" fontId="54" fillId="34" borderId="0" applyNumberFormat="0" applyBorder="0" applyAlignment="0" applyProtection="0"/>
    <xf numFmtId="0" fontId="54" fillId="28" borderId="0" applyNumberFormat="0" applyBorder="0" applyAlignment="0" applyProtection="0"/>
    <xf numFmtId="0" fontId="54" fillId="28" borderId="0" applyNumberFormat="0" applyBorder="0" applyAlignment="0" applyProtection="0"/>
    <xf numFmtId="0" fontId="54" fillId="28" borderId="0" applyNumberFormat="0" applyBorder="0" applyAlignment="0" applyProtection="0"/>
    <xf numFmtId="0" fontId="54" fillId="34" borderId="0" applyNumberFormat="0" applyBorder="0" applyAlignment="0" applyProtection="0"/>
    <xf numFmtId="0" fontId="54" fillId="34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35" borderId="0" applyNumberFormat="0" applyBorder="0" applyAlignment="0" applyProtection="0"/>
    <xf numFmtId="0" fontId="54" fillId="35" borderId="0" applyNumberFormat="0" applyBorder="0" applyAlignment="0" applyProtection="0"/>
    <xf numFmtId="0" fontId="54" fillId="36" borderId="0" applyNumberFormat="0" applyBorder="0" applyAlignment="0" applyProtection="0"/>
    <xf numFmtId="0" fontId="54" fillId="36" borderId="0" applyNumberFormat="0" applyBorder="0" applyAlignment="0" applyProtection="0"/>
    <xf numFmtId="0" fontId="54" fillId="36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4" borderId="0" applyNumberFormat="0" applyBorder="0" applyAlignment="0" applyProtection="0"/>
    <xf numFmtId="0" fontId="54" fillId="34" borderId="0" applyNumberFormat="0" applyBorder="0" applyAlignment="0" applyProtection="0"/>
    <xf numFmtId="0" fontId="54" fillId="34" borderId="0" applyNumberFormat="0" applyBorder="0" applyAlignment="0" applyProtection="0"/>
    <xf numFmtId="0" fontId="54" fillId="38" borderId="0" applyNumberFormat="0" applyBorder="0" applyAlignment="0" applyProtection="0"/>
    <xf numFmtId="0" fontId="54" fillId="38" borderId="0" applyNumberFormat="0" applyBorder="0" applyAlignment="0" applyProtection="0"/>
    <xf numFmtId="0" fontId="54" fillId="38" borderId="0" applyNumberFormat="0" applyBorder="0" applyAlignment="0" applyProtection="0"/>
    <xf numFmtId="0" fontId="57" fillId="39" borderId="0" applyNumberFormat="0" applyBorder="0" applyAlignment="0" applyProtection="0"/>
    <xf numFmtId="0" fontId="57" fillId="39" borderId="0" applyNumberFormat="0" applyBorder="0" applyAlignment="0" applyProtection="0"/>
    <xf numFmtId="0" fontId="57" fillId="39" borderId="0" applyNumberFormat="0" applyBorder="0" applyAlignment="0" applyProtection="0"/>
    <xf numFmtId="0" fontId="62" fillId="40" borderId="19" applyNumberFormat="0" applyAlignment="0" applyProtection="0"/>
    <xf numFmtId="0" fontId="62" fillId="40" borderId="19" applyNumberFormat="0" applyAlignment="0" applyProtection="0"/>
    <xf numFmtId="0" fontId="62" fillId="40" borderId="19" applyNumberFormat="0" applyAlignment="0" applyProtection="0"/>
    <xf numFmtId="0" fontId="63" fillId="41" borderId="20" applyNumberFormat="0" applyAlignment="0" applyProtection="0"/>
    <xf numFmtId="0" fontId="63" fillId="41" borderId="20" applyNumberFormat="0" applyAlignment="0" applyProtection="0"/>
    <xf numFmtId="0" fontId="63" fillId="41" borderId="20" applyNumberFormat="0" applyAlignment="0" applyProtection="0"/>
    <xf numFmtId="165" fontId="16" fillId="0" borderId="0" applyFon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66" fillId="42" borderId="0" applyNumberFormat="0" applyBorder="0" applyAlignment="0" applyProtection="0"/>
    <xf numFmtId="0" fontId="66" fillId="42" borderId="0" applyNumberFormat="0" applyBorder="0" applyAlignment="0" applyProtection="0"/>
    <xf numFmtId="0" fontId="66" fillId="42" borderId="0" applyNumberFormat="0" applyBorder="0" applyAlignment="0" applyProtection="0"/>
    <xf numFmtId="0" fontId="62" fillId="40" borderId="19" applyNumberFormat="0" applyAlignment="0" applyProtection="0"/>
    <xf numFmtId="0" fontId="65" fillId="32" borderId="19" applyNumberFormat="0" applyAlignment="0" applyProtection="0"/>
    <xf numFmtId="0" fontId="65" fillId="32" borderId="19" applyNumberFormat="0" applyAlignment="0" applyProtection="0"/>
    <xf numFmtId="0" fontId="65" fillId="32" borderId="19" applyNumberFormat="0" applyAlignment="0" applyProtection="0"/>
    <xf numFmtId="0" fontId="63" fillId="41" borderId="20" applyNumberFormat="0" applyAlignment="0" applyProtection="0"/>
    <xf numFmtId="0" fontId="66" fillId="42" borderId="0" applyNumberFormat="0" applyBorder="0" applyAlignment="0" applyProtection="0"/>
    <xf numFmtId="0" fontId="57" fillId="39" borderId="0" applyNumberFormat="0" applyBorder="0" applyAlignment="0" applyProtection="0"/>
    <xf numFmtId="0" fontId="58" fillId="0" borderId="15" applyNumberFormat="0" applyFill="0" applyAlignment="0" applyProtection="0"/>
    <xf numFmtId="0" fontId="58" fillId="0" borderId="15" applyNumberFormat="0" applyFill="0" applyAlignment="0" applyProtection="0"/>
    <xf numFmtId="0" fontId="58" fillId="0" borderId="15" applyNumberFormat="0" applyFill="0" applyAlignment="0" applyProtection="0"/>
    <xf numFmtId="0" fontId="67" fillId="32" borderId="0" applyNumberFormat="0" applyBorder="0" applyAlignment="0" applyProtection="0"/>
    <xf numFmtId="0" fontId="67" fillId="32" borderId="0" applyNumberFormat="0" applyBorder="0" applyAlignment="0" applyProtection="0"/>
    <xf numFmtId="0" fontId="67" fillId="32" borderId="0" applyNumberFormat="0" applyBorder="0" applyAlignment="0" applyProtection="0"/>
    <xf numFmtId="0" fontId="16" fillId="0" borderId="0"/>
    <xf numFmtId="0" fontId="53" fillId="0" borderId="0"/>
    <xf numFmtId="0" fontId="53" fillId="0" borderId="0"/>
    <xf numFmtId="0" fontId="16" fillId="0" borderId="0"/>
    <xf numFmtId="0" fontId="53" fillId="0" borderId="0"/>
    <xf numFmtId="0" fontId="53" fillId="0" borderId="0"/>
    <xf numFmtId="0" fontId="53" fillId="0" borderId="0"/>
    <xf numFmtId="0" fontId="2" fillId="0" borderId="0"/>
    <xf numFmtId="0" fontId="16" fillId="0" borderId="0"/>
    <xf numFmtId="0" fontId="16" fillId="0" borderId="0"/>
    <xf numFmtId="0" fontId="16" fillId="0" borderId="0"/>
    <xf numFmtId="0" fontId="16" fillId="29" borderId="22" applyNumberFormat="0" applyFont="0" applyAlignment="0" applyProtection="0"/>
    <xf numFmtId="0" fontId="53" fillId="29" borderId="22" applyNumberFormat="0" applyFont="0" applyAlignment="0" applyProtection="0"/>
    <xf numFmtId="0" fontId="53" fillId="29" borderId="22" applyNumberFormat="0" applyFont="0" applyAlignment="0" applyProtection="0"/>
    <xf numFmtId="0" fontId="53" fillId="29" borderId="22" applyNumberFormat="0" applyFont="0" applyAlignment="0" applyProtection="0"/>
    <xf numFmtId="0" fontId="53" fillId="29" borderId="22" applyNumberFormat="0" applyFont="0" applyAlignment="0" applyProtection="0"/>
    <xf numFmtId="0" fontId="53" fillId="29" borderId="22" applyNumberFormat="0" applyFont="0" applyAlignment="0" applyProtection="0"/>
    <xf numFmtId="0" fontId="53" fillId="29" borderId="22" applyNumberFormat="0" applyFont="0" applyAlignment="0" applyProtection="0"/>
    <xf numFmtId="0" fontId="53" fillId="29" borderId="22" applyNumberFormat="0" applyFont="0" applyAlignment="0" applyProtection="0"/>
    <xf numFmtId="0" fontId="53" fillId="29" borderId="22" applyNumberFormat="0" applyFont="0" applyAlignment="0" applyProtection="0"/>
    <xf numFmtId="0" fontId="53" fillId="29" borderId="22" applyNumberFormat="0" applyFont="0" applyAlignment="0" applyProtection="0"/>
    <xf numFmtId="0" fontId="53" fillId="29" borderId="22" applyNumberFormat="0" applyFont="0" applyAlignment="0" applyProtection="0"/>
    <xf numFmtId="0" fontId="2" fillId="4" borderId="7" applyNumberFormat="0" applyFont="0" applyAlignment="0" applyProtection="0"/>
    <xf numFmtId="0" fontId="53" fillId="29" borderId="22" applyNumberFormat="0" applyFont="0" applyAlignment="0" applyProtection="0"/>
    <xf numFmtId="0" fontId="53" fillId="29" borderId="22" applyNumberFormat="0" applyFont="0" applyAlignment="0" applyProtection="0"/>
    <xf numFmtId="0" fontId="53" fillId="29" borderId="22" applyNumberFormat="0" applyFont="0" applyAlignment="0" applyProtection="0"/>
    <xf numFmtId="0" fontId="53" fillId="29" borderId="22" applyNumberFormat="0" applyFont="0" applyAlignment="0" applyProtection="0"/>
    <xf numFmtId="0" fontId="53" fillId="29" borderId="22" applyNumberFormat="0" applyFont="0" applyAlignment="0" applyProtection="0"/>
    <xf numFmtId="0" fontId="53" fillId="29" borderId="22" applyNumberFormat="0" applyFont="0" applyAlignment="0" applyProtection="0"/>
    <xf numFmtId="0" fontId="53" fillId="29" borderId="22" applyNumberFormat="0" applyFont="0" applyAlignment="0" applyProtection="0"/>
    <xf numFmtId="0" fontId="2" fillId="4" borderId="7" applyNumberFormat="0" applyFont="0" applyAlignment="0" applyProtection="0"/>
    <xf numFmtId="0" fontId="16" fillId="29" borderId="22" applyNumberFormat="0" applyFont="0" applyAlignment="0" applyProtection="0"/>
    <xf numFmtId="0" fontId="67" fillId="32" borderId="0" applyNumberFormat="0" applyBorder="0" applyAlignment="0" applyProtection="0"/>
    <xf numFmtId="0" fontId="64" fillId="40" borderId="21" applyNumberFormat="0" applyAlignment="0" applyProtection="0"/>
    <xf numFmtId="0" fontId="64" fillId="40" borderId="21" applyNumberFormat="0" applyAlignment="0" applyProtection="0"/>
    <xf numFmtId="0" fontId="64" fillId="40" borderId="21" applyNumberFormat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68" fillId="0" borderId="23" applyNumberFormat="0" applyFill="0" applyAlignment="0" applyProtection="0"/>
    <xf numFmtId="0" fontId="68" fillId="0" borderId="23" applyNumberFormat="0" applyFill="0" applyAlignment="0" applyProtection="0"/>
    <xf numFmtId="0" fontId="68" fillId="0" borderId="23" applyNumberFormat="0" applyFill="0" applyAlignment="0" applyProtection="0"/>
    <xf numFmtId="165" fontId="16" fillId="0" borderId="0" applyFont="0" applyFill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36" borderId="0" applyNumberFormat="0" applyBorder="0" applyAlignment="0" applyProtection="0"/>
    <xf numFmtId="0" fontId="54" fillId="37" borderId="0" applyNumberFormat="0" applyBorder="0" applyAlignment="0" applyProtection="0"/>
    <xf numFmtId="0" fontId="54" fillId="34" borderId="0" applyNumberFormat="0" applyBorder="0" applyAlignment="0" applyProtection="0"/>
    <xf numFmtId="0" fontId="54" fillId="38" borderId="0" applyNumberFormat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1" fillId="0" borderId="0"/>
  </cellStyleXfs>
  <cellXfs count="198">
    <xf numFmtId="0" fontId="0" fillId="0" borderId="0" xfId="0"/>
    <xf numFmtId="0" fontId="17" fillId="0" borderId="0" xfId="2" applyFont="1" applyFill="1" applyBorder="1"/>
    <xf numFmtId="0" fontId="17" fillId="0" borderId="0" xfId="2" applyFont="1" applyFill="1"/>
    <xf numFmtId="0" fontId="21" fillId="0" borderId="9" xfId="2" applyFont="1" applyFill="1" applyBorder="1" applyAlignment="1">
      <alignment horizontal="center"/>
    </xf>
    <xf numFmtId="1" fontId="21" fillId="0" borderId="9" xfId="2" applyNumberFormat="1" applyFont="1" applyFill="1" applyBorder="1" applyAlignment="1">
      <alignment horizontal="center"/>
    </xf>
    <xf numFmtId="2" fontId="22" fillId="0" borderId="9" xfId="2" applyNumberFormat="1" applyFont="1" applyFill="1" applyBorder="1" applyAlignment="1">
      <alignment horizontal="center" wrapText="1"/>
    </xf>
    <xf numFmtId="3" fontId="21" fillId="0" borderId="9" xfId="2" applyNumberFormat="1" applyFont="1" applyFill="1" applyBorder="1" applyAlignment="1">
      <alignment horizontal="center"/>
    </xf>
    <xf numFmtId="166" fontId="21" fillId="0" borderId="9" xfId="2" applyNumberFormat="1" applyFont="1" applyFill="1" applyBorder="1" applyAlignment="1">
      <alignment horizontal="center"/>
    </xf>
    <xf numFmtId="0" fontId="17" fillId="0" borderId="9" xfId="2" applyFont="1" applyFill="1" applyBorder="1"/>
    <xf numFmtId="3" fontId="24" fillId="0" borderId="9" xfId="2" applyNumberFormat="1" applyFont="1" applyFill="1" applyBorder="1" applyAlignment="1">
      <alignment horizontal="center"/>
    </xf>
    <xf numFmtId="166" fontId="24" fillId="0" borderId="9" xfId="2" applyNumberFormat="1" applyFont="1" applyFill="1" applyBorder="1" applyAlignment="1">
      <alignment horizontal="center"/>
    </xf>
    <xf numFmtId="0" fontId="17" fillId="0" borderId="9" xfId="0" applyFont="1" applyFill="1" applyBorder="1"/>
    <xf numFmtId="3" fontId="26" fillId="0" borderId="9" xfId="2" applyNumberFormat="1" applyFont="1" applyFill="1" applyBorder="1" applyAlignment="1">
      <alignment horizontal="center"/>
    </xf>
    <xf numFmtId="166" fontId="26" fillId="0" borderId="9" xfId="2" applyNumberFormat="1" applyFont="1" applyFill="1" applyBorder="1" applyAlignment="1">
      <alignment horizontal="center"/>
    </xf>
    <xf numFmtId="0" fontId="30" fillId="0" borderId="0" xfId="2" applyFont="1" applyFill="1" applyBorder="1"/>
    <xf numFmtId="0" fontId="17" fillId="0" borderId="0" xfId="0" applyFont="1" applyFill="1" applyBorder="1"/>
    <xf numFmtId="0" fontId="17" fillId="0" borderId="0" xfId="0" applyFont="1" applyFill="1"/>
    <xf numFmtId="3" fontId="17" fillId="0" borderId="0" xfId="0" applyNumberFormat="1" applyFont="1" applyFill="1" applyBorder="1"/>
    <xf numFmtId="3" fontId="17" fillId="0" borderId="0" xfId="0" applyNumberFormat="1" applyFont="1" applyFill="1"/>
    <xf numFmtId="0" fontId="31" fillId="0" borderId="0" xfId="0" applyFont="1" applyFill="1" applyBorder="1"/>
    <xf numFmtId="0" fontId="30" fillId="0" borderId="0" xfId="0" applyFont="1" applyFill="1" applyBorder="1"/>
    <xf numFmtId="0" fontId="20" fillId="0" borderId="0" xfId="0" applyFont="1" applyFill="1" applyBorder="1"/>
    <xf numFmtId="3" fontId="20" fillId="0" borderId="0" xfId="0" applyNumberFormat="1" applyFont="1" applyFill="1" applyBorder="1" applyAlignment="1">
      <alignment horizontal="center"/>
    </xf>
    <xf numFmtId="2" fontId="20" fillId="0" borderId="0" xfId="0" applyNumberFormat="1" applyFont="1" applyFill="1" applyBorder="1" applyAlignment="1">
      <alignment horizontal="center"/>
    </xf>
    <xf numFmtId="1" fontId="20" fillId="0" borderId="0" xfId="0" applyNumberFormat="1" applyFont="1" applyFill="1" applyBorder="1" applyAlignment="1">
      <alignment horizontal="center"/>
    </xf>
    <xf numFmtId="0" fontId="33" fillId="0" borderId="0" xfId="0" applyFont="1" applyFill="1" applyBorder="1"/>
    <xf numFmtId="164" fontId="17" fillId="0" borderId="0" xfId="1" applyFont="1" applyFill="1" applyBorder="1"/>
    <xf numFmtId="0" fontId="37" fillId="0" borderId="0" xfId="0" applyFont="1"/>
    <xf numFmtId="0" fontId="39" fillId="0" borderId="0" xfId="0" applyFont="1"/>
    <xf numFmtId="0" fontId="43" fillId="0" borderId="0" xfId="0" applyFont="1"/>
    <xf numFmtId="0" fontId="45" fillId="0" borderId="0" xfId="0" applyFont="1"/>
    <xf numFmtId="0" fontId="47" fillId="0" borderId="0" xfId="0" applyFont="1"/>
    <xf numFmtId="0" fontId="50" fillId="0" borderId="0" xfId="0" applyFont="1"/>
    <xf numFmtId="0" fontId="52" fillId="0" borderId="0" xfId="0" applyFont="1"/>
    <xf numFmtId="0" fontId="31" fillId="0" borderId="0" xfId="2" applyFont="1" applyFill="1" applyBorder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3" fontId="0" fillId="0" borderId="0" xfId="0" applyNumberFormat="1" applyAlignment="1">
      <alignment horizontal="left"/>
    </xf>
    <xf numFmtId="166" fontId="21" fillId="24" borderId="9" xfId="2" applyNumberFormat="1" applyFont="1" applyFill="1" applyBorder="1" applyAlignment="1">
      <alignment horizontal="center"/>
    </xf>
    <xf numFmtId="3" fontId="21" fillId="24" borderId="9" xfId="2" applyNumberFormat="1" applyFont="1" applyFill="1" applyBorder="1" applyAlignment="1">
      <alignment horizontal="center"/>
    </xf>
    <xf numFmtId="3" fontId="25" fillId="24" borderId="9" xfId="2" applyNumberFormat="1" applyFont="1" applyFill="1" applyBorder="1" applyAlignment="1">
      <alignment horizontal="center"/>
    </xf>
    <xf numFmtId="166" fontId="25" fillId="24" borderId="9" xfId="2" applyNumberFormat="1" applyFont="1" applyFill="1" applyBorder="1" applyAlignment="1">
      <alignment horizontal="center"/>
    </xf>
    <xf numFmtId="3" fontId="27" fillId="24" borderId="9" xfId="2" applyNumberFormat="1" applyFont="1" applyFill="1" applyBorder="1" applyAlignment="1">
      <alignment horizontal="center"/>
    </xf>
    <xf numFmtId="167" fontId="27" fillId="24" borderId="9" xfId="2" applyNumberFormat="1" applyFont="1" applyFill="1" applyBorder="1" applyAlignment="1">
      <alignment horizontal="center"/>
    </xf>
    <xf numFmtId="49" fontId="40" fillId="43" borderId="9" xfId="0" applyNumberFormat="1" applyFont="1" applyFill="1" applyBorder="1" applyAlignment="1">
      <alignment horizontal="left"/>
    </xf>
    <xf numFmtId="3" fontId="40" fillId="43" borderId="9" xfId="0" applyNumberFormat="1" applyFont="1" applyFill="1" applyBorder="1" applyAlignment="1">
      <alignment horizontal="right"/>
    </xf>
    <xf numFmtId="49" fontId="40" fillId="43" borderId="9" xfId="0" applyNumberFormat="1" applyFont="1" applyFill="1" applyBorder="1" applyAlignment="1">
      <alignment horizontal="right"/>
    </xf>
    <xf numFmtId="49" fontId="41" fillId="0" borderId="9" xfId="0" applyNumberFormat="1" applyFont="1" applyFill="1" applyBorder="1"/>
    <xf numFmtId="3" fontId="42" fillId="0" borderId="9" xfId="0" applyNumberFormat="1" applyFont="1" applyFill="1" applyBorder="1"/>
    <xf numFmtId="49" fontId="41" fillId="0" borderId="24" xfId="0" applyNumberFormat="1" applyFont="1" applyFill="1" applyBorder="1"/>
    <xf numFmtId="3" fontId="0" fillId="0" borderId="0" xfId="0" applyNumberFormat="1"/>
    <xf numFmtId="49" fontId="41" fillId="0" borderId="0" xfId="0" applyNumberFormat="1" applyFont="1" applyFill="1" applyBorder="1"/>
    <xf numFmtId="0" fontId="16" fillId="0" borderId="0" xfId="0" applyFont="1"/>
    <xf numFmtId="49" fontId="71" fillId="0" borderId="0" xfId="0" applyNumberFormat="1" applyFont="1" applyFill="1" applyBorder="1"/>
    <xf numFmtId="0" fontId="0" fillId="0" borderId="0" xfId="0" applyAlignment="1">
      <alignment horizontal="center"/>
    </xf>
    <xf numFmtId="0" fontId="17" fillId="0" borderId="9" xfId="0" applyFont="1" applyFill="1" applyBorder="1" applyAlignment="1">
      <alignment wrapText="1"/>
    </xf>
    <xf numFmtId="0" fontId="20" fillId="0" borderId="9" xfId="0" applyFont="1" applyFill="1" applyBorder="1" applyAlignment="1">
      <alignment wrapText="1"/>
    </xf>
    <xf numFmtId="0" fontId="23" fillId="23" borderId="9" xfId="0" applyFont="1" applyFill="1" applyBorder="1"/>
    <xf numFmtId="3" fontId="21" fillId="23" borderId="9" xfId="0" applyNumberFormat="1" applyFont="1" applyFill="1" applyBorder="1" applyAlignment="1">
      <alignment horizontal="center"/>
    </xf>
    <xf numFmtId="4" fontId="21" fillId="23" borderId="9" xfId="0" applyNumberFormat="1" applyFont="1" applyFill="1" applyBorder="1" applyAlignment="1">
      <alignment horizontal="center"/>
    </xf>
    <xf numFmtId="0" fontId="21" fillId="0" borderId="9" xfId="0" applyFont="1" applyFill="1" applyBorder="1"/>
    <xf numFmtId="3" fontId="21" fillId="0" borderId="9" xfId="0" applyNumberFormat="1" applyFont="1" applyFill="1" applyBorder="1" applyAlignment="1">
      <alignment horizontal="center"/>
    </xf>
    <xf numFmtId="2" fontId="21" fillId="0" borderId="9" xfId="0" applyNumberFormat="1" applyFont="1" applyFill="1" applyBorder="1" applyAlignment="1">
      <alignment horizontal="center"/>
    </xf>
    <xf numFmtId="3" fontId="24" fillId="0" borderId="9" xfId="0" applyNumberFormat="1" applyFont="1" applyFill="1" applyBorder="1" applyAlignment="1">
      <alignment horizontal="center"/>
    </xf>
    <xf numFmtId="2" fontId="24" fillId="0" borderId="9" xfId="0" applyNumberFormat="1" applyFont="1" applyFill="1" applyBorder="1" applyAlignment="1">
      <alignment horizontal="center"/>
    </xf>
    <xf numFmtId="2" fontId="21" fillId="23" borderId="9" xfId="0" applyNumberFormat="1" applyFont="1" applyFill="1" applyBorder="1" applyAlignment="1">
      <alignment horizontal="center"/>
    </xf>
    <xf numFmtId="0" fontId="32" fillId="0" borderId="9" xfId="0" applyFont="1" applyFill="1" applyBorder="1"/>
    <xf numFmtId="0" fontId="31" fillId="23" borderId="9" xfId="2" applyFont="1" applyFill="1" applyBorder="1"/>
    <xf numFmtId="0" fontId="25" fillId="0" borderId="9" xfId="0" applyFont="1" applyFill="1" applyBorder="1"/>
    <xf numFmtId="3" fontId="25" fillId="24" borderId="9" xfId="0" applyNumberFormat="1" applyFont="1" applyFill="1" applyBorder="1" applyAlignment="1">
      <alignment horizontal="center"/>
    </xf>
    <xf numFmtId="2" fontId="25" fillId="24" borderId="9" xfId="0" applyNumberFormat="1" applyFont="1" applyFill="1" applyBorder="1" applyAlignment="1">
      <alignment horizontal="center"/>
    </xf>
    <xf numFmtId="1" fontId="25" fillId="24" borderId="9" xfId="0" applyNumberFormat="1" applyFont="1" applyFill="1" applyBorder="1" applyAlignment="1">
      <alignment horizontal="center"/>
    </xf>
    <xf numFmtId="2" fontId="22" fillId="0" borderId="9" xfId="0" applyNumberFormat="1" applyFont="1" applyFill="1" applyBorder="1" applyAlignment="1">
      <alignment horizontal="center" wrapText="1"/>
    </xf>
    <xf numFmtId="0" fontId="30" fillId="0" borderId="9" xfId="0" applyFont="1" applyFill="1" applyBorder="1"/>
    <xf numFmtId="2" fontId="24" fillId="25" borderId="9" xfId="0" applyNumberFormat="1" applyFont="1" applyFill="1" applyBorder="1" applyAlignment="1">
      <alignment horizontal="center"/>
    </xf>
    <xf numFmtId="2" fontId="25" fillId="0" borderId="9" xfId="0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0" fontId="0" fillId="0" borderId="9" xfId="0" applyBorder="1" applyAlignment="1">
      <alignment wrapText="1"/>
    </xf>
    <xf numFmtId="0" fontId="35" fillId="0" borderId="9" xfId="0" applyFont="1" applyBorder="1" applyAlignment="1">
      <alignment wrapText="1"/>
    </xf>
    <xf numFmtId="0" fontId="26" fillId="0" borderId="9" xfId="0" applyFont="1" applyBorder="1"/>
    <xf numFmtId="0" fontId="26" fillId="0" borderId="9" xfId="0" applyFont="1" applyBorder="1" applyAlignment="1">
      <alignment wrapText="1"/>
    </xf>
    <xf numFmtId="49" fontId="73" fillId="0" borderId="10" xfId="0" applyNumberFormat="1" applyFont="1" applyFill="1" applyBorder="1"/>
    <xf numFmtId="49" fontId="73" fillId="0" borderId="9" xfId="0" applyNumberFormat="1" applyFont="1" applyFill="1" applyBorder="1"/>
    <xf numFmtId="4" fontId="74" fillId="0" borderId="9" xfId="0" applyNumberFormat="1" applyFont="1" applyFill="1" applyBorder="1"/>
    <xf numFmtId="4" fontId="74" fillId="0" borderId="12" xfId="0" applyNumberFormat="1" applyFont="1" applyFill="1" applyBorder="1"/>
    <xf numFmtId="0" fontId="16" fillId="0" borderId="0" xfId="0" applyFont="1" applyFill="1" applyBorder="1"/>
    <xf numFmtId="3" fontId="37" fillId="0" borderId="0" xfId="0" applyNumberFormat="1" applyFont="1" applyFill="1" applyBorder="1" applyAlignment="1">
      <alignment horizontal="center"/>
    </xf>
    <xf numFmtId="4" fontId="74" fillId="0" borderId="13" xfId="0" applyNumberFormat="1" applyFont="1" applyFill="1" applyBorder="1"/>
    <xf numFmtId="0" fontId="37" fillId="0" borderId="0" xfId="0" applyFont="1" applyFill="1" applyBorder="1" applyAlignment="1">
      <alignment horizontal="center"/>
    </xf>
    <xf numFmtId="49" fontId="72" fillId="44" borderId="9" xfId="0" applyNumberFormat="1" applyFont="1" applyFill="1" applyBorder="1" applyAlignment="1">
      <alignment horizontal="center"/>
    </xf>
    <xf numFmtId="0" fontId="72" fillId="44" borderId="9" xfId="0" applyFont="1" applyFill="1" applyBorder="1" applyAlignment="1">
      <alignment horizontal="center"/>
    </xf>
    <xf numFmtId="169" fontId="27" fillId="0" borderId="9" xfId="1" applyNumberFormat="1" applyFont="1" applyFill="1" applyBorder="1" applyAlignment="1">
      <alignment horizontal="center" vertical="center"/>
    </xf>
    <xf numFmtId="0" fontId="38" fillId="0" borderId="0" xfId="2" applyFont="1" applyFill="1" applyBorder="1"/>
    <xf numFmtId="169" fontId="27" fillId="0" borderId="9" xfId="0" applyNumberFormat="1" applyFont="1" applyFill="1" applyBorder="1" applyAlignment="1">
      <alignment horizontal="center" vertical="center"/>
    </xf>
    <xf numFmtId="3" fontId="21" fillId="0" borderId="9" xfId="0" applyNumberFormat="1" applyFont="1" applyFill="1" applyBorder="1" applyAlignment="1">
      <alignment horizontal="center" vertical="center"/>
    </xf>
    <xf numFmtId="168" fontId="42" fillId="0" borderId="0" xfId="170" applyNumberFormat="1" applyFont="1" applyFill="1" applyBorder="1"/>
    <xf numFmtId="0" fontId="36" fillId="0" borderId="9" xfId="0" applyFont="1" applyBorder="1" applyAlignment="1">
      <alignment horizontal="center" vertical="center"/>
    </xf>
    <xf numFmtId="0" fontId="18" fillId="0" borderId="0" xfId="2" applyFont="1" applyFill="1" applyBorder="1" applyAlignment="1"/>
    <xf numFmtId="170" fontId="26" fillId="0" borderId="9" xfId="0" applyNumberFormat="1" applyFont="1" applyFill="1" applyBorder="1" applyAlignment="1">
      <alignment horizontal="center" vertical="center"/>
    </xf>
    <xf numFmtId="0" fontId="76" fillId="0" borderId="0" xfId="0" applyFont="1" applyAlignment="1">
      <alignment vertical="center"/>
    </xf>
    <xf numFmtId="0" fontId="77" fillId="0" borderId="0" xfId="0" applyFont="1" applyAlignment="1">
      <alignment vertical="center"/>
    </xf>
    <xf numFmtId="0" fontId="21" fillId="0" borderId="9" xfId="2" applyFont="1" applyFill="1" applyBorder="1" applyAlignment="1">
      <alignment horizontal="center" vertical="center"/>
    </xf>
    <xf numFmtId="1" fontId="21" fillId="0" borderId="9" xfId="2" applyNumberFormat="1" applyFont="1" applyFill="1" applyBorder="1" applyAlignment="1">
      <alignment horizontal="center" vertical="center"/>
    </xf>
    <xf numFmtId="2" fontId="22" fillId="0" borderId="9" xfId="2" applyNumberFormat="1" applyFont="1" applyFill="1" applyBorder="1" applyAlignment="1">
      <alignment horizontal="center" vertical="center" wrapText="1"/>
    </xf>
    <xf numFmtId="0" fontId="26" fillId="0" borderId="0" xfId="0" applyFont="1"/>
    <xf numFmtId="167" fontId="21" fillId="0" borderId="9" xfId="0" applyNumberFormat="1" applyFont="1" applyFill="1" applyBorder="1" applyAlignment="1">
      <alignment horizontal="center" vertical="center"/>
    </xf>
    <xf numFmtId="3" fontId="25" fillId="0" borderId="9" xfId="0" applyNumberFormat="1" applyFont="1" applyFill="1" applyBorder="1" applyAlignment="1">
      <alignment horizontal="right" vertical="center"/>
    </xf>
    <xf numFmtId="3" fontId="21" fillId="0" borderId="9" xfId="0" applyNumberFormat="1" applyFont="1" applyFill="1" applyBorder="1" applyAlignment="1">
      <alignment horizontal="right" vertical="center"/>
    </xf>
    <xf numFmtId="169" fontId="27" fillId="0" borderId="9" xfId="0" applyNumberFormat="1" applyFont="1" applyFill="1" applyBorder="1" applyAlignment="1">
      <alignment vertical="center"/>
    </xf>
    <xf numFmtId="170" fontId="26" fillId="0" borderId="9" xfId="0" applyNumberFormat="1" applyFont="1" applyFill="1" applyBorder="1" applyAlignment="1">
      <alignment vertical="center"/>
    </xf>
    <xf numFmtId="4" fontId="74" fillId="0" borderId="9" xfId="0" applyNumberFormat="1" applyFont="1" applyFill="1" applyBorder="1" applyAlignment="1">
      <alignment horizontal="right"/>
    </xf>
    <xf numFmtId="3" fontId="74" fillId="0" borderId="9" xfId="0" applyNumberFormat="1" applyFont="1" applyFill="1" applyBorder="1" applyAlignment="1">
      <alignment horizontal="right"/>
    </xf>
    <xf numFmtId="3" fontId="48" fillId="26" borderId="0" xfId="0" applyNumberFormat="1" applyFont="1" applyFill="1" applyBorder="1" applyAlignment="1">
      <alignment horizontal="right"/>
    </xf>
    <xf numFmtId="3" fontId="49" fillId="26" borderId="0" xfId="0" applyNumberFormat="1" applyFont="1" applyFill="1" applyBorder="1" applyAlignment="1">
      <alignment horizontal="right"/>
    </xf>
    <xf numFmtId="3" fontId="46" fillId="26" borderId="0" xfId="0" applyNumberFormat="1" applyFont="1" applyFill="1" applyBorder="1" applyAlignment="1">
      <alignment horizontal="right"/>
    </xf>
    <xf numFmtId="3" fontId="51" fillId="26" borderId="14" xfId="0" applyNumberFormat="1" applyFont="1" applyFill="1" applyBorder="1" applyAlignment="1">
      <alignment horizontal="right"/>
    </xf>
    <xf numFmtId="3" fontId="42" fillId="0" borderId="9" xfId="0" applyNumberFormat="1" applyFont="1" applyFill="1" applyBorder="1" applyAlignment="1">
      <alignment horizontal="right"/>
    </xf>
    <xf numFmtId="168" fontId="42" fillId="0" borderId="9" xfId="170" applyNumberFormat="1" applyFont="1" applyFill="1" applyBorder="1" applyAlignment="1">
      <alignment horizontal="center"/>
    </xf>
    <xf numFmtId="0" fontId="33" fillId="0" borderId="9" xfId="0" applyFont="1" applyFill="1" applyBorder="1"/>
    <xf numFmtId="0" fontId="33" fillId="0" borderId="9" xfId="0" applyFont="1" applyFill="1" applyBorder="1" applyAlignment="1">
      <alignment horizontal="center" vertical="center"/>
    </xf>
    <xf numFmtId="171" fontId="17" fillId="0" borderId="9" xfId="0" applyNumberFormat="1" applyFont="1" applyFill="1" applyBorder="1"/>
    <xf numFmtId="3" fontId="22" fillId="24" borderId="9" xfId="0" applyNumberFormat="1" applyFont="1" applyFill="1" applyBorder="1" applyAlignment="1">
      <alignment horizontal="center"/>
    </xf>
    <xf numFmtId="2" fontId="22" fillId="24" borderId="9" xfId="0" applyNumberFormat="1" applyFont="1" applyFill="1" applyBorder="1" applyAlignment="1">
      <alignment horizontal="center"/>
    </xf>
    <xf numFmtId="1" fontId="22" fillId="24" borderId="9" xfId="0" applyNumberFormat="1" applyFont="1" applyFill="1" applyBorder="1" applyAlignment="1">
      <alignment horizontal="center"/>
    </xf>
    <xf numFmtId="166" fontId="21" fillId="23" borderId="9" xfId="0" applyNumberFormat="1" applyFont="1" applyFill="1" applyBorder="1" applyAlignment="1">
      <alignment horizontal="center"/>
    </xf>
    <xf numFmtId="166" fontId="21" fillId="0" borderId="9" xfId="0" applyNumberFormat="1" applyFont="1" applyFill="1" applyBorder="1" applyAlignment="1">
      <alignment horizontal="center"/>
    </xf>
    <xf numFmtId="166" fontId="24" fillId="0" borderId="9" xfId="0" applyNumberFormat="1" applyFont="1" applyFill="1" applyBorder="1" applyAlignment="1">
      <alignment horizontal="center"/>
    </xf>
    <xf numFmtId="166" fontId="20" fillId="0" borderId="9" xfId="0" applyNumberFormat="1" applyFont="1" applyFill="1" applyBorder="1" applyAlignment="1">
      <alignment horizontal="center"/>
    </xf>
    <xf numFmtId="166" fontId="42" fillId="0" borderId="9" xfId="170" applyNumberFormat="1" applyFont="1" applyFill="1" applyBorder="1" applyAlignment="1">
      <alignment horizontal="center"/>
    </xf>
    <xf numFmtId="17" fontId="33" fillId="0" borderId="9" xfId="0" applyNumberFormat="1" applyFont="1" applyFill="1" applyBorder="1" applyAlignment="1">
      <alignment horizontal="center" vertical="center"/>
    </xf>
    <xf numFmtId="0" fontId="20" fillId="0" borderId="9" xfId="2" applyFont="1" applyFill="1" applyBorder="1" applyAlignment="1">
      <alignment horizontal="center" vertical="center"/>
    </xf>
    <xf numFmtId="0" fontId="18" fillId="0" borderId="0" xfId="2" applyFont="1" applyFill="1" applyBorder="1" applyAlignment="1">
      <alignment horizontal="center"/>
    </xf>
    <xf numFmtId="0" fontId="26" fillId="0" borderId="9" xfId="2" applyFont="1" applyFill="1" applyBorder="1" applyAlignment="1">
      <alignment horizontal="center"/>
    </xf>
    <xf numFmtId="0" fontId="70" fillId="0" borderId="9" xfId="2" applyFont="1" applyFill="1" applyBorder="1" applyAlignment="1">
      <alignment horizontal="center"/>
    </xf>
    <xf numFmtId="0" fontId="19" fillId="0" borderId="10" xfId="0" applyFont="1" applyFill="1" applyBorder="1" applyAlignment="1">
      <alignment horizontal="center" vertical="center"/>
    </xf>
    <xf numFmtId="0" fontId="19" fillId="0" borderId="11" xfId="0" applyFont="1" applyFill="1" applyBorder="1" applyAlignment="1">
      <alignment horizontal="center" vertical="center"/>
    </xf>
    <xf numFmtId="0" fontId="19" fillId="0" borderId="12" xfId="0" applyFont="1" applyFill="1" applyBorder="1" applyAlignment="1">
      <alignment horizontal="center" vertical="center"/>
    </xf>
    <xf numFmtId="0" fontId="20" fillId="0" borderId="9" xfId="0" applyFont="1" applyFill="1" applyBorder="1" applyAlignment="1">
      <alignment horizontal="center" vertical="center" wrapText="1"/>
    </xf>
    <xf numFmtId="0" fontId="34" fillId="0" borderId="10" xfId="0" applyFont="1" applyBorder="1" applyAlignment="1">
      <alignment horizontal="center" vertical="center" wrapText="1"/>
    </xf>
    <xf numFmtId="0" fontId="34" fillId="0" borderId="11" xfId="0" applyFont="1" applyBorder="1" applyAlignment="1">
      <alignment horizontal="center" vertical="center" wrapText="1"/>
    </xf>
    <xf numFmtId="0" fontId="34" fillId="0" borderId="12" xfId="0" applyFont="1" applyBorder="1" applyAlignment="1">
      <alignment horizontal="center" vertical="center" wrapText="1"/>
    </xf>
    <xf numFmtId="0" fontId="37" fillId="0" borderId="0" xfId="0" applyFont="1" applyBorder="1" applyAlignment="1">
      <alignment horizontal="center" vertical="center"/>
    </xf>
    <xf numFmtId="3" fontId="37" fillId="0" borderId="0" xfId="0" applyNumberFormat="1" applyFont="1" applyFill="1" applyBorder="1" applyAlignment="1">
      <alignment horizontal="center"/>
    </xf>
    <xf numFmtId="0" fontId="37" fillId="0" borderId="0" xfId="0" applyFont="1" applyFill="1" applyBorder="1" applyAlignment="1">
      <alignment horizontal="center"/>
    </xf>
    <xf numFmtId="166" fontId="21" fillId="45" borderId="9" xfId="2" applyNumberFormat="1" applyFont="1" applyFill="1" applyBorder="1" applyAlignment="1">
      <alignment horizontal="center"/>
    </xf>
    <xf numFmtId="166" fontId="26" fillId="45" borderId="9" xfId="2" applyNumberFormat="1" applyFont="1" applyFill="1" applyBorder="1" applyAlignment="1">
      <alignment horizontal="center"/>
    </xf>
    <xf numFmtId="0" fontId="20" fillId="0" borderId="27" xfId="2" applyFont="1" applyFill="1" applyBorder="1" applyAlignment="1">
      <alignment horizontal="center" vertical="center"/>
    </xf>
    <xf numFmtId="0" fontId="20" fillId="0" borderId="28" xfId="2" applyFont="1" applyFill="1" applyBorder="1" applyAlignment="1">
      <alignment horizontal="center" vertical="center"/>
    </xf>
    <xf numFmtId="0" fontId="20" fillId="0" borderId="29" xfId="2" applyFont="1" applyFill="1" applyBorder="1" applyAlignment="1">
      <alignment horizontal="center" vertical="center"/>
    </xf>
    <xf numFmtId="0" fontId="21" fillId="0" borderId="30" xfId="2" applyFont="1" applyFill="1" applyBorder="1" applyAlignment="1">
      <alignment horizontal="center"/>
    </xf>
    <xf numFmtId="2" fontId="22" fillId="0" borderId="31" xfId="2" applyNumberFormat="1" applyFont="1" applyFill="1" applyBorder="1" applyAlignment="1">
      <alignment horizontal="center" wrapText="1"/>
    </xf>
    <xf numFmtId="3" fontId="21" fillId="24" borderId="30" xfId="2" applyNumberFormat="1" applyFont="1" applyFill="1" applyBorder="1" applyAlignment="1">
      <alignment horizontal="center"/>
    </xf>
    <xf numFmtId="166" fontId="21" fillId="24" borderId="31" xfId="2" applyNumberFormat="1" applyFont="1" applyFill="1" applyBorder="1" applyAlignment="1">
      <alignment horizontal="center"/>
    </xf>
    <xf numFmtId="3" fontId="24" fillId="0" borderId="30" xfId="2" applyNumberFormat="1" applyFont="1" applyFill="1" applyBorder="1" applyAlignment="1">
      <alignment horizontal="center"/>
    </xf>
    <xf numFmtId="166" fontId="24" fillId="0" borderId="31" xfId="2" applyNumberFormat="1" applyFont="1" applyFill="1" applyBorder="1" applyAlignment="1">
      <alignment horizontal="center"/>
    </xf>
    <xf numFmtId="166" fontId="21" fillId="0" borderId="31" xfId="2" applyNumberFormat="1" applyFont="1" applyFill="1" applyBorder="1" applyAlignment="1">
      <alignment horizontal="center"/>
    </xf>
    <xf numFmtId="3" fontId="26" fillId="0" borderId="30" xfId="2" applyNumberFormat="1" applyFont="1" applyFill="1" applyBorder="1" applyAlignment="1">
      <alignment horizontal="center"/>
    </xf>
    <xf numFmtId="166" fontId="26" fillId="0" borderId="31" xfId="2" applyNumberFormat="1" applyFont="1" applyFill="1" applyBorder="1" applyAlignment="1">
      <alignment horizontal="center"/>
    </xf>
    <xf numFmtId="3" fontId="27" fillId="24" borderId="30" xfId="2" applyNumberFormat="1" applyFont="1" applyFill="1" applyBorder="1" applyAlignment="1">
      <alignment horizontal="center"/>
    </xf>
    <xf numFmtId="167" fontId="27" fillId="24" borderId="31" xfId="2" applyNumberFormat="1" applyFont="1" applyFill="1" applyBorder="1" applyAlignment="1">
      <alignment horizontal="center"/>
    </xf>
    <xf numFmtId="3" fontId="75" fillId="24" borderId="32" xfId="2" applyNumberFormat="1" applyFont="1" applyFill="1" applyBorder="1" applyAlignment="1">
      <alignment horizontal="center"/>
    </xf>
    <xf numFmtId="3" fontId="75" fillId="24" borderId="33" xfId="2" applyNumberFormat="1" applyFont="1" applyFill="1" applyBorder="1" applyAlignment="1">
      <alignment horizontal="center"/>
    </xf>
    <xf numFmtId="166" fontId="75" fillId="24" borderId="33" xfId="2" applyNumberFormat="1" applyFont="1" applyFill="1" applyBorder="1" applyAlignment="1">
      <alignment horizontal="center"/>
    </xf>
    <xf numFmtId="166" fontId="75" fillId="24" borderId="34" xfId="2" applyNumberFormat="1" applyFont="1" applyFill="1" applyBorder="1" applyAlignment="1">
      <alignment horizontal="center"/>
    </xf>
    <xf numFmtId="3" fontId="21" fillId="0" borderId="30" xfId="2" applyNumberFormat="1" applyFont="1" applyFill="1" applyBorder="1" applyAlignment="1">
      <alignment horizontal="center"/>
    </xf>
    <xf numFmtId="3" fontId="25" fillId="24" borderId="30" xfId="2" applyNumberFormat="1" applyFont="1" applyFill="1" applyBorder="1" applyAlignment="1">
      <alignment horizontal="center"/>
    </xf>
    <xf numFmtId="166" fontId="25" fillId="24" borderId="31" xfId="2" applyNumberFormat="1" applyFont="1" applyFill="1" applyBorder="1" applyAlignment="1">
      <alignment horizontal="center"/>
    </xf>
    <xf numFmtId="3" fontId="29" fillId="24" borderId="32" xfId="2" applyNumberFormat="1" applyFont="1" applyFill="1" applyBorder="1" applyAlignment="1">
      <alignment horizontal="center"/>
    </xf>
    <xf numFmtId="3" fontId="29" fillId="24" borderId="33" xfId="2" applyNumberFormat="1" applyFont="1" applyFill="1" applyBorder="1" applyAlignment="1">
      <alignment horizontal="center"/>
    </xf>
    <xf numFmtId="166" fontId="29" fillId="24" borderId="33" xfId="2" applyNumberFormat="1" applyFont="1" applyFill="1" applyBorder="1" applyAlignment="1">
      <alignment horizontal="center"/>
    </xf>
    <xf numFmtId="166" fontId="29" fillId="24" borderId="34" xfId="2" applyNumberFormat="1" applyFont="1" applyFill="1" applyBorder="1" applyAlignment="1">
      <alignment horizontal="center"/>
    </xf>
    <xf numFmtId="166" fontId="75" fillId="45" borderId="33" xfId="2" applyNumberFormat="1" applyFont="1" applyFill="1" applyBorder="1" applyAlignment="1">
      <alignment horizontal="center"/>
    </xf>
    <xf numFmtId="0" fontId="19" fillId="0" borderId="35" xfId="2" applyFont="1" applyFill="1" applyBorder="1" applyAlignment="1">
      <alignment horizontal="center" vertical="center"/>
    </xf>
    <xf numFmtId="0" fontId="19" fillId="0" borderId="36" xfId="2" applyFont="1" applyFill="1" applyBorder="1" applyAlignment="1">
      <alignment horizontal="center" vertical="center"/>
    </xf>
    <xf numFmtId="0" fontId="19" fillId="0" borderId="37" xfId="2" applyFont="1" applyFill="1" applyBorder="1" applyAlignment="1">
      <alignment horizontal="center" vertical="center"/>
    </xf>
    <xf numFmtId="0" fontId="17" fillId="0" borderId="38" xfId="2" applyFont="1" applyFill="1" applyBorder="1" applyAlignment="1">
      <alignment wrapText="1"/>
    </xf>
    <xf numFmtId="0" fontId="20" fillId="0" borderId="39" xfId="2" applyFont="1" applyFill="1" applyBorder="1" applyAlignment="1">
      <alignment wrapText="1"/>
    </xf>
    <xf numFmtId="0" fontId="23" fillId="24" borderId="39" xfId="2" applyFont="1" applyFill="1" applyBorder="1"/>
    <xf numFmtId="0" fontId="21" fillId="0" borderId="39" xfId="2" applyFont="1" applyFill="1" applyBorder="1"/>
    <xf numFmtId="0" fontId="17" fillId="0" borderId="39" xfId="2" applyFont="1" applyFill="1" applyBorder="1"/>
    <xf numFmtId="0" fontId="17" fillId="0" borderId="39" xfId="0" applyFont="1" applyFill="1" applyBorder="1"/>
    <xf numFmtId="0" fontId="21" fillId="24" borderId="39" xfId="2" applyFont="1" applyFill="1" applyBorder="1"/>
    <xf numFmtId="0" fontId="22" fillId="24" borderId="39" xfId="2" applyFont="1" applyFill="1" applyBorder="1"/>
    <xf numFmtId="0" fontId="29" fillId="0" borderId="40" xfId="2" applyFont="1" applyFill="1" applyBorder="1"/>
    <xf numFmtId="49" fontId="44" fillId="26" borderId="41" xfId="0" applyNumberFormat="1" applyFont="1" applyFill="1" applyBorder="1" applyAlignment="1">
      <alignment horizontal="center"/>
    </xf>
    <xf numFmtId="49" fontId="44" fillId="26" borderId="25" xfId="0" applyNumberFormat="1" applyFont="1" applyFill="1" applyBorder="1" applyAlignment="1">
      <alignment horizontal="center"/>
    </xf>
    <xf numFmtId="0" fontId="44" fillId="26" borderId="26" xfId="0" applyFont="1" applyFill="1" applyBorder="1" applyAlignment="1">
      <alignment horizontal="center"/>
    </xf>
    <xf numFmtId="0" fontId="46" fillId="26" borderId="37" xfId="0" applyFont="1" applyFill="1" applyBorder="1"/>
    <xf numFmtId="3" fontId="46" fillId="26" borderId="35" xfId="0" applyNumberFormat="1" applyFont="1" applyFill="1" applyBorder="1" applyAlignment="1">
      <alignment horizontal="right"/>
    </xf>
    <xf numFmtId="3" fontId="46" fillId="26" borderId="36" xfId="0" applyNumberFormat="1" applyFont="1" applyFill="1" applyBorder="1" applyAlignment="1">
      <alignment horizontal="right"/>
    </xf>
    <xf numFmtId="0" fontId="46" fillId="26" borderId="42" xfId="0" applyFont="1" applyFill="1" applyBorder="1"/>
    <xf numFmtId="0" fontId="48" fillId="26" borderId="42" xfId="0" applyFont="1" applyFill="1" applyBorder="1"/>
    <xf numFmtId="3" fontId="46" fillId="26" borderId="43" xfId="0" applyNumberFormat="1" applyFont="1" applyFill="1" applyBorder="1" applyAlignment="1">
      <alignment horizontal="right"/>
    </xf>
    <xf numFmtId="0" fontId="51" fillId="26" borderId="44" xfId="0" applyFont="1" applyFill="1" applyBorder="1" applyAlignment="1">
      <alignment horizontal="center"/>
    </xf>
    <xf numFmtId="3" fontId="51" fillId="26" borderId="45" xfId="0" applyNumberFormat="1" applyFont="1" applyFill="1" applyBorder="1" applyAlignment="1">
      <alignment horizontal="right"/>
    </xf>
    <xf numFmtId="0" fontId="48" fillId="26" borderId="46" xfId="0" applyFont="1" applyFill="1" applyBorder="1"/>
    <xf numFmtId="3" fontId="48" fillId="26" borderId="47" xfId="0" applyNumberFormat="1" applyFont="1" applyFill="1" applyBorder="1" applyAlignment="1">
      <alignment horizontal="right"/>
    </xf>
    <xf numFmtId="3" fontId="46" fillId="26" borderId="48" xfId="0" applyNumberFormat="1" applyFont="1" applyFill="1" applyBorder="1" applyAlignment="1">
      <alignment horizontal="right"/>
    </xf>
  </cellXfs>
  <cellStyles count="337">
    <cellStyle name="%20 - Vurgu1 2" xfId="3"/>
    <cellStyle name="%20 - Vurgu2 2" xfId="4"/>
    <cellStyle name="%20 - Vurgu3 2" xfId="5"/>
    <cellStyle name="%20 - Vurgu4 2" xfId="6"/>
    <cellStyle name="%20 - Vurgu5 2" xfId="7"/>
    <cellStyle name="%20 - Vurgu6 2" xfId="8"/>
    <cellStyle name="%40 - Vurgu1 2" xfId="9"/>
    <cellStyle name="%40 - Vurgu2 2" xfId="10"/>
    <cellStyle name="%40 - Vurgu3 2" xfId="11"/>
    <cellStyle name="%40 - Vurgu4 2" xfId="12"/>
    <cellStyle name="%40 - Vurgu5 2" xfId="13"/>
    <cellStyle name="%40 - Vurgu6 2" xfId="14"/>
    <cellStyle name="%60 - Vurgu1 2" xfId="15"/>
    <cellStyle name="%60 - Vurgu2 2" xfId="16"/>
    <cellStyle name="%60 - Vurgu3 2" xfId="17"/>
    <cellStyle name="%60 - Vurgu4 2" xfId="18"/>
    <cellStyle name="%60 - Vurgu5 2" xfId="19"/>
    <cellStyle name="%60 - Vurgu6 2" xfId="20"/>
    <cellStyle name="20% - Accent1" xfId="21"/>
    <cellStyle name="20% - Accent1 2" xfId="22"/>
    <cellStyle name="20% - Accent1 2 2" xfId="23"/>
    <cellStyle name="20% - Accent1 2 2 2" xfId="171"/>
    <cellStyle name="20% - Accent1 2 3" xfId="172"/>
    <cellStyle name="20% - Accent1 3" xfId="173"/>
    <cellStyle name="20% - Accent1 4" xfId="174"/>
    <cellStyle name="20% - Accent2" xfId="24"/>
    <cellStyle name="20% - Accent2 2" xfId="25"/>
    <cellStyle name="20% - Accent2 2 2" xfId="26"/>
    <cellStyle name="20% - Accent2 2 2 2" xfId="175"/>
    <cellStyle name="20% - Accent2 2 3" xfId="176"/>
    <cellStyle name="20% - Accent2 3" xfId="177"/>
    <cellStyle name="20% - Accent2 4" xfId="178"/>
    <cellStyle name="20% - Accent3" xfId="27"/>
    <cellStyle name="20% - Accent3 2" xfId="28"/>
    <cellStyle name="20% - Accent3 2 2" xfId="29"/>
    <cellStyle name="20% - Accent3 2 2 2" xfId="179"/>
    <cellStyle name="20% - Accent3 2 3" xfId="180"/>
    <cellStyle name="20% - Accent3 3" xfId="181"/>
    <cellStyle name="20% - Accent3 4" xfId="182"/>
    <cellStyle name="20% - Accent4" xfId="30"/>
    <cellStyle name="20% - Accent4 2" xfId="31"/>
    <cellStyle name="20% - Accent4 2 2" xfId="32"/>
    <cellStyle name="20% - Accent4 2 2 2" xfId="183"/>
    <cellStyle name="20% - Accent4 2 3" xfId="184"/>
    <cellStyle name="20% - Accent4 3" xfId="185"/>
    <cellStyle name="20% - Accent4 4" xfId="186"/>
    <cellStyle name="20% - Accent5" xfId="33"/>
    <cellStyle name="20% - Accent5 2" xfId="34"/>
    <cellStyle name="20% - Accent5 2 2" xfId="35"/>
    <cellStyle name="20% - Accent5 2 2 2" xfId="187"/>
    <cellStyle name="20% - Accent5 2 3" xfId="188"/>
    <cellStyle name="20% - Accent5 3" xfId="189"/>
    <cellStyle name="20% - Accent5 4" xfId="190"/>
    <cellStyle name="20% - Accent6" xfId="36"/>
    <cellStyle name="20% - Accent6 2" xfId="37"/>
    <cellStyle name="20% - Accent6 2 2" xfId="38"/>
    <cellStyle name="20% - Accent6 2 2 2" xfId="191"/>
    <cellStyle name="20% - Accent6 2 3" xfId="192"/>
    <cellStyle name="20% - Accent6 3" xfId="193"/>
    <cellStyle name="20% - Accent6 4" xfId="194"/>
    <cellStyle name="40% - Accent1" xfId="39"/>
    <cellStyle name="40% - Accent1 2" xfId="40"/>
    <cellStyle name="40% - Accent1 2 2" xfId="41"/>
    <cellStyle name="40% - Accent1 2 2 2" xfId="195"/>
    <cellStyle name="40% - Accent1 2 3" xfId="196"/>
    <cellStyle name="40% - Accent1 3" xfId="197"/>
    <cellStyle name="40% - Accent1 4" xfId="198"/>
    <cellStyle name="40% - Accent2" xfId="42"/>
    <cellStyle name="40% - Accent2 2" xfId="43"/>
    <cellStyle name="40% - Accent2 2 2" xfId="44"/>
    <cellStyle name="40% - Accent2 2 2 2" xfId="199"/>
    <cellStyle name="40% - Accent2 2 3" xfId="200"/>
    <cellStyle name="40% - Accent2 3" xfId="201"/>
    <cellStyle name="40% - Accent2 4" xfId="202"/>
    <cellStyle name="40% - Accent3" xfId="45"/>
    <cellStyle name="40% - Accent3 2" xfId="46"/>
    <cellStyle name="40% - Accent3 2 2" xfId="47"/>
    <cellStyle name="40% - Accent3 2 2 2" xfId="203"/>
    <cellStyle name="40% - Accent3 2 3" xfId="204"/>
    <cellStyle name="40% - Accent3 3" xfId="205"/>
    <cellStyle name="40% - Accent3 4" xfId="206"/>
    <cellStyle name="40% - Accent4" xfId="48"/>
    <cellStyle name="40% - Accent4 2" xfId="49"/>
    <cellStyle name="40% - Accent4 2 2" xfId="50"/>
    <cellStyle name="40% - Accent4 2 2 2" xfId="207"/>
    <cellStyle name="40% - Accent4 2 3" xfId="208"/>
    <cellStyle name="40% - Accent4 3" xfId="209"/>
    <cellStyle name="40% - Accent4 4" xfId="210"/>
    <cellStyle name="40% - Accent5" xfId="51"/>
    <cellStyle name="40% - Accent5 2" xfId="52"/>
    <cellStyle name="40% - Accent5 2 2" xfId="53"/>
    <cellStyle name="40% - Accent5 2 2 2" xfId="211"/>
    <cellStyle name="40% - Accent5 2 3" xfId="212"/>
    <cellStyle name="40% - Accent5 3" xfId="213"/>
    <cellStyle name="40% - Accent5 4" xfId="214"/>
    <cellStyle name="40% - Accent6" xfId="54"/>
    <cellStyle name="40% - Accent6 2" xfId="55"/>
    <cellStyle name="40% - Accent6 2 2" xfId="56"/>
    <cellStyle name="40% - Accent6 2 2 2" xfId="215"/>
    <cellStyle name="40% - Accent6 2 3" xfId="216"/>
    <cellStyle name="40% - Accent6 3" xfId="217"/>
    <cellStyle name="40% - Accent6 4" xfId="218"/>
    <cellStyle name="60% - Accent1" xfId="57"/>
    <cellStyle name="60% - Accent1 2" xfId="58"/>
    <cellStyle name="60% - Accent1 2 2" xfId="59"/>
    <cellStyle name="60% - Accent1 2 2 2" xfId="219"/>
    <cellStyle name="60% - Accent1 2 3" xfId="220"/>
    <cellStyle name="60% - Accent1 3" xfId="221"/>
    <cellStyle name="60% - Accent2" xfId="60"/>
    <cellStyle name="60% - Accent2 2" xfId="61"/>
    <cellStyle name="60% - Accent2 2 2" xfId="62"/>
    <cellStyle name="60% - Accent2 2 2 2" xfId="222"/>
    <cellStyle name="60% - Accent2 2 3" xfId="223"/>
    <cellStyle name="60% - Accent2 3" xfId="224"/>
    <cellStyle name="60% - Accent3" xfId="63"/>
    <cellStyle name="60% - Accent3 2" xfId="64"/>
    <cellStyle name="60% - Accent3 2 2" xfId="65"/>
    <cellStyle name="60% - Accent3 2 2 2" xfId="225"/>
    <cellStyle name="60% - Accent3 2 3" xfId="226"/>
    <cellStyle name="60% - Accent3 3" xfId="227"/>
    <cellStyle name="60% - Accent4" xfId="66"/>
    <cellStyle name="60% - Accent4 2" xfId="67"/>
    <cellStyle name="60% - Accent4 2 2" xfId="68"/>
    <cellStyle name="60% - Accent4 2 2 2" xfId="228"/>
    <cellStyle name="60% - Accent4 2 3" xfId="229"/>
    <cellStyle name="60% - Accent4 3" xfId="230"/>
    <cellStyle name="60% - Accent5" xfId="69"/>
    <cellStyle name="60% - Accent5 2" xfId="70"/>
    <cellStyle name="60% - Accent5 2 2" xfId="71"/>
    <cellStyle name="60% - Accent5 2 2 2" xfId="231"/>
    <cellStyle name="60% - Accent5 2 3" xfId="232"/>
    <cellStyle name="60% - Accent5 3" xfId="233"/>
    <cellStyle name="60% - Accent6" xfId="72"/>
    <cellStyle name="60% - Accent6 2" xfId="73"/>
    <cellStyle name="60% - Accent6 2 2" xfId="74"/>
    <cellStyle name="60% - Accent6 2 2 2" xfId="234"/>
    <cellStyle name="60% - Accent6 2 3" xfId="235"/>
    <cellStyle name="60% - Accent6 3" xfId="236"/>
    <cellStyle name="Accent1 2" xfId="75"/>
    <cellStyle name="Accent1 2 2" xfId="76"/>
    <cellStyle name="Accent1 2 2 2" xfId="237"/>
    <cellStyle name="Accent1 2 3" xfId="238"/>
    <cellStyle name="Accent1 3" xfId="239"/>
    <cellStyle name="Accent2 2" xfId="77"/>
    <cellStyle name="Accent2 2 2" xfId="78"/>
    <cellStyle name="Accent2 2 2 2" xfId="240"/>
    <cellStyle name="Accent2 2 3" xfId="241"/>
    <cellStyle name="Accent2 3" xfId="242"/>
    <cellStyle name="Accent3 2" xfId="79"/>
    <cellStyle name="Accent3 2 2" xfId="80"/>
    <cellStyle name="Accent3 2 2 2" xfId="243"/>
    <cellStyle name="Accent3 2 3" xfId="244"/>
    <cellStyle name="Accent3 3" xfId="245"/>
    <cellStyle name="Accent4 2" xfId="81"/>
    <cellStyle name="Accent4 2 2" xfId="82"/>
    <cellStyle name="Accent4 2 2 2" xfId="246"/>
    <cellStyle name="Accent4 2 3" xfId="247"/>
    <cellStyle name="Accent4 3" xfId="248"/>
    <cellStyle name="Accent5 2" xfId="83"/>
    <cellStyle name="Accent5 2 2" xfId="84"/>
    <cellStyle name="Accent5 2 2 2" xfId="249"/>
    <cellStyle name="Accent5 2 3" xfId="250"/>
    <cellStyle name="Accent5 3" xfId="251"/>
    <cellStyle name="Accent6 2" xfId="85"/>
    <cellStyle name="Accent6 2 2" xfId="86"/>
    <cellStyle name="Accent6 2 2 2" xfId="252"/>
    <cellStyle name="Accent6 2 3" xfId="253"/>
    <cellStyle name="Accent6 3" xfId="254"/>
    <cellStyle name="Açıklama Metni 2" xfId="87"/>
    <cellStyle name="Ana Başlık 2" xfId="88"/>
    <cellStyle name="Bad 2" xfId="89"/>
    <cellStyle name="Bad 2 2" xfId="90"/>
    <cellStyle name="Bad 2 2 2" xfId="255"/>
    <cellStyle name="Bad 2 3" xfId="256"/>
    <cellStyle name="Bad 3" xfId="257"/>
    <cellStyle name="Bağlı Hücre 2" xfId="91"/>
    <cellStyle name="Başlık 1 2" xfId="92"/>
    <cellStyle name="Başlık 2 2" xfId="93"/>
    <cellStyle name="Başlık 3 2" xfId="94"/>
    <cellStyle name="Başlık 4 2" xfId="95"/>
    <cellStyle name="Calculation 2" xfId="96"/>
    <cellStyle name="Calculation 2 2" xfId="97"/>
    <cellStyle name="Calculation 2 2 2" xfId="258"/>
    <cellStyle name="Calculation 2 3" xfId="259"/>
    <cellStyle name="Calculation 3" xfId="260"/>
    <cellStyle name="Check Cell 2" xfId="98"/>
    <cellStyle name="Check Cell 2 2" xfId="99"/>
    <cellStyle name="Check Cell 2 2 2" xfId="261"/>
    <cellStyle name="Check Cell 2 3" xfId="262"/>
    <cellStyle name="Check Cell 3" xfId="263"/>
    <cellStyle name="Comma 2" xfId="100"/>
    <cellStyle name="Comma 2 2" xfId="101"/>
    <cellStyle name="Comma 2 3" xfId="264"/>
    <cellStyle name="Çıkış 2" xfId="102"/>
    <cellStyle name="Explanatory Text" xfId="103"/>
    <cellStyle name="Explanatory Text 2" xfId="104"/>
    <cellStyle name="Explanatory Text 2 2" xfId="105"/>
    <cellStyle name="Explanatory Text 2 2 2" xfId="265"/>
    <cellStyle name="Explanatory Text 2 3" xfId="266"/>
    <cellStyle name="Explanatory Text 3" xfId="267"/>
    <cellStyle name="Giriş 2" xfId="106"/>
    <cellStyle name="Good 2" xfId="107"/>
    <cellStyle name="Good 2 2" xfId="108"/>
    <cellStyle name="Good 2 2 2" xfId="268"/>
    <cellStyle name="Good 2 3" xfId="269"/>
    <cellStyle name="Good 3" xfId="270"/>
    <cellStyle name="Heading 1" xfId="109"/>
    <cellStyle name="Heading 1 2" xfId="110"/>
    <cellStyle name="Heading 2" xfId="111"/>
    <cellStyle name="Heading 2 2" xfId="112"/>
    <cellStyle name="Heading 3" xfId="113"/>
    <cellStyle name="Heading 3 2" xfId="114"/>
    <cellStyle name="Heading 4" xfId="115"/>
    <cellStyle name="Heading 4 2" xfId="116"/>
    <cellStyle name="Hesaplama 2" xfId="271"/>
    <cellStyle name="Input" xfId="117"/>
    <cellStyle name="Input 2" xfId="118"/>
    <cellStyle name="Input 2 2" xfId="119"/>
    <cellStyle name="Input 2 2 2" xfId="272"/>
    <cellStyle name="Input 2 3" xfId="273"/>
    <cellStyle name="Input 3" xfId="274"/>
    <cellStyle name="İşaretli Hücre 2" xfId="275"/>
    <cellStyle name="İyi 2" xfId="276"/>
    <cellStyle name="Kötü 2" xfId="277"/>
    <cellStyle name="Linked Cell" xfId="120"/>
    <cellStyle name="Linked Cell 2" xfId="121"/>
    <cellStyle name="Linked Cell 2 2" xfId="122"/>
    <cellStyle name="Linked Cell 2 2 2" xfId="278"/>
    <cellStyle name="Linked Cell 2 3" xfId="279"/>
    <cellStyle name="Linked Cell 3" xfId="280"/>
    <cellStyle name="Neutral 2" xfId="123"/>
    <cellStyle name="Neutral 2 2" xfId="124"/>
    <cellStyle name="Neutral 2 2 2" xfId="281"/>
    <cellStyle name="Neutral 2 3" xfId="282"/>
    <cellStyle name="Neutral 3" xfId="283"/>
    <cellStyle name="Normal" xfId="0" builtinId="0"/>
    <cellStyle name="Normal 2" xfId="336"/>
    <cellStyle name="Normal 2 2" xfId="125"/>
    <cellStyle name="Normal 2 2 2" xfId="284"/>
    <cellStyle name="Normal 2 3" xfId="126"/>
    <cellStyle name="Normal 2 3 2" xfId="127"/>
    <cellStyle name="Normal 2 3 2 2" xfId="285"/>
    <cellStyle name="Normal 2 3 3" xfId="286"/>
    <cellStyle name="Normal 3" xfId="128"/>
    <cellStyle name="Normal 3 2" xfId="287"/>
    <cellStyle name="Normal 4" xfId="129"/>
    <cellStyle name="Normal 4 2" xfId="130"/>
    <cellStyle name="Normal 4 2 2" xfId="131"/>
    <cellStyle name="Normal 4 2 2 2" xfId="288"/>
    <cellStyle name="Normal 4 2 3" xfId="289"/>
    <cellStyle name="Normal 4 3" xfId="290"/>
    <cellStyle name="Normal 4 4" xfId="291"/>
    <cellStyle name="Normal 5" xfId="292"/>
    <cellStyle name="Normal 5 2" xfId="293"/>
    <cellStyle name="Normal 5 3" xfId="294"/>
    <cellStyle name="Normal_MAYIS_2009_İHRACAT_RAKAMLARI" xfId="2"/>
    <cellStyle name="Not 2" xfId="132"/>
    <cellStyle name="Not 3" xfId="295"/>
    <cellStyle name="Note 2" xfId="133"/>
    <cellStyle name="Note 2 2" xfId="134"/>
    <cellStyle name="Note 2 2 2" xfId="135"/>
    <cellStyle name="Note 2 2 2 2" xfId="136"/>
    <cellStyle name="Note 2 2 2 2 2" xfId="296"/>
    <cellStyle name="Note 2 2 2 3" xfId="297"/>
    <cellStyle name="Note 2 2 3" xfId="137"/>
    <cellStyle name="Note 2 2 3 2" xfId="138"/>
    <cellStyle name="Note 2 2 3 2 2" xfId="139"/>
    <cellStyle name="Note 2 2 3 2 2 2" xfId="298"/>
    <cellStyle name="Note 2 2 3 2 3" xfId="299"/>
    <cellStyle name="Note 2 2 3 3" xfId="140"/>
    <cellStyle name="Note 2 2 3 3 2" xfId="141"/>
    <cellStyle name="Note 2 2 3 3 2 2" xfId="300"/>
    <cellStyle name="Note 2 2 3 3 3" xfId="301"/>
    <cellStyle name="Note 2 2 3 4" xfId="302"/>
    <cellStyle name="Note 2 2 4" xfId="142"/>
    <cellStyle name="Note 2 2 4 2" xfId="143"/>
    <cellStyle name="Note 2 2 4 2 2" xfId="303"/>
    <cellStyle name="Note 2 2 4 3" xfId="304"/>
    <cellStyle name="Note 2 2 5" xfId="305"/>
    <cellStyle name="Note 2 2 6" xfId="306"/>
    <cellStyle name="Note 2 3" xfId="144"/>
    <cellStyle name="Note 2 3 2" xfId="145"/>
    <cellStyle name="Note 2 3 2 2" xfId="146"/>
    <cellStyle name="Note 2 3 2 2 2" xfId="307"/>
    <cellStyle name="Note 2 3 2 3" xfId="308"/>
    <cellStyle name="Note 2 3 3" xfId="147"/>
    <cellStyle name="Note 2 3 3 2" xfId="148"/>
    <cellStyle name="Note 2 3 3 2 2" xfId="309"/>
    <cellStyle name="Note 2 3 3 3" xfId="310"/>
    <cellStyle name="Note 2 3 4" xfId="311"/>
    <cellStyle name="Note 2 4" xfId="149"/>
    <cellStyle name="Note 2 4 2" xfId="150"/>
    <cellStyle name="Note 2 4 2 2" xfId="312"/>
    <cellStyle name="Note 2 4 3" xfId="313"/>
    <cellStyle name="Note 2 5" xfId="314"/>
    <cellStyle name="Note 3" xfId="151"/>
    <cellStyle name="Note 3 2" xfId="315"/>
    <cellStyle name="Nötr 2" xfId="316"/>
    <cellStyle name="Output" xfId="152"/>
    <cellStyle name="Output 2" xfId="153"/>
    <cellStyle name="Output 2 2" xfId="154"/>
    <cellStyle name="Output 2 2 2" xfId="317"/>
    <cellStyle name="Output 2 3" xfId="318"/>
    <cellStyle name="Output 3" xfId="319"/>
    <cellStyle name="Percent 2" xfId="155"/>
    <cellStyle name="Percent 2 2" xfId="156"/>
    <cellStyle name="Percent 2 2 2" xfId="320"/>
    <cellStyle name="Percent 2 3" xfId="321"/>
    <cellStyle name="Percent 3" xfId="157"/>
    <cellStyle name="Percent 3 2" xfId="322"/>
    <cellStyle name="Title" xfId="158"/>
    <cellStyle name="Title 2" xfId="159"/>
    <cellStyle name="Toplam 2" xfId="160"/>
    <cellStyle name="Total" xfId="161"/>
    <cellStyle name="Total 2" xfId="162"/>
    <cellStyle name="Total 2 2" xfId="163"/>
    <cellStyle name="Total 2 2 2" xfId="323"/>
    <cellStyle name="Total 2 3" xfId="324"/>
    <cellStyle name="Total 3" xfId="325"/>
    <cellStyle name="Uyarı Metni 2" xfId="164"/>
    <cellStyle name="Virgül" xfId="1" builtinId="3"/>
    <cellStyle name="Virgül 2" xfId="165"/>
    <cellStyle name="Virgül 3" xfId="326"/>
    <cellStyle name="Vurgu1 2" xfId="327"/>
    <cellStyle name="Vurgu2 2" xfId="328"/>
    <cellStyle name="Vurgu3 2" xfId="329"/>
    <cellStyle name="Vurgu4 2" xfId="330"/>
    <cellStyle name="Vurgu5 2" xfId="331"/>
    <cellStyle name="Vurgu6 2" xfId="332"/>
    <cellStyle name="Warning Text" xfId="166"/>
    <cellStyle name="Warning Text 2" xfId="167"/>
    <cellStyle name="Warning Text 2 2" xfId="168"/>
    <cellStyle name="Warning Text 2 2 2" xfId="333"/>
    <cellStyle name="Warning Text 2 3" xfId="334"/>
    <cellStyle name="Warning Text 3" xfId="335"/>
    <cellStyle name="Yüzde 2" xfId="169"/>
    <cellStyle name="Yüzde 3" xfId="17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 sz="1000"/>
              <a:t>AYLAR BAZINDA SANAYİ SEKTÖRÜ İHRACATI</a:t>
            </a:r>
          </a:p>
        </c:rich>
      </c:tx>
      <c:layout>
        <c:manualLayout>
          <c:xMode val="edge"/>
          <c:yMode val="edge"/>
          <c:x val="0.16361646768123617"/>
          <c:y val="3.042876901798063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933638443935944"/>
          <c:y val="0.18672237001258191"/>
          <c:w val="0.7757437070938249"/>
          <c:h val="0.5518683380371866"/>
        </c:manualLayout>
      </c:layout>
      <c:lineChart>
        <c:grouping val="standard"/>
        <c:varyColors val="0"/>
        <c:ser>
          <c:idx val="0"/>
          <c:order val="0"/>
          <c:tx>
            <c:strRef>
              <c:f>'2002_2016_AYLIK_IHR'!$A$25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'2002_2016_AYLIK_IHR'!$C$25:$N$25</c:f>
              <c:numCache>
                <c:formatCode>#,##0</c:formatCode>
                <c:ptCount val="12"/>
                <c:pt idx="0">
                  <c:v>8506029.5457199998</c:v>
                </c:pt>
                <c:pt idx="1">
                  <c:v>9255159.5783100016</c:v>
                </c:pt>
                <c:pt idx="2">
                  <c:v>11302649.76795</c:v>
                </c:pt>
                <c:pt idx="3">
                  <c:v>9721470.2839499991</c:v>
                </c:pt>
                <c:pt idx="4">
                  <c:v>10317744.672570001</c:v>
                </c:pt>
                <c:pt idx="5">
                  <c:v>10040919.211630002</c:v>
                </c:pt>
                <c:pt idx="6">
                  <c:v>9580566.1975499988</c:v>
                </c:pt>
                <c:pt idx="7">
                  <c:v>10284713.980750004</c:v>
                </c:pt>
                <c:pt idx="8">
                  <c:v>9275935.0737899989</c:v>
                </c:pt>
                <c:pt idx="9">
                  <c:v>11004311.827889999</c:v>
                </c:pt>
                <c:pt idx="10">
                  <c:v>11047332.103399999</c:v>
                </c:pt>
                <c:pt idx="11">
                  <c:v>11015211.520849999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'2002_2016_AYLIK_IHR'!$A$24</c:f>
              <c:strCache>
                <c:ptCount val="1"/>
                <c:pt idx="0">
                  <c:v>2018</c:v>
                </c:pt>
              </c:strCache>
            </c:strRef>
          </c:tx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'2002_2016_AYLIK_IHR'!$C$24:$N$24</c:f>
              <c:numCache>
                <c:formatCode>#,##0</c:formatCode>
                <c:ptCount val="12"/>
                <c:pt idx="0">
                  <c:v>9908370.5384500008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9577040"/>
        <c:axId val="1289577584"/>
      </c:lineChart>
      <c:catAx>
        <c:axId val="1289577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2895775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89577584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289577040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702962292403256"/>
          <c:y val="0.11065006915629322"/>
          <c:w val="0.28015600002277374"/>
          <c:h val="7.8189520915694671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KURU MEYVE VE MAMULLERİ İHRACATI (Bin $)</a:t>
            </a:r>
          </a:p>
        </c:rich>
      </c:tx>
      <c:layout>
        <c:manualLayout>
          <c:xMode val="edge"/>
          <c:yMode val="edge"/>
          <c:x val="0.18514705169040729"/>
          <c:y val="6.28019323671497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41569521468954"/>
          <c:y val="0.17625584845372591"/>
          <c:w val="0.81747891369841597"/>
          <c:h val="0.60168739777093083"/>
        </c:manualLayout>
      </c:layout>
      <c:lineChart>
        <c:grouping val="standard"/>
        <c:varyColors val="0"/>
        <c:ser>
          <c:idx val="1"/>
          <c:order val="0"/>
          <c:tx>
            <c:strRef>
              <c:f>'2002_2016_AYLIK_IHR'!$A$10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'2002_2016_AYLIK_IHR'!$C$10:$N$10</c:f>
              <c:numCache>
                <c:formatCode>#,##0</c:formatCode>
                <c:ptCount val="12"/>
                <c:pt idx="0">
                  <c:v>108847.15958000001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'2002_2016_AYLIK_IHR'!$A$11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'2002_2016_AYLIK_IHR'!$C$11:$N$11</c:f>
              <c:numCache>
                <c:formatCode>#,##0</c:formatCode>
                <c:ptCount val="12"/>
                <c:pt idx="0">
                  <c:v>96308.269539999994</c:v>
                </c:pt>
                <c:pt idx="1">
                  <c:v>90329.652660000007</c:v>
                </c:pt>
                <c:pt idx="2">
                  <c:v>114439.77606</c:v>
                </c:pt>
                <c:pt idx="3">
                  <c:v>97130.478149999995</c:v>
                </c:pt>
                <c:pt idx="4">
                  <c:v>96648.830149999994</c:v>
                </c:pt>
                <c:pt idx="5">
                  <c:v>75711.114459999997</c:v>
                </c:pt>
                <c:pt idx="6">
                  <c:v>62661.457069999997</c:v>
                </c:pt>
                <c:pt idx="7">
                  <c:v>83103.594490000003</c:v>
                </c:pt>
                <c:pt idx="8">
                  <c:v>93896.328609999997</c:v>
                </c:pt>
                <c:pt idx="9">
                  <c:v>176490.60623999999</c:v>
                </c:pt>
                <c:pt idx="10">
                  <c:v>163019.54092</c:v>
                </c:pt>
                <c:pt idx="11">
                  <c:v>131571.78816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8403472"/>
        <c:axId val="1428410000"/>
      </c:lineChart>
      <c:catAx>
        <c:axId val="1428403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4284100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28410000"/>
        <c:scaling>
          <c:orientation val="minMax"/>
          <c:max val="2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42840347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7178095037914921"/>
          <c:y val="0.14251207729468598"/>
          <c:w val="0.27466119096509239"/>
          <c:h val="7.1717828749667159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FINDIK VE MAMULLERİ İHRACATI (Bin $)</a:t>
            </a:r>
          </a:p>
        </c:rich>
      </c:tx>
      <c:layout>
        <c:manualLayout>
          <c:xMode val="edge"/>
          <c:yMode val="edge"/>
          <c:x val="0.17943569553805774"/>
          <c:y val="2.73631840796019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919369525904036"/>
          <c:y val="0.18283615401293282"/>
          <c:w val="0.79032335866951164"/>
          <c:h val="0.55597116220259135"/>
        </c:manualLayout>
      </c:layout>
      <c:lineChart>
        <c:grouping val="standard"/>
        <c:varyColors val="0"/>
        <c:ser>
          <c:idx val="1"/>
          <c:order val="0"/>
          <c:tx>
            <c:strRef>
              <c:f>'2002_2016_AYLIK_IHR'!$A$12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'2002_2016_AYLIK_IHR'!$C$12:$N$12</c:f>
              <c:numCache>
                <c:formatCode>#,##0</c:formatCode>
                <c:ptCount val="12"/>
                <c:pt idx="0">
                  <c:v>155137.42650999999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'2002_2016_AYLIK_IHR'!$A$13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'2002_2016_AYLIK_IHR'!$C$13:$N$13</c:f>
              <c:numCache>
                <c:formatCode>#,##0</c:formatCode>
                <c:ptCount val="12"/>
                <c:pt idx="0">
                  <c:v>153847.91657</c:v>
                </c:pt>
                <c:pt idx="1">
                  <c:v>151901.18035000001</c:v>
                </c:pt>
                <c:pt idx="2">
                  <c:v>166205.42861</c:v>
                </c:pt>
                <c:pt idx="3">
                  <c:v>136966.56799000001</c:v>
                </c:pt>
                <c:pt idx="4">
                  <c:v>122369.90646</c:v>
                </c:pt>
                <c:pt idx="5">
                  <c:v>112243.67320999999</c:v>
                </c:pt>
                <c:pt idx="6">
                  <c:v>125187.09696</c:v>
                </c:pt>
                <c:pt idx="7">
                  <c:v>97204.741349999997</c:v>
                </c:pt>
                <c:pt idx="8">
                  <c:v>181019.3512</c:v>
                </c:pt>
                <c:pt idx="9">
                  <c:v>242279.04569</c:v>
                </c:pt>
                <c:pt idx="10">
                  <c:v>216432.86072999999</c:v>
                </c:pt>
                <c:pt idx="11">
                  <c:v>160338.96630999999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8410544"/>
        <c:axId val="1428405104"/>
      </c:lineChart>
      <c:catAx>
        <c:axId val="1428410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4284051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28405104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42841054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658009482685632"/>
          <c:y val="0.13184079601990051"/>
          <c:w val="0.26967741935483869"/>
          <c:h val="7.3858659458612447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ZEYTİN VE ZEYTİNYAĞI (Bin $)</a:t>
            </a:r>
          </a:p>
        </c:rich>
      </c:tx>
      <c:layout>
        <c:manualLayout>
          <c:xMode val="edge"/>
          <c:yMode val="edge"/>
          <c:x val="0.26156941649899396"/>
          <c:y val="4.13770017878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340710932260228"/>
          <c:y val="0.17843866171003717"/>
          <c:w val="0.81891348088531157"/>
          <c:h val="0.56753407682775714"/>
        </c:manualLayout>
      </c:layout>
      <c:lineChart>
        <c:grouping val="standard"/>
        <c:varyColors val="0"/>
        <c:ser>
          <c:idx val="1"/>
          <c:order val="0"/>
          <c:tx>
            <c:strRef>
              <c:f>'2002_2016_AYLIK_IHR'!$A$14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'2002_2016_AYLIK_IHR'!$C$14:$N$14</c:f>
              <c:numCache>
                <c:formatCode>#,##0</c:formatCode>
                <c:ptCount val="12"/>
                <c:pt idx="0">
                  <c:v>63499.137699999999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'2002_2016_AYLIK_IHR'!$A$15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'2002_2016_AYLIK_IHR'!$C$15:$N$15</c:f>
              <c:numCache>
                <c:formatCode>#,##0</c:formatCode>
                <c:ptCount val="12"/>
                <c:pt idx="0">
                  <c:v>25053.806250000001</c:v>
                </c:pt>
                <c:pt idx="1">
                  <c:v>28959.574209999999</c:v>
                </c:pt>
                <c:pt idx="2">
                  <c:v>31758.512920000001</c:v>
                </c:pt>
                <c:pt idx="3">
                  <c:v>27550.555660000002</c:v>
                </c:pt>
                <c:pt idx="4">
                  <c:v>25553.172859999999</c:v>
                </c:pt>
                <c:pt idx="5">
                  <c:v>25930.344700000001</c:v>
                </c:pt>
                <c:pt idx="6">
                  <c:v>17993.175630000002</c:v>
                </c:pt>
                <c:pt idx="7">
                  <c:v>24056.734530000002</c:v>
                </c:pt>
                <c:pt idx="8">
                  <c:v>16366.567499999999</c:v>
                </c:pt>
                <c:pt idx="9">
                  <c:v>23613.366549999999</c:v>
                </c:pt>
                <c:pt idx="10">
                  <c:v>32499.290209999999</c:v>
                </c:pt>
                <c:pt idx="11">
                  <c:v>43657.09375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8408368"/>
        <c:axId val="1428414896"/>
      </c:lineChart>
      <c:catAx>
        <c:axId val="1428408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4284148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28414896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428408368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1662732299307655"/>
          <c:y val="0.13517592909581955"/>
          <c:w val="0.26913480885311869"/>
          <c:h val="7.1717828749667159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TÜTÜN İHRACATI (Bin $)</a:t>
            </a:r>
          </a:p>
        </c:rich>
      </c:tx>
      <c:layout>
        <c:manualLayout>
          <c:xMode val="edge"/>
          <c:yMode val="edge"/>
          <c:x val="0.29508199475065616"/>
          <c:y val="3.480589022757697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387978142076504"/>
          <c:y val="0.18206242292002656"/>
          <c:w val="0.82513661202185795"/>
          <c:h val="0.56358979223982542"/>
        </c:manualLayout>
      </c:layout>
      <c:lineChart>
        <c:grouping val="standard"/>
        <c:varyColors val="0"/>
        <c:ser>
          <c:idx val="1"/>
          <c:order val="0"/>
          <c:tx>
            <c:strRef>
              <c:f>'2002_2016_AYLIK_IHR'!$A$16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'2002_2016_AYLIK_IHR'!$C$16:$N$16</c:f>
              <c:numCache>
                <c:formatCode>#,##0</c:formatCode>
                <c:ptCount val="12"/>
                <c:pt idx="0">
                  <c:v>77912.085040000005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'2002_2016_AYLIK_IHR'!$A$17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chemeClr val="tx2"/>
              </a:solidFill>
            </c:spPr>
          </c:marker>
          <c:val>
            <c:numRef>
              <c:f>'2002_2016_AYLIK_IHR'!$C$17:$N$17</c:f>
              <c:numCache>
                <c:formatCode>#,##0</c:formatCode>
                <c:ptCount val="12"/>
                <c:pt idx="0">
                  <c:v>72553.879400000005</c:v>
                </c:pt>
                <c:pt idx="1">
                  <c:v>56698.544040000001</c:v>
                </c:pt>
                <c:pt idx="2">
                  <c:v>62550.802020000003</c:v>
                </c:pt>
                <c:pt idx="3">
                  <c:v>54475.132640000003</c:v>
                </c:pt>
                <c:pt idx="4">
                  <c:v>98506.515249999997</c:v>
                </c:pt>
                <c:pt idx="5">
                  <c:v>72979.066900000005</c:v>
                </c:pt>
                <c:pt idx="6">
                  <c:v>63649.258909999997</c:v>
                </c:pt>
                <c:pt idx="7">
                  <c:v>83484.789269999994</c:v>
                </c:pt>
                <c:pt idx="8">
                  <c:v>118488.16482000001</c:v>
                </c:pt>
                <c:pt idx="9">
                  <c:v>94654.499320000003</c:v>
                </c:pt>
                <c:pt idx="10">
                  <c:v>91939.848870000002</c:v>
                </c:pt>
                <c:pt idx="11">
                  <c:v>78684.853780000005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8413264"/>
        <c:axId val="1428415984"/>
      </c:lineChart>
      <c:catAx>
        <c:axId val="1428413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4284159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28415984"/>
        <c:scaling>
          <c:orientation val="minMax"/>
          <c:max val="15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42841326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3475359580052494"/>
          <c:y val="0.13654618473895583"/>
          <c:w val="0.26751999999999998"/>
          <c:h val="7.9494460782763607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SÜS BİTKİLERİ İHRACATI (Bin $)</a:t>
            </a:r>
          </a:p>
        </c:rich>
      </c:tx>
      <c:layout>
        <c:manualLayout>
          <c:xMode val="edge"/>
          <c:yMode val="edge"/>
          <c:x val="0.24180327868852458"/>
          <c:y val="3.745318352059941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061510456354246"/>
          <c:y val="0.18701970352297509"/>
          <c:w val="0.86230822961645937"/>
          <c:h val="0.57888913533695618"/>
        </c:manualLayout>
      </c:layout>
      <c:lineChart>
        <c:grouping val="standard"/>
        <c:varyColors val="0"/>
        <c:ser>
          <c:idx val="1"/>
          <c:order val="0"/>
          <c:tx>
            <c:strRef>
              <c:f>'2002_2016_AYLIK_IHR'!$A$18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'2002_2016_AYLIK_IHR'!$C$18:$N$18</c:f>
              <c:numCache>
                <c:formatCode>#,##0</c:formatCode>
                <c:ptCount val="12"/>
                <c:pt idx="0">
                  <c:v>8699.7593300000008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'2002_2016_AYLIK_IHR'!$A$19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'2002_2016_AYLIK_IHR'!$C$19:$N$19</c:f>
              <c:numCache>
                <c:formatCode>#,##0</c:formatCode>
                <c:ptCount val="12"/>
                <c:pt idx="0">
                  <c:v>7065.8872499999998</c:v>
                </c:pt>
                <c:pt idx="1">
                  <c:v>8665.6867299999994</c:v>
                </c:pt>
                <c:pt idx="2">
                  <c:v>14861.44375</c:v>
                </c:pt>
                <c:pt idx="3">
                  <c:v>10094.820299999999</c:v>
                </c:pt>
                <c:pt idx="4">
                  <c:v>6492.5089099999996</c:v>
                </c:pt>
                <c:pt idx="5">
                  <c:v>3619.6122599999999</c:v>
                </c:pt>
                <c:pt idx="6">
                  <c:v>3592.52639</c:v>
                </c:pt>
                <c:pt idx="7">
                  <c:v>4815.2303599999996</c:v>
                </c:pt>
                <c:pt idx="8">
                  <c:v>3969.2169800000001</c:v>
                </c:pt>
                <c:pt idx="9">
                  <c:v>4366.2088299999996</c:v>
                </c:pt>
                <c:pt idx="10">
                  <c:v>6933.8124500000004</c:v>
                </c:pt>
                <c:pt idx="11">
                  <c:v>10334.590840000001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8420880"/>
        <c:axId val="1428416528"/>
      </c:lineChart>
      <c:catAx>
        <c:axId val="1428420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4284165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28416528"/>
        <c:scaling>
          <c:orientation val="minMax"/>
          <c:max val="2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428420880"/>
        <c:crosses val="autoZero"/>
        <c:crossBetween val="between"/>
        <c:majorUnit val="5000"/>
        <c:minorUnit val="40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4603222752893587"/>
          <c:y val="0.13523492662008801"/>
          <c:w val="0.26967741935483869"/>
          <c:h val="6.9697608221507529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 b="1" i="0" u="none" strike="noStrike" baseline="0">
                <a:solidFill>
                  <a:srgbClr val="000000"/>
                </a:solidFill>
                <a:latin typeface="Arial Tur"/>
                <a:cs typeface="Arial Tur"/>
              </a:rPr>
              <a:t>SU ÜRÜNLERİ VE HAY. MAM. İHRACATI (Bin $)</a:t>
            </a:r>
            <a:endParaRPr lang="tr-TR" sz="700"/>
          </a:p>
        </c:rich>
      </c:tx>
      <c:layout>
        <c:manualLayout>
          <c:xMode val="edge"/>
          <c:yMode val="edge"/>
          <c:x val="0.15214236824093086"/>
          <c:y val="2.24719101123595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430548594156736"/>
          <c:y val="0.21348393248596756"/>
          <c:w val="0.84257444205511267"/>
          <c:h val="0.54931532434850139"/>
        </c:manualLayout>
      </c:layout>
      <c:lineChart>
        <c:grouping val="standard"/>
        <c:varyColors val="0"/>
        <c:ser>
          <c:idx val="1"/>
          <c:order val="0"/>
          <c:tx>
            <c:strRef>
              <c:f>'2002_2016_AYLIK_IHR'!$A$20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'2002_2016_AYLIK_IHR'!$C$20:$N$20</c:f>
              <c:numCache>
                <c:formatCode>#,##0</c:formatCode>
                <c:ptCount val="12"/>
                <c:pt idx="0">
                  <c:v>218448.59641999999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'2002_2016_AYLIK_IHR'!$A$21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'2002_2016_AYLIK_IHR'!$C$21:$N$21</c:f>
              <c:numCache>
                <c:formatCode>#,##0</c:formatCode>
                <c:ptCount val="12"/>
                <c:pt idx="0">
                  <c:v>170613.20470999999</c:v>
                </c:pt>
                <c:pt idx="1">
                  <c:v>170754.34839</c:v>
                </c:pt>
                <c:pt idx="2">
                  <c:v>185513.32574999999</c:v>
                </c:pt>
                <c:pt idx="3">
                  <c:v>163334.72273000001</c:v>
                </c:pt>
                <c:pt idx="4">
                  <c:v>172427.39358999999</c:v>
                </c:pt>
                <c:pt idx="5">
                  <c:v>185578.56244000001</c:v>
                </c:pt>
                <c:pt idx="6">
                  <c:v>182961.37523000001</c:v>
                </c:pt>
                <c:pt idx="7">
                  <c:v>210840.92108999999</c:v>
                </c:pt>
                <c:pt idx="8">
                  <c:v>184818.50651000001</c:v>
                </c:pt>
                <c:pt idx="9">
                  <c:v>193877.30916</c:v>
                </c:pt>
                <c:pt idx="10">
                  <c:v>217758.12364000001</c:v>
                </c:pt>
                <c:pt idx="11">
                  <c:v>221948.31159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8413808"/>
        <c:axId val="1428415440"/>
      </c:lineChart>
      <c:catAx>
        <c:axId val="1428413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4284154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28415440"/>
        <c:scaling>
          <c:orientation val="minMax"/>
          <c:max val="3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428413808"/>
        <c:crosses val="autoZero"/>
        <c:crossBetween val="between"/>
        <c:majorUnit val="50000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445574436665639"/>
          <c:y val="0.10888908549352679"/>
          <c:w val="0.27466119096509239"/>
          <c:h val="7.4135283651341338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orientation="landscape" horizontalDpi="1200" verticalDpi="120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AĞAÇ MAM. VE ORMAN ÜRÜNLERİ İHRACATI (Bin $)</a:t>
            </a:r>
          </a:p>
        </c:rich>
      </c:tx>
      <c:layout>
        <c:manualLayout>
          <c:xMode val="edge"/>
          <c:yMode val="edge"/>
          <c:x val="0.15020576131687244"/>
          <c:y val="1.960784313725490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471900888932093"/>
          <c:y val="0.19730392156862744"/>
          <c:w val="0.7942402790643468"/>
          <c:h val="0.56985294117647067"/>
        </c:manualLayout>
      </c:layout>
      <c:lineChart>
        <c:grouping val="standard"/>
        <c:varyColors val="0"/>
        <c:ser>
          <c:idx val="1"/>
          <c:order val="0"/>
          <c:tx>
            <c:strRef>
              <c:f>'2002_2016_AYLIK_IHR'!$A$22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'2002_2016_AYLIK_IHR'!$C$22:$N$22</c:f>
              <c:numCache>
                <c:formatCode>#,##0</c:formatCode>
                <c:ptCount val="12"/>
                <c:pt idx="0">
                  <c:v>371528.79619999998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'2002_2016_AYLIK_IHR'!$A$23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'2002_2016_AYLIK_IHR'!$C$23:$N$23</c:f>
              <c:numCache>
                <c:formatCode>#,##0</c:formatCode>
                <c:ptCount val="12"/>
                <c:pt idx="0">
                  <c:v>311572.33753000002</c:v>
                </c:pt>
                <c:pt idx="1">
                  <c:v>330041.54242000001</c:v>
                </c:pt>
                <c:pt idx="2">
                  <c:v>390183.30206000002</c:v>
                </c:pt>
                <c:pt idx="3">
                  <c:v>369972.07988999999</c:v>
                </c:pt>
                <c:pt idx="4">
                  <c:v>382426.92583000002</c:v>
                </c:pt>
                <c:pt idx="5">
                  <c:v>352653.09797</c:v>
                </c:pt>
                <c:pt idx="6">
                  <c:v>349275.91490999999</c:v>
                </c:pt>
                <c:pt idx="7">
                  <c:v>389005.15789999999</c:v>
                </c:pt>
                <c:pt idx="8">
                  <c:v>309506.67499999999</c:v>
                </c:pt>
                <c:pt idx="9">
                  <c:v>398365.85595</c:v>
                </c:pt>
                <c:pt idx="10">
                  <c:v>414452.28882999998</c:v>
                </c:pt>
                <c:pt idx="11">
                  <c:v>447808.64983000001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8411632"/>
        <c:axId val="1428421968"/>
      </c:lineChart>
      <c:catAx>
        <c:axId val="1428411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4284219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28421968"/>
        <c:scaling>
          <c:orientation val="minMax"/>
          <c:max val="5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428411632"/>
        <c:crosses val="autoZero"/>
        <c:crossBetween val="between"/>
        <c:majorUnit val="100000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415637860082305"/>
          <c:y val="9.612745098039216E-2"/>
          <c:w val="0.27522633744855968"/>
          <c:h val="7.277250270186815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50"/>
              <a:t>TEKSTİL VE HAMMADDELERİ İHRACATI (Bin $)</a:t>
            </a:r>
          </a:p>
        </c:rich>
      </c:tx>
      <c:layout>
        <c:manualLayout>
          <c:xMode val="edge"/>
          <c:yMode val="edge"/>
          <c:x val="0.17687096255825163"/>
          <c:y val="3.703703703703703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734710553562077"/>
          <c:y val="0.20740815758158895"/>
          <c:w val="0.79387834211410224"/>
          <c:h val="0.52592782815331363"/>
        </c:manualLayout>
      </c:layout>
      <c:lineChart>
        <c:grouping val="standard"/>
        <c:varyColors val="0"/>
        <c:ser>
          <c:idx val="1"/>
          <c:order val="0"/>
          <c:tx>
            <c:strRef>
              <c:f>'2002_2016_AYLIK_IHR'!$A$26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'2002_2016_AYLIK_IHR'!$C$26:$N$26</c:f>
              <c:numCache>
                <c:formatCode>#,##0</c:formatCode>
                <c:ptCount val="12"/>
                <c:pt idx="0">
                  <c:v>696415.73346000002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'2002_2016_AYLIK_IHR'!$A$27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'2002_2016_AYLIK_IHR'!$C$27:$N$27</c:f>
              <c:numCache>
                <c:formatCode>#,##0</c:formatCode>
                <c:ptCount val="12"/>
                <c:pt idx="0">
                  <c:v>613393.96707999997</c:v>
                </c:pt>
                <c:pt idx="1">
                  <c:v>636040.20463000005</c:v>
                </c:pt>
                <c:pt idx="2">
                  <c:v>755345.04364000005</c:v>
                </c:pt>
                <c:pt idx="3">
                  <c:v>657583.00589999999</c:v>
                </c:pt>
                <c:pt idx="4">
                  <c:v>671159.99742000003</c:v>
                </c:pt>
                <c:pt idx="5">
                  <c:v>647075.55995999998</c:v>
                </c:pt>
                <c:pt idx="6">
                  <c:v>602950.08406000002</c:v>
                </c:pt>
                <c:pt idx="7">
                  <c:v>696135.58054</c:v>
                </c:pt>
                <c:pt idx="8">
                  <c:v>663326.30362999998</c:v>
                </c:pt>
                <c:pt idx="9">
                  <c:v>736535.46576000005</c:v>
                </c:pt>
                <c:pt idx="10">
                  <c:v>727740.26922999998</c:v>
                </c:pt>
                <c:pt idx="11">
                  <c:v>693380.40402000002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8420336"/>
        <c:axId val="1428407824"/>
      </c:lineChart>
      <c:catAx>
        <c:axId val="1428420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4284078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28407824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428420336"/>
        <c:crosses val="autoZero"/>
        <c:crossBetween val="between"/>
        <c:majorUnit val="100000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482393272269536"/>
          <c:y val="0.12249402158063576"/>
          <c:w val="0.2903519202956773"/>
          <c:h val="7.988723631768252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noFill/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DERİ VE MAMULLERİ İHRACATI (Bin $)</a:t>
            </a:r>
          </a:p>
        </c:rich>
      </c:tx>
      <c:layout>
        <c:manualLayout>
          <c:xMode val="edge"/>
          <c:yMode val="edge"/>
          <c:x val="0.1897961326262797"/>
          <c:y val="3.703703703703705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346960201403397"/>
          <c:y val="0.25555633323612326"/>
          <c:w val="0.77142934015200504"/>
          <c:h val="0.4888906571566024"/>
        </c:manualLayout>
      </c:layout>
      <c:lineChart>
        <c:grouping val="standard"/>
        <c:varyColors val="0"/>
        <c:ser>
          <c:idx val="1"/>
          <c:order val="0"/>
          <c:tx>
            <c:strRef>
              <c:f>'2002_2016_AYLIK_IHR'!$A$28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'2002_2016_AYLIK_IHR'!$C$28:$N$28</c:f>
              <c:numCache>
                <c:formatCode>#,##0</c:formatCode>
                <c:ptCount val="12"/>
                <c:pt idx="0">
                  <c:v>129309.66172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'2002_2016_AYLIK_IHR'!$A$29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'2002_2016_AYLIK_IHR'!$C$29:$N$29</c:f>
              <c:numCache>
                <c:formatCode>#,##0</c:formatCode>
                <c:ptCount val="12"/>
                <c:pt idx="0">
                  <c:v>90876.830560000002</c:v>
                </c:pt>
                <c:pt idx="1">
                  <c:v>115885.84125</c:v>
                </c:pt>
                <c:pt idx="2">
                  <c:v>158449.07969000001</c:v>
                </c:pt>
                <c:pt idx="3">
                  <c:v>120138.99434999999</c:v>
                </c:pt>
                <c:pt idx="4">
                  <c:v>130178.74890999999</c:v>
                </c:pt>
                <c:pt idx="5">
                  <c:v>116500.73714</c:v>
                </c:pt>
                <c:pt idx="6">
                  <c:v>125322.10922</c:v>
                </c:pt>
                <c:pt idx="7">
                  <c:v>177464.56271999999</c:v>
                </c:pt>
                <c:pt idx="8">
                  <c:v>110985.79822</c:v>
                </c:pt>
                <c:pt idx="9">
                  <c:v>134692.33475000001</c:v>
                </c:pt>
                <c:pt idx="10">
                  <c:v>119395.48342999999</c:v>
                </c:pt>
                <c:pt idx="11">
                  <c:v>119393.73449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8406192"/>
        <c:axId val="1428406736"/>
      </c:lineChart>
      <c:catAx>
        <c:axId val="1428406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4284067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28406736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42840619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HALI İHRACATI (Bin $)</a:t>
            </a:r>
          </a:p>
        </c:rich>
      </c:tx>
      <c:layout>
        <c:manualLayout>
          <c:xMode val="edge"/>
          <c:yMode val="edge"/>
          <c:x val="0.32040837752423973"/>
          <c:y val="3.731343283582089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346960201403397"/>
          <c:y val="0.24875661064754964"/>
          <c:w val="0.77142934015200504"/>
          <c:h val="0.50746361113793192"/>
        </c:manualLayout>
      </c:layout>
      <c:lineChart>
        <c:grouping val="standard"/>
        <c:varyColors val="0"/>
        <c:ser>
          <c:idx val="1"/>
          <c:order val="0"/>
          <c:tx>
            <c:strRef>
              <c:f>'2002_2016_AYLIK_IHR'!$A$30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'2002_2016_AYLIK_IHR'!$C$30:$N$30</c:f>
              <c:numCache>
                <c:formatCode>#,##0</c:formatCode>
                <c:ptCount val="12"/>
                <c:pt idx="0">
                  <c:v>169512.61265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'2002_2016_AYLIK_IHR'!$A$31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'2002_2016_AYLIK_IHR'!$C$31:$N$31</c:f>
              <c:numCache>
                <c:formatCode>#,##0</c:formatCode>
                <c:ptCount val="12"/>
                <c:pt idx="0">
                  <c:v>145541.34661000001</c:v>
                </c:pt>
                <c:pt idx="1">
                  <c:v>155148.69828000001</c:v>
                </c:pt>
                <c:pt idx="2">
                  <c:v>188928.37757000001</c:v>
                </c:pt>
                <c:pt idx="3">
                  <c:v>176115.27995</c:v>
                </c:pt>
                <c:pt idx="4">
                  <c:v>183408.10180999999</c:v>
                </c:pt>
                <c:pt idx="5">
                  <c:v>163116.74971999999</c:v>
                </c:pt>
                <c:pt idx="6">
                  <c:v>158118.46898000001</c:v>
                </c:pt>
                <c:pt idx="7">
                  <c:v>201302.37813</c:v>
                </c:pt>
                <c:pt idx="8">
                  <c:v>169207.31385999999</c:v>
                </c:pt>
                <c:pt idx="9">
                  <c:v>210948.58976</c:v>
                </c:pt>
                <c:pt idx="10">
                  <c:v>212635.92232000001</c:v>
                </c:pt>
                <c:pt idx="11">
                  <c:v>200832.89318000001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8426864"/>
        <c:axId val="1428425776"/>
      </c:lineChart>
      <c:catAx>
        <c:axId val="1428426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4284257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28425776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42842686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/>
              <a:t>AYLAR BAZINDA MADENCİLİK İHRACAT</a:t>
            </a:r>
            <a:r>
              <a:rPr lang="tr-TR"/>
              <a:t>I</a:t>
            </a:r>
            <a:endParaRPr lang="en-US"/>
          </a:p>
        </c:rich>
      </c:tx>
      <c:layout>
        <c:manualLayout>
          <c:xMode val="edge"/>
          <c:yMode val="edge"/>
          <c:x val="0.20134597305776514"/>
          <c:y val="3.745318352059925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055063851804235"/>
          <c:y val="0.21722925894362621"/>
          <c:w val="0.77064306488660361"/>
          <c:h val="0.50936515890229372"/>
        </c:manualLayout>
      </c:layout>
      <c:lineChart>
        <c:grouping val="standard"/>
        <c:varyColors val="0"/>
        <c:ser>
          <c:idx val="0"/>
          <c:order val="0"/>
          <c:tx>
            <c:strRef>
              <c:f>'2002_2016_AYLIK_IHR'!$A$59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'2002_2016_AYLIK_IHR'!$C$59:$N$59</c:f>
              <c:numCache>
                <c:formatCode>#,##0</c:formatCode>
                <c:ptCount val="12"/>
                <c:pt idx="0">
                  <c:v>328015.23112999997</c:v>
                </c:pt>
                <c:pt idx="1">
                  <c:v>308982.07458999997</c:v>
                </c:pt>
                <c:pt idx="2">
                  <c:v>382542.65993999998</c:v>
                </c:pt>
                <c:pt idx="3">
                  <c:v>448004.33481999999</c:v>
                </c:pt>
                <c:pt idx="4">
                  <c:v>445719.32913999999</c:v>
                </c:pt>
                <c:pt idx="5">
                  <c:v>366947.6202</c:v>
                </c:pt>
                <c:pt idx="6">
                  <c:v>385932.07347</c:v>
                </c:pt>
                <c:pt idx="7">
                  <c:v>445269.32912000001</c:v>
                </c:pt>
                <c:pt idx="8">
                  <c:v>379106.28756999999</c:v>
                </c:pt>
                <c:pt idx="9">
                  <c:v>404379.86197999999</c:v>
                </c:pt>
                <c:pt idx="10">
                  <c:v>382929.57902</c:v>
                </c:pt>
                <c:pt idx="11">
                  <c:v>411446.98726000002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'2002_2016_AYLIK_IHR'!$A$58</c:f>
              <c:strCache>
                <c:ptCount val="1"/>
                <c:pt idx="0">
                  <c:v>2018</c:v>
                </c:pt>
              </c:strCache>
            </c:strRef>
          </c:tx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'2002_2016_AYLIK_IHR'!$C$58:$N$58</c:f>
              <c:numCache>
                <c:formatCode>#,##0</c:formatCode>
                <c:ptCount val="12"/>
                <c:pt idx="0">
                  <c:v>391508.35631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0081920"/>
        <c:axId val="1440075392"/>
      </c:lineChart>
      <c:catAx>
        <c:axId val="1440081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4400753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40075392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440081920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KİMYEVİ MADDELER VE MAMULLERİ İHRACATI (Bin $)</a:t>
            </a:r>
          </a:p>
        </c:rich>
      </c:tx>
      <c:layout>
        <c:manualLayout>
          <c:xMode val="edge"/>
          <c:yMode val="edge"/>
          <c:x val="0.14814836417052862"/>
          <c:y val="3.87596899224806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283993821759935"/>
          <c:y val="0.25064680868379824"/>
          <c:w val="0.7736641060315943"/>
          <c:h val="0.51162984356015384"/>
        </c:manualLayout>
      </c:layout>
      <c:lineChart>
        <c:grouping val="standard"/>
        <c:varyColors val="0"/>
        <c:ser>
          <c:idx val="1"/>
          <c:order val="0"/>
          <c:tx>
            <c:strRef>
              <c:f>'2002_2016_AYLIK_IHR'!$A$32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'2002_2016_AYLIK_IHR'!$C$32:$N$32</c:f>
              <c:numCache>
                <c:formatCode>#,##0</c:formatCode>
                <c:ptCount val="12"/>
                <c:pt idx="0">
                  <c:v>1353176.81011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'2002_2016_AYLIK_IHR'!$A$33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'2002_2016_AYLIK_IHR'!$C$33:$N$33</c:f>
              <c:numCache>
                <c:formatCode>#,##0</c:formatCode>
                <c:ptCount val="12"/>
                <c:pt idx="0">
                  <c:v>1230554.3856200001</c:v>
                </c:pt>
                <c:pt idx="1">
                  <c:v>1343365.07904</c:v>
                </c:pt>
                <c:pt idx="2">
                  <c:v>1518554.3474699999</c:v>
                </c:pt>
                <c:pt idx="3">
                  <c:v>1214873.5450200001</c:v>
                </c:pt>
                <c:pt idx="4">
                  <c:v>1319462.1574899999</c:v>
                </c:pt>
                <c:pt idx="5">
                  <c:v>1263986.3717700001</c:v>
                </c:pt>
                <c:pt idx="6">
                  <c:v>1189006.59133</c:v>
                </c:pt>
                <c:pt idx="7">
                  <c:v>1461644.8225199999</c:v>
                </c:pt>
                <c:pt idx="8">
                  <c:v>1276424.06956</c:v>
                </c:pt>
                <c:pt idx="9">
                  <c:v>1466203.56064</c:v>
                </c:pt>
                <c:pt idx="10">
                  <c:v>1386653.73811</c:v>
                </c:pt>
                <c:pt idx="11">
                  <c:v>1367427.98471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8431760"/>
        <c:axId val="1428432304"/>
      </c:lineChart>
      <c:catAx>
        <c:axId val="1428431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4284323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28432304"/>
        <c:scaling>
          <c:orientation val="minMax"/>
          <c:max val="2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428431760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50"/>
              <a:t>MAKİNE VE AKSAMLARI İHRACATI (Bin $)</a:t>
            </a:r>
          </a:p>
        </c:rich>
      </c:tx>
      <c:layout>
        <c:manualLayout>
          <c:xMode val="edge"/>
          <c:yMode val="edge"/>
          <c:x val="0.16734715303444253"/>
          <c:y val="3.731343283582089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329909162156335"/>
          <c:y val="0.17537345384913924"/>
          <c:w val="0.80976314834393193"/>
          <c:h val="0.61318525482822106"/>
        </c:manualLayout>
      </c:layout>
      <c:lineChart>
        <c:grouping val="standard"/>
        <c:varyColors val="0"/>
        <c:ser>
          <c:idx val="1"/>
          <c:order val="0"/>
          <c:tx>
            <c:strRef>
              <c:f>'2002_2016_AYLIK_IHR'!$A$42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'2002_2016_AYLIK_IHR'!$C$42:$N$42</c:f>
              <c:numCache>
                <c:formatCode>#,##0</c:formatCode>
                <c:ptCount val="12"/>
                <c:pt idx="0">
                  <c:v>513165.01594999997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'2002_2016_AYLIK_IHR'!$A$43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'2002_2016_AYLIK_IHR'!$C$43:$N$43</c:f>
              <c:numCache>
                <c:formatCode>#,##0</c:formatCode>
                <c:ptCount val="12"/>
                <c:pt idx="0">
                  <c:v>388792.40402000002</c:v>
                </c:pt>
                <c:pt idx="1">
                  <c:v>432702.21895000001</c:v>
                </c:pt>
                <c:pt idx="2">
                  <c:v>517085.22194999998</c:v>
                </c:pt>
                <c:pt idx="3">
                  <c:v>484537.07611000002</c:v>
                </c:pt>
                <c:pt idx="4">
                  <c:v>508785.31414999999</c:v>
                </c:pt>
                <c:pt idx="5">
                  <c:v>506065.47167</c:v>
                </c:pt>
                <c:pt idx="6">
                  <c:v>473124.96518</c:v>
                </c:pt>
                <c:pt idx="7">
                  <c:v>564410.81952000002</c:v>
                </c:pt>
                <c:pt idx="8">
                  <c:v>480125.39749</c:v>
                </c:pt>
                <c:pt idx="9">
                  <c:v>542389.55604000005</c:v>
                </c:pt>
                <c:pt idx="10">
                  <c:v>581099.76953000005</c:v>
                </c:pt>
                <c:pt idx="11">
                  <c:v>604312.43383999995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8428496"/>
        <c:axId val="1428423600"/>
      </c:lineChart>
      <c:catAx>
        <c:axId val="1428428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4284236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28423600"/>
        <c:scaling>
          <c:orientation val="minMax"/>
          <c:max val="1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428428496"/>
        <c:crosses val="autoZero"/>
        <c:crossBetween val="between"/>
        <c:majorUnit val="100000"/>
      </c:valAx>
      <c:spPr>
        <a:noFill/>
        <a:ln w="25400">
          <a:noFill/>
        </a:ln>
      </c:spPr>
    </c:plotArea>
    <c:legend>
      <c:legendPos val="t"/>
      <c:layout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 b="1" i="0" u="none" strike="noStrike" baseline="0">
                <a:solidFill>
                  <a:srgbClr val="000000"/>
                </a:solidFill>
                <a:latin typeface="Arial Tur"/>
                <a:cs typeface="Arial Tur"/>
              </a:rPr>
              <a:t>OTOMOTİV ENDÜSTRİSİ İHRACATI (Bin $)</a:t>
            </a:r>
            <a:endParaRPr lang="tr-TR" sz="700"/>
          </a:p>
        </c:rich>
      </c:tx>
      <c:layout>
        <c:manualLayout>
          <c:xMode val="edge"/>
          <c:yMode val="edge"/>
          <c:x val="0.25253530555644105"/>
          <c:y val="4.244694132334581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149681289838767"/>
          <c:y val="0.1610494755571284"/>
          <c:w val="0.78367425031315086"/>
          <c:h val="0.57303567391154753"/>
        </c:manualLayout>
      </c:layout>
      <c:lineChart>
        <c:grouping val="standard"/>
        <c:varyColors val="0"/>
        <c:ser>
          <c:idx val="1"/>
          <c:order val="0"/>
          <c:tx>
            <c:strRef>
              <c:f>'2002_2016_AYLIK_IHR'!$A$36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'2002_2016_AYLIK_IHR'!$C$36:$N$36</c:f>
              <c:numCache>
                <c:formatCode>#,##0</c:formatCode>
                <c:ptCount val="12"/>
                <c:pt idx="0">
                  <c:v>2286660.6821300001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'2002_2016_AYLIK_IHR'!$A$37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'2002_2016_AYLIK_IHR'!$C$37:$N$37</c:f>
              <c:numCache>
                <c:formatCode>#,##0</c:formatCode>
                <c:ptCount val="12"/>
                <c:pt idx="0">
                  <c:v>2064185.3696600001</c:v>
                </c:pt>
                <c:pt idx="1">
                  <c:v>2227174.7389099998</c:v>
                </c:pt>
                <c:pt idx="2">
                  <c:v>2708880.84406</c:v>
                </c:pt>
                <c:pt idx="3">
                  <c:v>2293534.3947600001</c:v>
                </c:pt>
                <c:pt idx="4">
                  <c:v>2564143.0756000001</c:v>
                </c:pt>
                <c:pt idx="5">
                  <c:v>2495067.35085</c:v>
                </c:pt>
                <c:pt idx="6">
                  <c:v>2431029.10219</c:v>
                </c:pt>
                <c:pt idx="7">
                  <c:v>1833658.8288400001</c:v>
                </c:pt>
                <c:pt idx="8">
                  <c:v>2149855.3641499998</c:v>
                </c:pt>
                <c:pt idx="9">
                  <c:v>2630181.4249999998</c:v>
                </c:pt>
                <c:pt idx="10">
                  <c:v>2644381.7764099999</c:v>
                </c:pt>
                <c:pt idx="11">
                  <c:v>2489681.9764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8425232"/>
        <c:axId val="1428426320"/>
      </c:lineChart>
      <c:catAx>
        <c:axId val="1428425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4284263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28426320"/>
        <c:scaling>
          <c:orientation val="minMax"/>
          <c:max val="3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428425232"/>
        <c:crosses val="autoZero"/>
        <c:crossBetween val="between"/>
        <c:majorUnit val="500000"/>
      </c:valAx>
      <c:spPr>
        <a:noFill/>
        <a:ln w="25400">
          <a:noFill/>
        </a:ln>
      </c:spPr>
    </c:plotArea>
    <c:legend>
      <c:legendPos val="t"/>
      <c:layout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 sz="1000"/>
              <a:t>ELEKTRİK ELEKTRONİK </a:t>
            </a:r>
            <a:r>
              <a:rPr lang="tr-TR" sz="1000" baseline="0"/>
              <a:t>VE HİZMET </a:t>
            </a:r>
            <a:r>
              <a:rPr lang="en-US" sz="1000"/>
              <a:t>İHRACATI </a:t>
            </a:r>
            <a:r>
              <a:rPr lang="tr-TR" sz="1000"/>
              <a:t> </a:t>
            </a:r>
            <a:r>
              <a:rPr lang="en-US" sz="1000"/>
              <a:t>(Bin $)</a:t>
            </a:r>
          </a:p>
        </c:rich>
      </c:tx>
      <c:layout>
        <c:manualLayout>
          <c:xMode val="edge"/>
          <c:yMode val="edge"/>
          <c:x val="0.17293786129494548"/>
          <c:y val="3.636363636363636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397804147720971"/>
          <c:y val="0.18909090909090953"/>
          <c:w val="0.8067191601049869"/>
          <c:h val="0.57212121212121214"/>
        </c:manualLayout>
      </c:layout>
      <c:lineChart>
        <c:grouping val="standard"/>
        <c:varyColors val="0"/>
        <c:ser>
          <c:idx val="1"/>
          <c:order val="0"/>
          <c:tx>
            <c:strRef>
              <c:f>'2002_2016_AYLIK_IHR'!$A$40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'2002_2016_AYLIK_IHR'!$C$40:$N$40</c:f>
              <c:numCache>
                <c:formatCode>#,##0</c:formatCode>
                <c:ptCount val="12"/>
                <c:pt idx="0">
                  <c:v>769397.44761000003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'2002_2016_AYLIK_IHR'!$A$41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'2002_2016_AYLIK_IHR'!$C$41:$N$41</c:f>
              <c:numCache>
                <c:formatCode>#,##0</c:formatCode>
                <c:ptCount val="12"/>
                <c:pt idx="0">
                  <c:v>603327.88795999996</c:v>
                </c:pt>
                <c:pt idx="1">
                  <c:v>695486.38228000002</c:v>
                </c:pt>
                <c:pt idx="2">
                  <c:v>907666.74838</c:v>
                </c:pt>
                <c:pt idx="3">
                  <c:v>787606.38960999995</c:v>
                </c:pt>
                <c:pt idx="4">
                  <c:v>878998.81931000005</c:v>
                </c:pt>
                <c:pt idx="5">
                  <c:v>873175.06880000001</c:v>
                </c:pt>
                <c:pt idx="6">
                  <c:v>807010.09397000005</c:v>
                </c:pt>
                <c:pt idx="7">
                  <c:v>958647.11470000003</c:v>
                </c:pt>
                <c:pt idx="8">
                  <c:v>864687.95126</c:v>
                </c:pt>
                <c:pt idx="9">
                  <c:v>1015246.57831</c:v>
                </c:pt>
                <c:pt idx="10">
                  <c:v>1010784.22912</c:v>
                </c:pt>
                <c:pt idx="11">
                  <c:v>1095598.03262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8430672"/>
        <c:axId val="1428431216"/>
      </c:lineChart>
      <c:catAx>
        <c:axId val="1428430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4284312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28431216"/>
        <c:scaling>
          <c:orientation val="minMax"/>
          <c:max val="15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428430672"/>
        <c:crosses val="autoZero"/>
        <c:crossBetween val="between"/>
        <c:majorUnit val="250000"/>
      </c:valAx>
      <c:spPr>
        <a:noFill/>
        <a:ln w="25400">
          <a:noFill/>
        </a:ln>
      </c:spPr>
    </c:plotArea>
    <c:legend>
      <c:legendPos val="t"/>
      <c:layout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HAZIR GİYİM VE KONFEKSİYON İHRACATI (Bin $)</a:t>
            </a:r>
          </a:p>
        </c:rich>
      </c:tx>
      <c:layout>
        <c:manualLayout>
          <c:xMode val="edge"/>
          <c:yMode val="edge"/>
          <c:x val="0.16530637895615161"/>
          <c:y val="4.91367861885790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285735711607478"/>
          <c:y val="0.22576361221779548"/>
          <c:w val="0.79387834211410224"/>
          <c:h val="0.50199203187250996"/>
        </c:manualLayout>
      </c:layout>
      <c:lineChart>
        <c:grouping val="standard"/>
        <c:varyColors val="0"/>
        <c:ser>
          <c:idx val="1"/>
          <c:order val="0"/>
          <c:tx>
            <c:strRef>
              <c:f>'2002_2016_AYLIK_IHR'!$A$34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'2002_2016_AYLIK_IHR'!$C$34:$N$34</c:f>
              <c:numCache>
                <c:formatCode>#,##0</c:formatCode>
                <c:ptCount val="12"/>
                <c:pt idx="0">
                  <c:v>1433355.49013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'2002_2016_AYLIK_IHR'!$A$35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'2002_2016_AYLIK_IHR'!$C$35:$N$35</c:f>
              <c:numCache>
                <c:formatCode>#,##0</c:formatCode>
                <c:ptCount val="12"/>
                <c:pt idx="0">
                  <c:v>1245686.8463699999</c:v>
                </c:pt>
                <c:pt idx="1">
                  <c:v>1282235.65383</c:v>
                </c:pt>
                <c:pt idx="2">
                  <c:v>1529852.6053800001</c:v>
                </c:pt>
                <c:pt idx="3">
                  <c:v>1345949.3088199999</c:v>
                </c:pt>
                <c:pt idx="4">
                  <c:v>1399003.0880700001</c:v>
                </c:pt>
                <c:pt idx="5">
                  <c:v>1387280.5363799999</c:v>
                </c:pt>
                <c:pt idx="6">
                  <c:v>1476033.4708700001</c:v>
                </c:pt>
                <c:pt idx="7">
                  <c:v>1674143.3285399999</c:v>
                </c:pt>
                <c:pt idx="8">
                  <c:v>1289558.08195</c:v>
                </c:pt>
                <c:pt idx="9">
                  <c:v>1532975.5543899999</c:v>
                </c:pt>
                <c:pt idx="10">
                  <c:v>1438123.83815</c:v>
                </c:pt>
                <c:pt idx="11">
                  <c:v>1438057.27318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614048"/>
        <c:axId val="1425624928"/>
      </c:lineChart>
      <c:catAx>
        <c:axId val="1425614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4256249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25624928"/>
        <c:scaling>
          <c:orientation val="minMax"/>
          <c:max val="2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425614048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6549124216615775"/>
          <c:y val="0.13248339973439574"/>
          <c:w val="0.26913480885311869"/>
          <c:h val="7.8861038784494561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DEMİR VE DEMİRDIŞI METALLER İHRACATI (Bin $)</a:t>
            </a:r>
          </a:p>
        </c:rich>
      </c:tx>
      <c:layout>
        <c:manualLayout>
          <c:xMode val="edge"/>
          <c:yMode val="edge"/>
          <c:x val="0.2034015748031496"/>
          <c:y val="4.726368159203980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714307140178907"/>
          <c:y val="0.250000391742077"/>
          <c:w val="0.80612325227524362"/>
          <c:h val="0.4850755106465548"/>
        </c:manualLayout>
      </c:layout>
      <c:lineChart>
        <c:grouping val="standard"/>
        <c:varyColors val="0"/>
        <c:ser>
          <c:idx val="1"/>
          <c:order val="0"/>
          <c:tx>
            <c:strRef>
              <c:f>'2002_2016_AYLIK_IHR'!$A$44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'2002_2016_AYLIK_IHR'!$C$44:$N$44</c:f>
              <c:numCache>
                <c:formatCode>#,##0</c:formatCode>
                <c:ptCount val="12"/>
                <c:pt idx="0">
                  <c:v>597891.77859999996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'2002_2016_AYLIK_IHR'!$A$45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'2002_2016_AYLIK_IHR'!$C$45:$N$45</c:f>
              <c:numCache>
                <c:formatCode>#,##0</c:formatCode>
                <c:ptCount val="12"/>
                <c:pt idx="0">
                  <c:v>464949.65331000002</c:v>
                </c:pt>
                <c:pt idx="1">
                  <c:v>500587.32436999999</c:v>
                </c:pt>
                <c:pt idx="2">
                  <c:v>611702.32564000005</c:v>
                </c:pt>
                <c:pt idx="3">
                  <c:v>546713.26899000001</c:v>
                </c:pt>
                <c:pt idx="4">
                  <c:v>570079.83427999995</c:v>
                </c:pt>
                <c:pt idx="5">
                  <c:v>560364.32626999996</c:v>
                </c:pt>
                <c:pt idx="6">
                  <c:v>532106.31423000002</c:v>
                </c:pt>
                <c:pt idx="7">
                  <c:v>607643.20449999999</c:v>
                </c:pt>
                <c:pt idx="8">
                  <c:v>521353.15301000001</c:v>
                </c:pt>
                <c:pt idx="9">
                  <c:v>625032.43321000005</c:v>
                </c:pt>
                <c:pt idx="10">
                  <c:v>644992.09456999996</c:v>
                </c:pt>
                <c:pt idx="11">
                  <c:v>625602.10526999994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626560"/>
        <c:axId val="1425628192"/>
      </c:lineChart>
      <c:catAx>
        <c:axId val="1425626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4256281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25628192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425626560"/>
        <c:crosses val="autoZero"/>
        <c:crossBetween val="between"/>
        <c:majorUnit val="100000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7115046333494023"/>
          <c:y val="0.15920398009950248"/>
          <c:w val="0.2903519202956773"/>
          <c:h val="8.0483409723038357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 b="1" i="0" u="none" strike="noStrike" baseline="0">
                <a:solidFill>
                  <a:srgbClr val="000000"/>
                </a:solidFill>
                <a:latin typeface="Arial Tur"/>
                <a:cs typeface="Arial Tur"/>
              </a:rPr>
              <a:t>ÇİMENTO CAM SERAMİK VE TOPRAK ÜRÜNLERİ İHRACATI (Bin $)</a:t>
            </a:r>
            <a:endParaRPr lang="tr-TR" sz="700" b="1"/>
          </a:p>
        </c:rich>
      </c:tx>
      <c:layout>
        <c:manualLayout>
          <c:xMode val="edge"/>
          <c:yMode val="edge"/>
          <c:x val="0.14693898976913675"/>
          <c:y val="1.741293532338308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93892193371522"/>
          <c:y val="0.23880640524138091"/>
          <c:w val="0.81020488899562437"/>
          <c:h val="0.47388146040086643"/>
        </c:manualLayout>
      </c:layout>
      <c:lineChart>
        <c:grouping val="standard"/>
        <c:varyColors val="0"/>
        <c:ser>
          <c:idx val="1"/>
          <c:order val="0"/>
          <c:tx>
            <c:strRef>
              <c:f>'2002_2016_AYLIK_IHR'!$A$48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'2002_2016_AYLIK_IHR'!$C$48:$N$48</c:f>
              <c:numCache>
                <c:formatCode>#,##0</c:formatCode>
                <c:ptCount val="12"/>
                <c:pt idx="0">
                  <c:v>208805.16555000001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'2002_2016_AYLIK_IHR'!$A$49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'2002_2016_AYLIK_IHR'!$C$49:$N$49</c:f>
              <c:numCache>
                <c:formatCode>#,##0</c:formatCode>
                <c:ptCount val="12"/>
                <c:pt idx="0">
                  <c:v>180942.39872</c:v>
                </c:pt>
                <c:pt idx="1">
                  <c:v>202272.64186</c:v>
                </c:pt>
                <c:pt idx="2">
                  <c:v>256830.35075000001</c:v>
                </c:pt>
                <c:pt idx="3">
                  <c:v>222378.25599000001</c:v>
                </c:pt>
                <c:pt idx="4">
                  <c:v>239964.57112000001</c:v>
                </c:pt>
                <c:pt idx="5">
                  <c:v>231400.9319</c:v>
                </c:pt>
                <c:pt idx="6">
                  <c:v>217437.45954000001</c:v>
                </c:pt>
                <c:pt idx="7">
                  <c:v>244932.23381999999</c:v>
                </c:pt>
                <c:pt idx="8">
                  <c:v>205857.15927999999</c:v>
                </c:pt>
                <c:pt idx="9">
                  <c:v>230046.46372</c:v>
                </c:pt>
                <c:pt idx="10">
                  <c:v>237809.17567</c:v>
                </c:pt>
                <c:pt idx="11">
                  <c:v>236474.49896999999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617856"/>
        <c:axId val="1425618400"/>
      </c:lineChart>
      <c:catAx>
        <c:axId val="1425617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4256184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25618400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425617856"/>
        <c:crosses val="autoZero"/>
        <c:crossBetween val="between"/>
        <c:majorUnit val="40000"/>
      </c:valAx>
      <c:spPr>
        <a:noFill/>
        <a:ln w="25400">
          <a:noFill/>
        </a:ln>
      </c:spPr>
    </c:plotArea>
    <c:legend>
      <c:legendPos val="t"/>
      <c:layout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MÜCEVHER İHRACATI (Bin $)</a:t>
            </a:r>
          </a:p>
        </c:rich>
      </c:tx>
      <c:layout>
        <c:manualLayout>
          <c:xMode val="edge"/>
          <c:yMode val="edge"/>
          <c:x val="0.31793884198210159"/>
          <c:y val="4.567901234567900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465895742924319"/>
          <c:y val="0.18518585498356113"/>
          <c:w val="0.79116621008685151"/>
          <c:h val="0.5185203939539712"/>
        </c:manualLayout>
      </c:layout>
      <c:lineChart>
        <c:grouping val="standard"/>
        <c:varyColors val="0"/>
        <c:ser>
          <c:idx val="1"/>
          <c:order val="0"/>
          <c:tx>
            <c:strRef>
              <c:f>'2002_2016_AYLIK_IHR'!$A$50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'2002_2016_AYLIK_IHR'!$C$50:$N$50</c:f>
              <c:numCache>
                <c:formatCode>#,##0</c:formatCode>
                <c:ptCount val="12"/>
                <c:pt idx="0">
                  <c:v>140108.44054000001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'2002_2016_AYLIK_IHR'!$A$51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'2002_2016_AYLIK_IHR'!$C$51:$N$51</c:f>
              <c:numCache>
                <c:formatCode>#,##0</c:formatCode>
                <c:ptCount val="12"/>
                <c:pt idx="0">
                  <c:v>198534.06315</c:v>
                </c:pt>
                <c:pt idx="1">
                  <c:v>251871.76024999999</c:v>
                </c:pt>
                <c:pt idx="2">
                  <c:v>340499.74222999997</c:v>
                </c:pt>
                <c:pt idx="3">
                  <c:v>346426.98910000001</c:v>
                </c:pt>
                <c:pt idx="4">
                  <c:v>302769.99118000001</c:v>
                </c:pt>
                <c:pt idx="5">
                  <c:v>252783.41396000001</c:v>
                </c:pt>
                <c:pt idx="6">
                  <c:v>265170.17096999998</c:v>
                </c:pt>
                <c:pt idx="7">
                  <c:v>324432.80213000003</c:v>
                </c:pt>
                <c:pt idx="8">
                  <c:v>233169.86207999999</c:v>
                </c:pt>
                <c:pt idx="9">
                  <c:v>226558.41026</c:v>
                </c:pt>
                <c:pt idx="10">
                  <c:v>268725.57056999998</c:v>
                </c:pt>
                <c:pt idx="11">
                  <c:v>282815.95045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620032"/>
        <c:axId val="1425626016"/>
      </c:lineChart>
      <c:catAx>
        <c:axId val="1425620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4256260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25626016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42562003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4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ÇELİK İHRACATI</a:t>
            </a:r>
            <a:r>
              <a:rPr lang="tr-TR" baseline="0"/>
              <a:t> </a:t>
            </a:r>
            <a:r>
              <a:rPr lang="tr-TR"/>
              <a:t>(Bin $)</a:t>
            </a:r>
          </a:p>
        </c:rich>
      </c:tx>
      <c:layout>
        <c:manualLayout>
          <c:xMode val="edge"/>
          <c:yMode val="edge"/>
          <c:x val="0.34691106585200271"/>
          <c:y val="3.6900369003690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682281059063141"/>
          <c:y val="0.19926238002537525"/>
          <c:w val="0.80651731160896056"/>
          <c:h val="0.5387463581540417"/>
        </c:manualLayout>
      </c:layout>
      <c:lineChart>
        <c:grouping val="standard"/>
        <c:varyColors val="0"/>
        <c:ser>
          <c:idx val="1"/>
          <c:order val="0"/>
          <c:tx>
            <c:strRef>
              <c:f>'2002_2016_AYLIK_IHR'!$A$56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'2002_2016_AYLIK_IHR'!$C$46:$N$46</c:f>
              <c:numCache>
                <c:formatCode>#,##0</c:formatCode>
                <c:ptCount val="12"/>
                <c:pt idx="0">
                  <c:v>1119973.6168500001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'2002_2016_AYLIK_IHR'!$A$47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'2002_2016_AYLIK_IHR'!$C$47:$N$47</c:f>
              <c:numCache>
                <c:formatCode>#,##0</c:formatCode>
                <c:ptCount val="12"/>
                <c:pt idx="0">
                  <c:v>850631.40171999997</c:v>
                </c:pt>
                <c:pt idx="1">
                  <c:v>928852.77034000005</c:v>
                </c:pt>
                <c:pt idx="2">
                  <c:v>1169222.7404799999</c:v>
                </c:pt>
                <c:pt idx="3">
                  <c:v>995623.60285000002</c:v>
                </c:pt>
                <c:pt idx="4">
                  <c:v>965110.93625999999</c:v>
                </c:pt>
                <c:pt idx="5">
                  <c:v>897079.74257</c:v>
                </c:pt>
                <c:pt idx="6">
                  <c:v>789543.38887000002</c:v>
                </c:pt>
                <c:pt idx="7">
                  <c:v>846341.85224000004</c:v>
                </c:pt>
                <c:pt idx="8">
                  <c:v>740060.75061999995</c:v>
                </c:pt>
                <c:pt idx="9">
                  <c:v>1028177.7925</c:v>
                </c:pt>
                <c:pt idx="10">
                  <c:v>1080900.3881900001</c:v>
                </c:pt>
                <c:pt idx="11">
                  <c:v>1164303.06375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615136"/>
        <c:axId val="1425624384"/>
      </c:lineChart>
      <c:catAx>
        <c:axId val="1425615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4256243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25624384"/>
        <c:scaling>
          <c:orientation val="minMax"/>
          <c:max val="3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425615136"/>
        <c:crosses val="autoZero"/>
        <c:crossBetween val="between"/>
        <c:majorUnit val="250000"/>
      </c:valAx>
      <c:spPr>
        <a:noFill/>
        <a:ln w="25400">
          <a:noFill/>
        </a:ln>
      </c:spPr>
    </c:plotArea>
    <c:legend>
      <c:legendPos val="t"/>
      <c:layout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MADENCİLİK ÜRÜNLERİ İHRACATI (Bin $)</a:t>
            </a:r>
          </a:p>
        </c:rich>
      </c:tx>
      <c:layout>
        <c:manualLayout>
          <c:xMode val="edge"/>
          <c:yMode val="edge"/>
          <c:x val="0.23400000000000001"/>
          <c:y val="4.744067336410537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"/>
          <c:y val="0.17603060638535223"/>
          <c:w val="0.86000000000000065"/>
          <c:h val="0.57303580376508445"/>
        </c:manualLayout>
      </c:layout>
      <c:lineChart>
        <c:grouping val="standard"/>
        <c:varyColors val="0"/>
        <c:ser>
          <c:idx val="1"/>
          <c:order val="0"/>
          <c:tx>
            <c:strRef>
              <c:f>'2002_2016_AYLIK_IHR'!$A$60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'2002_2016_AYLIK_IHR'!$C$60:$N$60</c:f>
              <c:numCache>
                <c:formatCode>#,##0</c:formatCode>
                <c:ptCount val="12"/>
                <c:pt idx="0">
                  <c:v>391508.35631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'2002_2016_AYLIK_IHR'!$A$61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'2002_2016_AYLIK_IHR'!$C$61:$N$61</c:f>
              <c:numCache>
                <c:formatCode>#,##0</c:formatCode>
                <c:ptCount val="12"/>
                <c:pt idx="0">
                  <c:v>328015.23112999997</c:v>
                </c:pt>
                <c:pt idx="1">
                  <c:v>308982.07458999997</c:v>
                </c:pt>
                <c:pt idx="2">
                  <c:v>382542.65993999998</c:v>
                </c:pt>
                <c:pt idx="3">
                  <c:v>448004.33481999999</c:v>
                </c:pt>
                <c:pt idx="4">
                  <c:v>445719.32913999999</c:v>
                </c:pt>
                <c:pt idx="5">
                  <c:v>366947.6202</c:v>
                </c:pt>
                <c:pt idx="6">
                  <c:v>385932.07347</c:v>
                </c:pt>
                <c:pt idx="7">
                  <c:v>445269.32912000001</c:v>
                </c:pt>
                <c:pt idx="8">
                  <c:v>379106.28756999999</c:v>
                </c:pt>
                <c:pt idx="9">
                  <c:v>404379.86197999999</c:v>
                </c:pt>
                <c:pt idx="10">
                  <c:v>382929.57902</c:v>
                </c:pt>
                <c:pt idx="11">
                  <c:v>411446.98726000002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623840"/>
        <c:axId val="1425616768"/>
      </c:lineChart>
      <c:catAx>
        <c:axId val="1425623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4256167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25616768"/>
        <c:scaling>
          <c:orientation val="minMax"/>
          <c:max val="55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425623840"/>
        <c:crosses val="autoZero"/>
        <c:crossBetween val="between"/>
        <c:majorUnit val="50000"/>
      </c:valAx>
      <c:spPr>
        <a:noFill/>
        <a:ln w="25400">
          <a:noFill/>
        </a:ln>
      </c:spPr>
    </c:plotArea>
    <c:legend>
      <c:legendPos val="t"/>
      <c:layout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AYLAR BAZINDA TOPLAM İHRACAT
</a:t>
            </a:r>
          </a:p>
        </c:rich>
      </c:tx>
      <c:layout>
        <c:manualLayout>
          <c:xMode val="edge"/>
          <c:yMode val="edge"/>
          <c:x val="0.27731374487279997"/>
          <c:y val="3.663003663003663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21967963386727"/>
          <c:y val="0.21611798920411671"/>
          <c:w val="0.75972540045766757"/>
          <c:h val="0.51648536403017697"/>
        </c:manualLayout>
      </c:layout>
      <c:lineChart>
        <c:grouping val="standard"/>
        <c:varyColors val="0"/>
        <c:ser>
          <c:idx val="0"/>
          <c:order val="0"/>
          <c:tx>
            <c:strRef>
              <c:f>'2002_2016_AYLIK_IHR'!$A$76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'2002_2016_AYLIK_IHR'!$C$76:$N$76</c:f>
              <c:numCache>
                <c:formatCode>#,##0</c:formatCode>
                <c:ptCount val="12"/>
                <c:pt idx="0">
                  <c:v>9546115.4000000004</c:v>
                </c:pt>
                <c:pt idx="1">
                  <c:v>12366388.057</c:v>
                </c:pt>
                <c:pt idx="2">
                  <c:v>12757672.093</c:v>
                </c:pt>
                <c:pt idx="3">
                  <c:v>11950497.685000001</c:v>
                </c:pt>
                <c:pt idx="4">
                  <c:v>12098611.067</c:v>
                </c:pt>
                <c:pt idx="5">
                  <c:v>12864154.060000001</c:v>
                </c:pt>
                <c:pt idx="6">
                  <c:v>9850124.8719999995</c:v>
                </c:pt>
                <c:pt idx="7">
                  <c:v>11830762.82</c:v>
                </c:pt>
                <c:pt idx="8">
                  <c:v>10901638.452</c:v>
                </c:pt>
                <c:pt idx="9">
                  <c:v>12796159.91</c:v>
                </c:pt>
                <c:pt idx="10">
                  <c:v>12786936.247</c:v>
                </c:pt>
                <c:pt idx="11">
                  <c:v>12780523.145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'2002_2016_AYLIK_IHR'!$A$77</c:f>
              <c:strCache>
                <c:ptCount val="1"/>
                <c:pt idx="0">
                  <c:v>2017</c:v>
                </c:pt>
              </c:strCache>
            </c:strRef>
          </c:tx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'2002_2016_AYLIK_IHR'!$C$77:$N$77</c:f>
              <c:numCache>
                <c:formatCode>#,##0</c:formatCode>
                <c:ptCount val="12"/>
                <c:pt idx="0">
                  <c:v>11249318.639</c:v>
                </c:pt>
                <c:pt idx="1">
                  <c:v>12091029.074999999</c:v>
                </c:pt>
                <c:pt idx="2">
                  <c:v>14471860.482999999</c:v>
                </c:pt>
                <c:pt idx="3">
                  <c:v>12861062.502</c:v>
                </c:pt>
                <c:pt idx="4">
                  <c:v>13584581.694</c:v>
                </c:pt>
                <c:pt idx="5">
                  <c:v>13126999.880000001</c:v>
                </c:pt>
                <c:pt idx="6">
                  <c:v>12613780.248</c:v>
                </c:pt>
                <c:pt idx="7">
                  <c:v>13250964.713</c:v>
                </c:pt>
                <c:pt idx="8">
                  <c:v>11812433.392000001</c:v>
                </c:pt>
                <c:pt idx="9">
                  <c:v>13918812.783</c:v>
                </c:pt>
                <c:pt idx="10">
                  <c:v>14196607.297</c:v>
                </c:pt>
                <c:pt idx="11">
                  <c:v>13877919.847999999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0076480"/>
        <c:axId val="1440079200"/>
      </c:lineChart>
      <c:catAx>
        <c:axId val="1440076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4400792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40079200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440076480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GEMİ</a:t>
            </a:r>
            <a:r>
              <a:rPr lang="tr-TR" sz="1000" baseline="0"/>
              <a:t> VE YAT</a:t>
            </a:r>
            <a:r>
              <a:rPr lang="en-US" sz="1000"/>
              <a:t> İHRACATI (Bin $)</a:t>
            </a:r>
          </a:p>
        </c:rich>
      </c:tx>
      <c:layout>
        <c:manualLayout>
          <c:xMode val="edge"/>
          <c:yMode val="edge"/>
          <c:x val="0.31400000000000078"/>
          <c:y val="4.244694132334591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999999999999999"/>
          <c:y val="0.14606820214888874"/>
          <c:w val="0.86000000000000065"/>
          <c:h val="0.57303580376508478"/>
        </c:manualLayout>
      </c:layout>
      <c:lineChart>
        <c:grouping val="standard"/>
        <c:varyColors val="0"/>
        <c:ser>
          <c:idx val="1"/>
          <c:order val="0"/>
          <c:tx>
            <c:strRef>
              <c:f>'2002_2016_AYLIK_IHR'!$A$38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'2002_2016_AYLIK_IHR'!$C$38:$N$38</c:f>
              <c:numCache>
                <c:formatCode>#,##0</c:formatCode>
                <c:ptCount val="12"/>
                <c:pt idx="0">
                  <c:v>42657.50503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'2002_2016_AYLIK_IHR'!$A$39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'2002_2016_AYLIK_IHR'!$C$39:$N$39</c:f>
              <c:numCache>
                <c:formatCode>#,##0</c:formatCode>
                <c:ptCount val="12"/>
                <c:pt idx="0">
                  <c:v>65125.639880000002</c:v>
                </c:pt>
                <c:pt idx="1">
                  <c:v>84700.491330000004</c:v>
                </c:pt>
                <c:pt idx="2">
                  <c:v>148505.58248000001</c:v>
                </c:pt>
                <c:pt idx="3">
                  <c:v>72460.498909999995</c:v>
                </c:pt>
                <c:pt idx="4">
                  <c:v>114131.60739</c:v>
                </c:pt>
                <c:pt idx="5">
                  <c:v>158069.96716999999</c:v>
                </c:pt>
                <c:pt idx="6">
                  <c:v>90677.540630000003</c:v>
                </c:pt>
                <c:pt idx="7">
                  <c:v>166188.74025</c:v>
                </c:pt>
                <c:pt idx="8">
                  <c:v>103600.68257999999</c:v>
                </c:pt>
                <c:pt idx="9">
                  <c:v>87976.727379999997</c:v>
                </c:pt>
                <c:pt idx="10">
                  <c:v>125763.03137</c:v>
                </c:pt>
                <c:pt idx="11">
                  <c:v>120957.90379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628736"/>
        <c:axId val="1425622208"/>
      </c:lineChart>
      <c:catAx>
        <c:axId val="1425628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4256222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25622208"/>
        <c:scaling>
          <c:orientation val="minMax"/>
          <c:max val="4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425628736"/>
        <c:crosses val="autoZero"/>
        <c:crossBetween val="between"/>
        <c:majorUnit val="50000"/>
      </c:valAx>
      <c:spPr>
        <a:noFill/>
        <a:ln w="25400">
          <a:noFill/>
        </a:ln>
      </c:spPr>
    </c:plotArea>
    <c:legend>
      <c:legendPos val="t"/>
      <c:layout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SAVUNMA</a:t>
            </a:r>
            <a:r>
              <a:rPr lang="tr-TR" sz="1000" baseline="0"/>
              <a:t> VE HAVACILIK SANAYİİ</a:t>
            </a:r>
            <a:r>
              <a:rPr lang="en-US" sz="1000"/>
              <a:t> İHRACATI (Bin $)</a:t>
            </a:r>
          </a:p>
        </c:rich>
      </c:tx>
      <c:layout>
        <c:manualLayout>
          <c:xMode val="edge"/>
          <c:yMode val="edge"/>
          <c:x val="0.22066666666666668"/>
          <c:y val="2.74656679151061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999999999999999"/>
          <c:y val="0.15106195995163529"/>
          <c:w val="0.86000000000000065"/>
          <c:h val="0.57303580376508445"/>
        </c:manualLayout>
      </c:layout>
      <c:lineChart>
        <c:grouping val="standard"/>
        <c:varyColors val="0"/>
        <c:ser>
          <c:idx val="1"/>
          <c:order val="0"/>
          <c:tx>
            <c:strRef>
              <c:f>'2002_2016_AYLIK_IHR'!$A$52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'2002_2016_AYLIK_IHR'!$C$52:$N$52</c:f>
              <c:numCache>
                <c:formatCode>#,##0</c:formatCode>
                <c:ptCount val="12"/>
                <c:pt idx="0">
                  <c:v>109261.31176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'2002_2016_AYLIK_IHR'!$A$53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chemeClr val="tx2"/>
              </a:solidFill>
            </a:ln>
          </c:spPr>
          <c:marker>
            <c:symbol val="diamond"/>
            <c:size val="7"/>
            <c:spPr>
              <a:solidFill>
                <a:schemeClr val="tx2"/>
              </a:solidFill>
            </c:spPr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'2002_2016_AYLIK_IHR'!$C$53:$N$53</c:f>
              <c:numCache>
                <c:formatCode>#,##0</c:formatCode>
                <c:ptCount val="12"/>
                <c:pt idx="0">
                  <c:v>99964.754350000003</c:v>
                </c:pt>
                <c:pt idx="1">
                  <c:v>122114.31127000001</c:v>
                </c:pt>
                <c:pt idx="2">
                  <c:v>147396.47138</c:v>
                </c:pt>
                <c:pt idx="3">
                  <c:v>137727.17058999999</c:v>
                </c:pt>
                <c:pt idx="4">
                  <c:v>131955.44761999999</c:v>
                </c:pt>
                <c:pt idx="5">
                  <c:v>156546.92847000001</c:v>
                </c:pt>
                <c:pt idx="6">
                  <c:v>111487.75456</c:v>
                </c:pt>
                <c:pt idx="7">
                  <c:v>159375.43341999999</c:v>
                </c:pt>
                <c:pt idx="8">
                  <c:v>151239.85154</c:v>
                </c:pt>
                <c:pt idx="9">
                  <c:v>145188.47239000001</c:v>
                </c:pt>
                <c:pt idx="10">
                  <c:v>173205.13488999999</c:v>
                </c:pt>
                <c:pt idx="11">
                  <c:v>203245.64204999999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629824"/>
        <c:axId val="1425623296"/>
      </c:lineChart>
      <c:catAx>
        <c:axId val="1425629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4256232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25623296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42562982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892262467191599"/>
          <c:y val="0.11235955056179775"/>
          <c:w val="0.26751999999999998"/>
          <c:h val="7.4135283651341338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İKLİMLENDİRME</a:t>
            </a:r>
            <a:r>
              <a:rPr lang="tr-TR" sz="1000" baseline="0"/>
              <a:t> SANAYİ </a:t>
            </a:r>
            <a:r>
              <a:rPr lang="en-US" sz="1000"/>
              <a:t>İHRACATI (Bin $)</a:t>
            </a:r>
          </a:p>
        </c:rich>
      </c:tx>
      <c:layout>
        <c:manualLayout>
          <c:xMode val="edge"/>
          <c:yMode val="edge"/>
          <c:x val="0.25800000000000001"/>
          <c:y val="3.24594257178526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"/>
          <c:y val="0.17603060638535223"/>
          <c:w val="0.86000000000000065"/>
          <c:h val="0.55306064270056132"/>
        </c:manualLayout>
      </c:layout>
      <c:lineChart>
        <c:grouping val="standard"/>
        <c:varyColors val="0"/>
        <c:ser>
          <c:idx val="1"/>
          <c:order val="0"/>
          <c:tx>
            <c:strRef>
              <c:f>'2002_2016_AYLIK_IHR'!$A$54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'2002_2016_AYLIK_IHR'!$C$54:$N$54</c:f>
              <c:numCache>
                <c:formatCode>#,##0</c:formatCode>
                <c:ptCount val="12"/>
                <c:pt idx="0">
                  <c:v>331808.35629000003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'2002_2016_AYLIK_IHR'!$A$55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chemeClr val="tx2"/>
              </a:solidFill>
            </a:ln>
          </c:spPr>
          <c:marker>
            <c:symbol val="diamond"/>
            <c:size val="7"/>
            <c:spPr>
              <a:solidFill>
                <a:schemeClr val="tx2"/>
              </a:solidFill>
            </c:spPr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'2002_2016_AYLIK_IHR'!$C$55:$N$55</c:f>
              <c:numCache>
                <c:formatCode>#,##0</c:formatCode>
                <c:ptCount val="12"/>
                <c:pt idx="0">
                  <c:v>257698.12200999999</c:v>
                </c:pt>
                <c:pt idx="1">
                  <c:v>269349.10970999999</c:v>
                </c:pt>
                <c:pt idx="2">
                  <c:v>329519.41336000001</c:v>
                </c:pt>
                <c:pt idx="3">
                  <c:v>309778.43894000002</c:v>
                </c:pt>
                <c:pt idx="4">
                  <c:v>327833.41914999997</c:v>
                </c:pt>
                <c:pt idx="5">
                  <c:v>324249.87060999998</c:v>
                </c:pt>
                <c:pt idx="6">
                  <c:v>304162.69076999999</c:v>
                </c:pt>
                <c:pt idx="7">
                  <c:v>360756.29859999998</c:v>
                </c:pt>
                <c:pt idx="8">
                  <c:v>310488.50543000002</c:v>
                </c:pt>
                <c:pt idx="9">
                  <c:v>382405.40302000003</c:v>
                </c:pt>
                <c:pt idx="10">
                  <c:v>384846.51465999999</c:v>
                </c:pt>
                <c:pt idx="11">
                  <c:v>358275.26459999999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633632"/>
        <c:axId val="1425636896"/>
      </c:lineChart>
      <c:catAx>
        <c:axId val="1425633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4256368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25636896"/>
        <c:scaling>
          <c:orientation val="minMax"/>
          <c:max val="5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425633632"/>
        <c:crosses val="autoZero"/>
        <c:crossBetween val="between"/>
        <c:majorUnit val="50000"/>
      </c:valAx>
      <c:spPr>
        <a:noFill/>
        <a:ln w="25400">
          <a:noFill/>
        </a:ln>
      </c:spPr>
    </c:plotArea>
    <c:legend>
      <c:legendPos val="t"/>
      <c:layout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 sz="1000"/>
              <a:t>AYLAR BAZINDA TARIM İHRACATI</a:t>
            </a:r>
            <a:endParaRPr lang="tr-TR" sz="1000" b="1" i="0" u="none" strike="noStrike" baseline="0"/>
          </a:p>
        </c:rich>
      </c:tx>
      <c:layout>
        <c:manualLayout>
          <c:xMode val="edge"/>
          <c:yMode val="edge"/>
          <c:x val="0.27169617989891004"/>
          <c:y val="5.5335968379446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390845884621779"/>
          <c:y val="0.18972368631825576"/>
          <c:w val="0.75402468126949163"/>
          <c:h val="0.54940817496328231"/>
        </c:manualLayout>
      </c:layout>
      <c:lineChart>
        <c:grouping val="standard"/>
        <c:varyColors val="0"/>
        <c:ser>
          <c:idx val="0"/>
          <c:order val="0"/>
          <c:tx>
            <c:strRef>
              <c:f>'2002_2016_AYLIK_IHR'!$A$3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'2002_2016_AYLIK_IHR'!$C$3:$N$3</c:f>
              <c:numCache>
                <c:formatCode>#,##0</c:formatCode>
                <c:ptCount val="12"/>
                <c:pt idx="0">
                  <c:v>1652068.9101199997</c:v>
                </c:pt>
                <c:pt idx="1">
                  <c:v>1662654.3661200001</c:v>
                </c:pt>
                <c:pt idx="2">
                  <c:v>1866056.8460000004</c:v>
                </c:pt>
                <c:pt idx="3">
                  <c:v>1609067.79764</c:v>
                </c:pt>
                <c:pt idx="4">
                  <c:v>1675487.36778</c:v>
                </c:pt>
                <c:pt idx="5">
                  <c:v>1596368.11311</c:v>
                </c:pt>
                <c:pt idx="6">
                  <c:v>1469374.2398900001</c:v>
                </c:pt>
                <c:pt idx="7">
                  <c:v>1665833.3683800001</c:v>
                </c:pt>
                <c:pt idx="8">
                  <c:v>1645391.3096</c:v>
                </c:pt>
                <c:pt idx="9">
                  <c:v>2085649.6335899998</c:v>
                </c:pt>
                <c:pt idx="10">
                  <c:v>2165167.4908400001</c:v>
                </c:pt>
                <c:pt idx="11">
                  <c:v>2134101.5098700002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'2002_2016_AYLIK_IHR'!$A$2</c:f>
              <c:strCache>
                <c:ptCount val="1"/>
                <c:pt idx="0">
                  <c:v>2018</c:v>
                </c:pt>
              </c:strCache>
            </c:strRef>
          </c:tx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'2002_2016_AYLIK_IHR'!$C$2:$N$2</c:f>
              <c:numCache>
                <c:formatCode>#,##0</c:formatCode>
                <c:ptCount val="12"/>
                <c:pt idx="0">
                  <c:v>1898128.8672800001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0085184"/>
        <c:axId val="1440075936"/>
      </c:lineChart>
      <c:catAx>
        <c:axId val="1440085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4400759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40075936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44008518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AYLIK İHRACAT RAKAMLARINDAKİ DEĞİŞİM, 2009-2017</a:t>
            </a:r>
          </a:p>
        </c:rich>
      </c:tx>
      <c:layout>
        <c:manualLayout>
          <c:xMode val="edge"/>
          <c:yMode val="edge"/>
          <c:x val="0.21774221770665791"/>
          <c:y val="3.409090909090908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053783200215318"/>
          <c:y val="0.16477295583961588"/>
          <c:w val="0.73656010658196058"/>
          <c:h val="0.60795538878754851"/>
        </c:manualLayout>
      </c:layout>
      <c:lineChart>
        <c:grouping val="standard"/>
        <c:varyColors val="0"/>
        <c:ser>
          <c:idx val="5"/>
          <c:order val="0"/>
          <c:tx>
            <c:v>2009</c:v>
          </c:tx>
          <c:spPr>
            <a:ln w="38100">
              <a:solidFill>
                <a:srgbClr val="800000"/>
              </a:solidFill>
              <a:prstDash val="solid"/>
            </a:ln>
          </c:spPr>
          <c:marker>
            <c:symbol val="none"/>
          </c:marker>
          <c:val>
            <c:numRef>
              <c:f>'2002_2016_AYLIK_IHR'!$C$69:$N$69</c:f>
              <c:numCache>
                <c:formatCode>#,##0</c:formatCode>
                <c:ptCount val="12"/>
                <c:pt idx="0">
                  <c:v>7884493.5240000002</c:v>
                </c:pt>
                <c:pt idx="1">
                  <c:v>8435115.8340000007</c:v>
                </c:pt>
                <c:pt idx="2">
                  <c:v>8155485.0810000002</c:v>
                </c:pt>
                <c:pt idx="3">
                  <c:v>7561696.2829999998</c:v>
                </c:pt>
                <c:pt idx="4">
                  <c:v>7346407.5279999999</c:v>
                </c:pt>
                <c:pt idx="5">
                  <c:v>8329692.7829999998</c:v>
                </c:pt>
                <c:pt idx="6">
                  <c:v>9055733.6710000001</c:v>
                </c:pt>
                <c:pt idx="7">
                  <c:v>7839908.8420000002</c:v>
                </c:pt>
                <c:pt idx="8">
                  <c:v>8480708.3870000001</c:v>
                </c:pt>
                <c:pt idx="9">
                  <c:v>10095768.029999999</c:v>
                </c:pt>
                <c:pt idx="10">
                  <c:v>8903010.773</c:v>
                </c:pt>
                <c:pt idx="11">
                  <c:v>10054591.867000001</c:v>
                </c:pt>
              </c:numCache>
            </c:numRef>
          </c:val>
          <c:smooth val="0"/>
        </c:ser>
        <c:ser>
          <c:idx val="6"/>
          <c:order val="1"/>
          <c:tx>
            <c:strRef>
              <c:f>'2002_2016_AYLIK_IHR'!$A$70</c:f>
              <c:strCache>
                <c:ptCount val="1"/>
                <c:pt idx="0">
                  <c:v>2010</c:v>
                </c:pt>
              </c:strCache>
            </c:strRef>
          </c:tx>
          <c:marker>
            <c:symbol val="none"/>
          </c:marker>
          <c:val>
            <c:numRef>
              <c:f>'2002_2016_AYLIK_IHR'!$C$70:$N$70</c:f>
              <c:numCache>
                <c:formatCode>#,##0</c:formatCode>
                <c:ptCount val="12"/>
                <c:pt idx="0">
                  <c:v>7828748.0580000002</c:v>
                </c:pt>
                <c:pt idx="1">
                  <c:v>8263237.8140000002</c:v>
                </c:pt>
                <c:pt idx="2">
                  <c:v>9886488.1710000001</c:v>
                </c:pt>
                <c:pt idx="3">
                  <c:v>9396006.6539999992</c:v>
                </c:pt>
                <c:pt idx="4">
                  <c:v>9799958.1170000006</c:v>
                </c:pt>
                <c:pt idx="5">
                  <c:v>9542907.6439999994</c:v>
                </c:pt>
                <c:pt idx="6">
                  <c:v>9564682.5449999999</c:v>
                </c:pt>
                <c:pt idx="7">
                  <c:v>8523451.9729999993</c:v>
                </c:pt>
                <c:pt idx="8">
                  <c:v>8909230.5209999997</c:v>
                </c:pt>
                <c:pt idx="9">
                  <c:v>10963586.27</c:v>
                </c:pt>
                <c:pt idx="10">
                  <c:v>9382369.7180000003</c:v>
                </c:pt>
                <c:pt idx="11">
                  <c:v>11822551.698999999</c:v>
                </c:pt>
              </c:numCache>
            </c:numRef>
          </c:val>
          <c:smooth val="0"/>
        </c:ser>
        <c:ser>
          <c:idx val="7"/>
          <c:order val="2"/>
          <c:tx>
            <c:strRef>
              <c:f>'2002_2016_AYLIK_IHR'!$A$71</c:f>
              <c:strCache>
                <c:ptCount val="1"/>
                <c:pt idx="0">
                  <c:v>2011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val>
            <c:numRef>
              <c:f>'2002_2016_AYLIK_IHR'!$C$71:$N$71</c:f>
              <c:numCache>
                <c:formatCode>#,##0</c:formatCode>
                <c:ptCount val="12"/>
                <c:pt idx="0">
                  <c:v>9551084.6390000004</c:v>
                </c:pt>
                <c:pt idx="1">
                  <c:v>10059126.307</c:v>
                </c:pt>
                <c:pt idx="2">
                  <c:v>11811085.16</c:v>
                </c:pt>
                <c:pt idx="3">
                  <c:v>11873269.447000001</c:v>
                </c:pt>
                <c:pt idx="4">
                  <c:v>10943364.372</c:v>
                </c:pt>
                <c:pt idx="5">
                  <c:v>11349953.558</c:v>
                </c:pt>
                <c:pt idx="6">
                  <c:v>11860004.271</c:v>
                </c:pt>
                <c:pt idx="7">
                  <c:v>11245124.657</c:v>
                </c:pt>
                <c:pt idx="8">
                  <c:v>10750626.098999999</c:v>
                </c:pt>
                <c:pt idx="9">
                  <c:v>11907219.297</c:v>
                </c:pt>
                <c:pt idx="10">
                  <c:v>11078524.743000001</c:v>
                </c:pt>
                <c:pt idx="11">
                  <c:v>12477486.279999999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'2002_2016_AYLIK_IHR'!$A$72</c:f>
              <c:strCache>
                <c:ptCount val="1"/>
                <c:pt idx="0">
                  <c:v>2012</c:v>
                </c:pt>
              </c:strCache>
            </c:strRef>
          </c:tx>
          <c:marker>
            <c:symbol val="none"/>
          </c:marker>
          <c:val>
            <c:numRef>
              <c:f>'2002_2016_AYLIK_IHR'!$C$72:$N$72</c:f>
              <c:numCache>
                <c:formatCode>#,##0</c:formatCode>
                <c:ptCount val="12"/>
                <c:pt idx="0">
                  <c:v>10348187.165999999</c:v>
                </c:pt>
                <c:pt idx="1">
                  <c:v>11748000.124</c:v>
                </c:pt>
                <c:pt idx="2">
                  <c:v>13208572.977</c:v>
                </c:pt>
                <c:pt idx="3">
                  <c:v>12630226.718</c:v>
                </c:pt>
                <c:pt idx="4">
                  <c:v>13131530.960999999</c:v>
                </c:pt>
                <c:pt idx="5">
                  <c:v>13231198.687999999</c:v>
                </c:pt>
                <c:pt idx="6">
                  <c:v>12830675.307</c:v>
                </c:pt>
                <c:pt idx="7">
                  <c:v>12831394.572000001</c:v>
                </c:pt>
                <c:pt idx="8">
                  <c:v>12952651.721999999</c:v>
                </c:pt>
                <c:pt idx="9">
                  <c:v>13190769.654999999</c:v>
                </c:pt>
                <c:pt idx="10">
                  <c:v>13753052.493000001</c:v>
                </c:pt>
                <c:pt idx="11">
                  <c:v>12605476.173</c:v>
                </c:pt>
              </c:numCache>
            </c:numRef>
          </c:val>
          <c:smooth val="0"/>
        </c:ser>
        <c:ser>
          <c:idx val="3"/>
          <c:order val="4"/>
          <c:tx>
            <c:strRef>
              <c:f>'2002_2016_AYLIK_IHR'!$A$73</c:f>
              <c:strCache>
                <c:ptCount val="1"/>
                <c:pt idx="0">
                  <c:v>2013</c:v>
                </c:pt>
              </c:strCache>
            </c:strRef>
          </c:tx>
          <c:marker>
            <c:symbol val="none"/>
          </c:marker>
          <c:val>
            <c:numRef>
              <c:f>'2002_2016_AYLIK_IHR'!$C$73:$N$73</c:f>
              <c:numCache>
                <c:formatCode>#,##0</c:formatCode>
                <c:ptCount val="12"/>
                <c:pt idx="0">
                  <c:v>11481521.079</c:v>
                </c:pt>
                <c:pt idx="1">
                  <c:v>12385690.909</c:v>
                </c:pt>
                <c:pt idx="2">
                  <c:v>13122058.141000001</c:v>
                </c:pt>
                <c:pt idx="3">
                  <c:v>12468202.903000001</c:v>
                </c:pt>
                <c:pt idx="4">
                  <c:v>13277209.017000001</c:v>
                </c:pt>
                <c:pt idx="5">
                  <c:v>12399973.961999999</c:v>
                </c:pt>
                <c:pt idx="6">
                  <c:v>13059519.685000001</c:v>
                </c:pt>
                <c:pt idx="7">
                  <c:v>11118300.903000001</c:v>
                </c:pt>
                <c:pt idx="8">
                  <c:v>13060371.039000001</c:v>
                </c:pt>
                <c:pt idx="9">
                  <c:v>12053704.638</c:v>
                </c:pt>
                <c:pt idx="10">
                  <c:v>14201227.351</c:v>
                </c:pt>
                <c:pt idx="11">
                  <c:v>13174857.460000001</c:v>
                </c:pt>
              </c:numCache>
            </c:numRef>
          </c:val>
          <c:smooth val="0"/>
        </c:ser>
        <c:ser>
          <c:idx val="4"/>
          <c:order val="5"/>
          <c:tx>
            <c:strRef>
              <c:f>'2002_2016_AYLIK_IHR'!$A$74</c:f>
              <c:strCache>
                <c:ptCount val="1"/>
                <c:pt idx="0">
                  <c:v>2014</c:v>
                </c:pt>
              </c:strCache>
            </c:strRef>
          </c:tx>
          <c:marker>
            <c:symbol val="diamond"/>
            <c:size val="5"/>
          </c:marker>
          <c:val>
            <c:numRef>
              <c:f>'2002_2016_AYLIK_IHR'!$C$74:$N$74</c:f>
              <c:numCache>
                <c:formatCode>#,##0</c:formatCode>
                <c:ptCount val="12"/>
                <c:pt idx="0">
                  <c:v>12399761.948000001</c:v>
                </c:pt>
                <c:pt idx="1">
                  <c:v>13053292.493000001</c:v>
                </c:pt>
                <c:pt idx="2">
                  <c:v>14680110.779999999</c:v>
                </c:pt>
                <c:pt idx="3">
                  <c:v>13371185.664000001</c:v>
                </c:pt>
                <c:pt idx="4">
                  <c:v>13681906.159</c:v>
                </c:pt>
                <c:pt idx="5">
                  <c:v>12880924.245999999</c:v>
                </c:pt>
                <c:pt idx="6">
                  <c:v>13344776.958000001</c:v>
                </c:pt>
                <c:pt idx="7">
                  <c:v>11386828.925000001</c:v>
                </c:pt>
                <c:pt idx="8">
                  <c:v>13583120.905999999</c:v>
                </c:pt>
                <c:pt idx="9">
                  <c:v>12891630.102</c:v>
                </c:pt>
                <c:pt idx="10">
                  <c:v>13067348.107000001</c:v>
                </c:pt>
                <c:pt idx="11">
                  <c:v>13269271.402000001</c:v>
                </c:pt>
              </c:numCache>
            </c:numRef>
          </c:val>
          <c:smooth val="0"/>
        </c:ser>
        <c:ser>
          <c:idx val="1"/>
          <c:order val="6"/>
          <c:tx>
            <c:strRef>
              <c:f>'2002_2016_AYLIK_IHR'!$A$75</c:f>
              <c:strCache>
                <c:ptCount val="1"/>
                <c:pt idx="0">
                  <c:v>2015</c:v>
                </c:pt>
              </c:strCache>
            </c:strRef>
          </c:tx>
          <c:marker>
            <c:symbol val="none"/>
          </c:marker>
          <c:val>
            <c:numRef>
              <c:f>'2002_2016_AYLIK_IHR'!$C$75:$N$75</c:f>
              <c:numCache>
                <c:formatCode>#,##0</c:formatCode>
                <c:ptCount val="12"/>
                <c:pt idx="0">
                  <c:v>12301766.75</c:v>
                </c:pt>
                <c:pt idx="1">
                  <c:v>12231860.140000001</c:v>
                </c:pt>
                <c:pt idx="2">
                  <c:v>12519910.437999999</c:v>
                </c:pt>
                <c:pt idx="3">
                  <c:v>13349346.866</c:v>
                </c:pt>
                <c:pt idx="4">
                  <c:v>11080385.127</c:v>
                </c:pt>
                <c:pt idx="5">
                  <c:v>11949647.085999999</c:v>
                </c:pt>
                <c:pt idx="6">
                  <c:v>11129358.973999999</c:v>
                </c:pt>
                <c:pt idx="7">
                  <c:v>11022045.344000001</c:v>
                </c:pt>
                <c:pt idx="8">
                  <c:v>11581703.842</c:v>
                </c:pt>
                <c:pt idx="9">
                  <c:v>13240039.088</c:v>
                </c:pt>
                <c:pt idx="10">
                  <c:v>11681989.013</c:v>
                </c:pt>
                <c:pt idx="11">
                  <c:v>11750818.76</c:v>
                </c:pt>
              </c:numCache>
            </c:numRef>
          </c:val>
          <c:smooth val="0"/>
        </c:ser>
        <c:ser>
          <c:idx val="2"/>
          <c:order val="7"/>
          <c:tx>
            <c:strRef>
              <c:f>'2002_2016_AYLIK_IHR'!$A$76</c:f>
              <c:strCache>
                <c:ptCount val="1"/>
                <c:pt idx="0">
                  <c:v>2016</c:v>
                </c:pt>
              </c:strCache>
            </c:strRef>
          </c:tx>
          <c:marker>
            <c:symbol val="none"/>
          </c:marker>
          <c:val>
            <c:numRef>
              <c:f>'2002_2016_AYLIK_IHR'!$C$76:$N$76</c:f>
              <c:numCache>
                <c:formatCode>#,##0</c:formatCode>
                <c:ptCount val="12"/>
                <c:pt idx="0">
                  <c:v>9546115.4000000004</c:v>
                </c:pt>
                <c:pt idx="1">
                  <c:v>12366388.057</c:v>
                </c:pt>
                <c:pt idx="2">
                  <c:v>12757672.093</c:v>
                </c:pt>
                <c:pt idx="3">
                  <c:v>11950497.685000001</c:v>
                </c:pt>
                <c:pt idx="4">
                  <c:v>12098611.067</c:v>
                </c:pt>
                <c:pt idx="5">
                  <c:v>12864154.060000001</c:v>
                </c:pt>
                <c:pt idx="6">
                  <c:v>9850124.8719999995</c:v>
                </c:pt>
                <c:pt idx="7">
                  <c:v>11830762.82</c:v>
                </c:pt>
                <c:pt idx="8">
                  <c:v>10901638.452</c:v>
                </c:pt>
                <c:pt idx="9">
                  <c:v>12796159.91</c:v>
                </c:pt>
                <c:pt idx="10">
                  <c:v>12786936.247</c:v>
                </c:pt>
                <c:pt idx="11">
                  <c:v>12780523.145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'2002_2016_AYLIK_IHR'!$A$77</c:f>
              <c:strCache>
                <c:ptCount val="1"/>
                <c:pt idx="0">
                  <c:v>2017</c:v>
                </c:pt>
              </c:strCache>
            </c:strRef>
          </c:tx>
          <c:marker>
            <c:symbol val="none"/>
          </c:marker>
          <c:val>
            <c:numRef>
              <c:f>'2002_2016_AYLIK_IHR'!$C$77:$N$77</c:f>
              <c:numCache>
                <c:formatCode>#,##0</c:formatCode>
                <c:ptCount val="12"/>
                <c:pt idx="0">
                  <c:v>11249318.639</c:v>
                </c:pt>
                <c:pt idx="1">
                  <c:v>12091029.074999999</c:v>
                </c:pt>
                <c:pt idx="2">
                  <c:v>14471860.482999999</c:v>
                </c:pt>
                <c:pt idx="3">
                  <c:v>12861062.502</c:v>
                </c:pt>
                <c:pt idx="4">
                  <c:v>13584581.694</c:v>
                </c:pt>
                <c:pt idx="5">
                  <c:v>13126999.880000001</c:v>
                </c:pt>
                <c:pt idx="6">
                  <c:v>12613780.248</c:v>
                </c:pt>
                <c:pt idx="7">
                  <c:v>13250964.713</c:v>
                </c:pt>
                <c:pt idx="8">
                  <c:v>11812433.392000001</c:v>
                </c:pt>
                <c:pt idx="9">
                  <c:v>13918812.783</c:v>
                </c:pt>
                <c:pt idx="10">
                  <c:v>14196607.297</c:v>
                </c:pt>
                <c:pt idx="11">
                  <c:v>13877919.847999999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0080832"/>
        <c:axId val="1440085728"/>
      </c:lineChart>
      <c:catAx>
        <c:axId val="1440080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4400857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400857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BİN DOLAR</a:t>
                </a:r>
              </a:p>
            </c:rich>
          </c:tx>
          <c:layout>
            <c:manualLayout>
              <c:xMode val="edge"/>
              <c:yMode val="edge"/>
              <c:x val="2.150537634408603E-2"/>
              <c:y val="0.3750005965163448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440080832"/>
        <c:crosses val="autoZero"/>
        <c:crossBetween val="between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9247424717071655"/>
          <c:y val="0.30397757098544698"/>
          <c:w val="8.666666666666667E-2"/>
          <c:h val="0.51571760916249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YILLAR İTİBARİYLE TÜRKİYE İHRACATI 2002-2015 (1.000 $)</a:t>
            </a:r>
          </a:p>
        </c:rich>
      </c:tx>
      <c:layout>
        <c:manualLayout>
          <c:xMode val="edge"/>
          <c:yMode val="edge"/>
          <c:x val="0.19840230689799673"/>
          <c:y val="3.29113924050634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84821140056188"/>
          <c:y val="0.13417721518987338"/>
          <c:w val="0.83355580161074405"/>
          <c:h val="0.7518987341772156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'2002_2016_AYLIK_IHR'!$A$62:$A$77</c:f>
              <c:strCache>
                <c:ptCount val="16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</c:strCache>
            </c:strRef>
          </c:tx>
          <c:spPr>
            <a:gradFill rotWithShape="0">
              <a:gsLst>
                <a:gs pos="0">
                  <a:srgbClr val="000080">
                    <a:gamma/>
                    <a:shade val="46275"/>
                    <a:invGamma/>
                  </a:srgbClr>
                </a:gs>
                <a:gs pos="100000">
                  <a:srgbClr val="000080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0"/>
              <c:layout>
                <c:manualLayout>
                  <c:x val="-4.0404172963228083E-2"/>
                  <c:y val="1.687737134124057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1"/>
              <c:layout>
                <c:manualLayout>
                  <c:x val="6.7337416156313798E-3"/>
                  <c:y val="1.350210970464136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 w="25400">
                <a:noFill/>
              </a:ln>
            </c:spPr>
            <c:txPr>
              <a:bodyPr anchor="ctr" anchorCtr="0"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'2002_2016_AYLIK_IHR'!$A$62:$A$77</c:f>
              <c:numCache>
                <c:formatCode>General</c:formatCode>
                <c:ptCount val="16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</c:numCache>
            </c:numRef>
          </c:cat>
          <c:val>
            <c:numRef>
              <c:f>'2002_2016_AYLIK_IHR'!$O$62:$O$77</c:f>
              <c:numCache>
                <c:formatCode>#,##0</c:formatCode>
                <c:ptCount val="16"/>
                <c:pt idx="0">
                  <c:v>36059089.028999999</c:v>
                </c:pt>
                <c:pt idx="1">
                  <c:v>47252836.302000001</c:v>
                </c:pt>
                <c:pt idx="2">
                  <c:v>63167152.819999993</c:v>
                </c:pt>
                <c:pt idx="3">
                  <c:v>73476408.142999992</c:v>
                </c:pt>
                <c:pt idx="4">
                  <c:v>85534675.517999992</c:v>
                </c:pt>
                <c:pt idx="5">
                  <c:v>107271749.90399998</c:v>
                </c:pt>
                <c:pt idx="6">
                  <c:v>132027195.626</c:v>
                </c:pt>
                <c:pt idx="7">
                  <c:v>102142612.603</c:v>
                </c:pt>
                <c:pt idx="8">
                  <c:v>113883219.18399999</c:v>
                </c:pt>
                <c:pt idx="9">
                  <c:v>134906868.83000001</c:v>
                </c:pt>
                <c:pt idx="10">
                  <c:v>152461736.55599999</c:v>
                </c:pt>
                <c:pt idx="11">
                  <c:v>151802637.08700001</c:v>
                </c:pt>
                <c:pt idx="12">
                  <c:v>157610157.69</c:v>
                </c:pt>
                <c:pt idx="13">
                  <c:v>143838871.428</c:v>
                </c:pt>
                <c:pt idx="14">
                  <c:v>142529583.80799997</c:v>
                </c:pt>
                <c:pt idx="15">
                  <c:v>157055370.55399999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0072128"/>
        <c:axId val="1440073216"/>
      </c:barChart>
      <c:catAx>
        <c:axId val="1440072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4400732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40073216"/>
        <c:scaling>
          <c:orientation val="minMax"/>
          <c:max val="160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440072128"/>
        <c:crosses val="autoZero"/>
        <c:crossBetween val="between"/>
      </c:valAx>
      <c:spPr>
        <a:gradFill rotWithShape="0">
          <a:gsLst>
            <a:gs pos="0">
              <a:srgbClr val="99CCFF"/>
            </a:gs>
            <a:gs pos="100000">
              <a:srgbClr val="99CCFF">
                <a:gamma/>
                <a:shade val="46275"/>
                <a:invGamma/>
              </a:srgbClr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5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HUBUBAT BAKLİYAT VE YAĞLI TOHUMLAR İHRACATI</a:t>
            </a:r>
            <a:r>
              <a:rPr lang="tr-TR" baseline="0"/>
              <a:t> </a:t>
            </a:r>
          </a:p>
          <a:p>
            <a:pPr algn="ctr"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(Bin</a:t>
            </a:r>
            <a:r>
              <a:rPr lang="tr-TR" baseline="0"/>
              <a:t> </a:t>
            </a:r>
            <a:r>
              <a:rPr lang="tr-TR"/>
              <a:t>$)</a:t>
            </a:r>
          </a:p>
        </c:rich>
      </c:tx>
      <c:layout>
        <c:manualLayout>
          <c:xMode val="edge"/>
          <c:yMode val="edge"/>
          <c:x val="0.1179279583917041"/>
          <c:y val="2.334782779018294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701458855482493"/>
          <c:y val="0.2178477690288714"/>
          <c:w val="0.82208753132894641"/>
          <c:h val="0.5031322462644926"/>
        </c:manualLayout>
      </c:layout>
      <c:lineChart>
        <c:grouping val="standard"/>
        <c:varyColors val="0"/>
        <c:ser>
          <c:idx val="1"/>
          <c:order val="0"/>
          <c:tx>
            <c:strRef>
              <c:f>'2002_2016_AYLIK_IHR'!$A$4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'2002_2016_AYLIK_IHR'!$C$4:$N$4</c:f>
              <c:numCache>
                <c:formatCode>#,##0</c:formatCode>
                <c:ptCount val="12"/>
                <c:pt idx="0">
                  <c:v>548129.16926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'2002_2016_AYLIK_IHR'!$A$5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  <a:ln w="9525">
                <a:noFill/>
              </a:ln>
            </c:spPr>
          </c:marker>
          <c:val>
            <c:numRef>
              <c:f>'2002_2016_AYLIK_IHR'!$C$5:$N$5</c:f>
              <c:numCache>
                <c:formatCode>#,##0</c:formatCode>
                <c:ptCount val="12"/>
                <c:pt idx="0">
                  <c:v>523301.51370000001</c:v>
                </c:pt>
                <c:pt idx="1">
                  <c:v>556350.54134</c:v>
                </c:pt>
                <c:pt idx="2">
                  <c:v>622260.37211</c:v>
                </c:pt>
                <c:pt idx="3">
                  <c:v>523466.64951000002</c:v>
                </c:pt>
                <c:pt idx="4">
                  <c:v>528449.20447999996</c:v>
                </c:pt>
                <c:pt idx="5">
                  <c:v>466287.96818999999</c:v>
                </c:pt>
                <c:pt idx="6">
                  <c:v>429494.05974</c:v>
                </c:pt>
                <c:pt idx="7">
                  <c:v>541680.90544</c:v>
                </c:pt>
                <c:pt idx="8">
                  <c:v>472959.96794</c:v>
                </c:pt>
                <c:pt idx="9">
                  <c:v>576965.32134999998</c:v>
                </c:pt>
                <c:pt idx="10">
                  <c:v>566405.41336999997</c:v>
                </c:pt>
                <c:pt idx="11">
                  <c:v>562483.60502000002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0074848"/>
        <c:axId val="1440084640"/>
      </c:lineChart>
      <c:catAx>
        <c:axId val="1440074848"/>
        <c:scaling>
          <c:orientation val="minMax"/>
        </c:scaling>
        <c:delete val="0"/>
        <c:axPos val="b"/>
        <c:numFmt formatCode="#\ ?/?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4400846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40084640"/>
        <c:scaling>
          <c:orientation val="minMax"/>
          <c:max val="1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440074848"/>
        <c:crosses val="autoZero"/>
        <c:crossBetween val="between"/>
        <c:majorUnit val="100000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2453397313065929"/>
          <c:y val="0.16911505464801974"/>
          <c:w val="0.27353783231083845"/>
          <c:h val="7.3858659458612447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YAŞ MEYVE VE SEBZE İHRACATI (Bin $)</a:t>
            </a:r>
          </a:p>
        </c:rich>
      </c:tx>
      <c:layout>
        <c:manualLayout>
          <c:xMode val="edge"/>
          <c:yMode val="edge"/>
          <c:x val="0.20612266323852377"/>
          <c:y val="1.76100628930817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93892193371522"/>
          <c:y val="0.18113240922097806"/>
          <c:w val="0.81836816243638633"/>
          <c:h val="0.55471800323924569"/>
        </c:manualLayout>
      </c:layout>
      <c:lineChart>
        <c:grouping val="standard"/>
        <c:varyColors val="0"/>
        <c:ser>
          <c:idx val="1"/>
          <c:order val="0"/>
          <c:tx>
            <c:strRef>
              <c:f>'2002_2016_AYLIK_IHR'!$A$6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'2002_2016_AYLIK_IHR'!$C$6:$N$6</c:f>
              <c:numCache>
                <c:formatCode>#,##0</c:formatCode>
                <c:ptCount val="12"/>
                <c:pt idx="0">
                  <c:v>225806.91282999999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'2002_2016_AYLIK_IHR'!$A$7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'2002_2016_AYLIK_IHR'!$C$7:$N$7</c:f>
              <c:numCache>
                <c:formatCode>#,##0</c:formatCode>
                <c:ptCount val="12"/>
                <c:pt idx="0">
                  <c:v>193163.39233</c:v>
                </c:pt>
                <c:pt idx="1">
                  <c:v>168162.27752</c:v>
                </c:pt>
                <c:pt idx="2">
                  <c:v>154358.60445000001</c:v>
                </c:pt>
                <c:pt idx="3">
                  <c:v>119339.19317</c:v>
                </c:pt>
                <c:pt idx="4">
                  <c:v>128817.08355</c:v>
                </c:pt>
                <c:pt idx="5">
                  <c:v>190398.62396</c:v>
                </c:pt>
                <c:pt idx="6">
                  <c:v>120607.99527</c:v>
                </c:pt>
                <c:pt idx="7">
                  <c:v>101015.05774</c:v>
                </c:pt>
                <c:pt idx="8">
                  <c:v>142896.14631000001</c:v>
                </c:pt>
                <c:pt idx="9">
                  <c:v>232107.49903000001</c:v>
                </c:pt>
                <c:pt idx="10">
                  <c:v>320626.76308</c:v>
                </c:pt>
                <c:pt idx="11">
                  <c:v>359550.02646000002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0083552"/>
        <c:axId val="1440086816"/>
      </c:lineChart>
      <c:catAx>
        <c:axId val="1440083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4400868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40086816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44008355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3849740211045048"/>
          <c:y val="0.13836477987421383"/>
          <c:w val="0.2729795918367347"/>
          <c:h val="7.4694795226068436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MEYVE SEBZE MAMULLERİ İHRACATI (Bin $)</a:t>
            </a:r>
          </a:p>
        </c:rich>
      </c:tx>
      <c:layout>
        <c:manualLayout>
          <c:xMode val="edge"/>
          <c:yMode val="edge"/>
          <c:x val="0.16973458072342185"/>
          <c:y val="2.33463035019455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05951940056574"/>
          <c:y val="0.18417639429312582"/>
          <c:w val="0.83435749448311181"/>
          <c:h val="0.57587548638132469"/>
        </c:manualLayout>
      </c:layout>
      <c:lineChart>
        <c:grouping val="standard"/>
        <c:varyColors val="0"/>
        <c:ser>
          <c:idx val="1"/>
          <c:order val="0"/>
          <c:tx>
            <c:strRef>
              <c:f>'2002_2016_AYLIK_IHR'!$A$8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'2002_2016_AYLIK_IHR'!$C$8:$N$8</c:f>
              <c:numCache>
                <c:formatCode>#,##0</c:formatCode>
                <c:ptCount val="12"/>
                <c:pt idx="0">
                  <c:v>120119.82441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'2002_2016_AYLIK_IHR'!$A$9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'2002_2016_AYLIK_IHR'!$C$9:$N$9</c:f>
              <c:numCache>
                <c:formatCode>#,##0</c:formatCode>
                <c:ptCount val="12"/>
                <c:pt idx="0">
                  <c:v>98588.702839999998</c:v>
                </c:pt>
                <c:pt idx="1">
                  <c:v>100791.01846000001</c:v>
                </c:pt>
                <c:pt idx="2">
                  <c:v>123925.27827</c:v>
                </c:pt>
                <c:pt idx="3">
                  <c:v>106737.59759999999</c:v>
                </c:pt>
                <c:pt idx="4">
                  <c:v>113795.82670000001</c:v>
                </c:pt>
                <c:pt idx="5">
                  <c:v>110966.04902000001</c:v>
                </c:pt>
                <c:pt idx="6">
                  <c:v>113951.37978</c:v>
                </c:pt>
                <c:pt idx="7">
                  <c:v>130626.23621</c:v>
                </c:pt>
                <c:pt idx="8">
                  <c:v>121470.38473000001</c:v>
                </c:pt>
                <c:pt idx="9">
                  <c:v>142929.92147</c:v>
                </c:pt>
                <c:pt idx="10">
                  <c:v>135099.54874</c:v>
                </c:pt>
                <c:pt idx="11">
                  <c:v>117723.62413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8418160"/>
        <c:axId val="1428418704"/>
      </c:lineChart>
      <c:catAx>
        <c:axId val="1428418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4284187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28418704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ysDash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428418160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812676789634418"/>
          <c:y val="0.12710765239948119"/>
          <c:w val="0.27353783231083845"/>
          <c:h val="7.7019925038553066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7.xml"/><Relationship Id="rId13" Type="http://schemas.openxmlformats.org/officeDocument/2006/relationships/chart" Target="../charts/chart32.xml"/><Relationship Id="rId3" Type="http://schemas.openxmlformats.org/officeDocument/2006/relationships/chart" Target="../charts/chart22.xml"/><Relationship Id="rId7" Type="http://schemas.openxmlformats.org/officeDocument/2006/relationships/chart" Target="../charts/chart26.xml"/><Relationship Id="rId12" Type="http://schemas.openxmlformats.org/officeDocument/2006/relationships/chart" Target="../charts/chart31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6" Type="http://schemas.openxmlformats.org/officeDocument/2006/relationships/chart" Target="../charts/chart25.xml"/><Relationship Id="rId11" Type="http://schemas.openxmlformats.org/officeDocument/2006/relationships/chart" Target="../charts/chart30.xml"/><Relationship Id="rId5" Type="http://schemas.openxmlformats.org/officeDocument/2006/relationships/chart" Target="../charts/chart24.xml"/><Relationship Id="rId10" Type="http://schemas.openxmlformats.org/officeDocument/2006/relationships/chart" Target="../charts/chart29.xml"/><Relationship Id="rId4" Type="http://schemas.openxmlformats.org/officeDocument/2006/relationships/chart" Target="../charts/chart23.xml"/><Relationship Id="rId9" Type="http://schemas.openxmlformats.org/officeDocument/2006/relationships/chart" Target="../charts/chart28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1.png"/><Relationship Id="rId4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2066925</xdr:colOff>
      <xdr:row>2</xdr:row>
      <xdr:rowOff>76200</xdr:rowOff>
    </xdr:to>
    <xdr:pic>
      <xdr:nvPicPr>
        <xdr:cNvPr id="2" name="Picture 198" descr="tim_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06692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19050</xdr:rowOff>
    </xdr:from>
    <xdr:to>
      <xdr:col>6</xdr:col>
      <xdr:colOff>457200</xdr:colOff>
      <xdr:row>19</xdr:row>
      <xdr:rowOff>0</xdr:rowOff>
    </xdr:to>
    <xdr:graphicFrame macro="">
      <xdr:nvGraphicFramePr>
        <xdr:cNvPr id="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20</xdr:row>
      <xdr:rowOff>19050</xdr:rowOff>
    </xdr:from>
    <xdr:to>
      <xdr:col>6</xdr:col>
      <xdr:colOff>476250</xdr:colOff>
      <xdr:row>36</xdr:row>
      <xdr:rowOff>0</xdr:rowOff>
    </xdr:to>
    <xdr:graphicFrame macro="">
      <xdr:nvGraphicFramePr>
        <xdr:cNvPr id="3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</xdr:colOff>
      <xdr:row>37</xdr:row>
      <xdr:rowOff>38100</xdr:rowOff>
    </xdr:from>
    <xdr:to>
      <xdr:col>6</xdr:col>
      <xdr:colOff>485775</xdr:colOff>
      <xdr:row>53</xdr:row>
      <xdr:rowOff>0</xdr:rowOff>
    </xdr:to>
    <xdr:graphicFrame macro="">
      <xdr:nvGraphicFramePr>
        <xdr:cNvPr id="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</xdr:colOff>
      <xdr:row>1</xdr:row>
      <xdr:rowOff>66675</xdr:rowOff>
    </xdr:from>
    <xdr:to>
      <xdr:col>6</xdr:col>
      <xdr:colOff>219074</xdr:colOff>
      <xdr:row>16</xdr:row>
      <xdr:rowOff>95250</xdr:rowOff>
    </xdr:to>
    <xdr:graphicFrame macro="">
      <xdr:nvGraphicFramePr>
        <xdr:cNvPr id="2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47624</xdr:colOff>
      <xdr:row>83</xdr:row>
      <xdr:rowOff>19050</xdr:rowOff>
    </xdr:from>
    <xdr:to>
      <xdr:col>6</xdr:col>
      <xdr:colOff>266699</xdr:colOff>
      <xdr:row>98</xdr:row>
      <xdr:rowOff>142875</xdr:rowOff>
    </xdr:to>
    <xdr:graphicFrame macro="">
      <xdr:nvGraphicFramePr>
        <xdr:cNvPr id="3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19050</xdr:colOff>
      <xdr:row>32</xdr:row>
      <xdr:rowOff>123825</xdr:rowOff>
    </xdr:from>
    <xdr:to>
      <xdr:col>6</xdr:col>
      <xdr:colOff>190500</xdr:colOff>
      <xdr:row>48</xdr:row>
      <xdr:rowOff>76200</xdr:rowOff>
    </xdr:to>
    <xdr:graphicFrame macro="">
      <xdr:nvGraphicFramePr>
        <xdr:cNvPr id="4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28575</xdr:colOff>
      <xdr:row>66</xdr:row>
      <xdr:rowOff>9525</xdr:rowOff>
    </xdr:from>
    <xdr:to>
      <xdr:col>6</xdr:col>
      <xdr:colOff>228600</xdr:colOff>
      <xdr:row>82</xdr:row>
      <xdr:rowOff>38100</xdr:rowOff>
    </xdr:to>
    <xdr:graphicFrame macro="">
      <xdr:nvGraphicFramePr>
        <xdr:cNvPr id="5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28574</xdr:colOff>
      <xdr:row>18</xdr:row>
      <xdr:rowOff>19050</xdr:rowOff>
    </xdr:from>
    <xdr:to>
      <xdr:col>6</xdr:col>
      <xdr:colOff>228599</xdr:colOff>
      <xdr:row>32</xdr:row>
      <xdr:rowOff>57150</xdr:rowOff>
    </xdr:to>
    <xdr:graphicFrame macro="">
      <xdr:nvGraphicFramePr>
        <xdr:cNvPr id="6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85725</xdr:colOff>
      <xdr:row>99</xdr:row>
      <xdr:rowOff>123825</xdr:rowOff>
    </xdr:from>
    <xdr:to>
      <xdr:col>6</xdr:col>
      <xdr:colOff>219075</xdr:colOff>
      <xdr:row>115</xdr:row>
      <xdr:rowOff>85725</xdr:rowOff>
    </xdr:to>
    <xdr:graphicFrame macro="">
      <xdr:nvGraphicFramePr>
        <xdr:cNvPr id="7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57150</xdr:colOff>
      <xdr:row>133</xdr:row>
      <xdr:rowOff>28575</xdr:rowOff>
    </xdr:from>
    <xdr:to>
      <xdr:col>6</xdr:col>
      <xdr:colOff>190500</xdr:colOff>
      <xdr:row>148</xdr:row>
      <xdr:rowOff>152400</xdr:rowOff>
    </xdr:to>
    <xdr:graphicFrame macro="">
      <xdr:nvGraphicFramePr>
        <xdr:cNvPr id="8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28575</xdr:colOff>
      <xdr:row>149</xdr:row>
      <xdr:rowOff>142875</xdr:rowOff>
    </xdr:from>
    <xdr:to>
      <xdr:col>6</xdr:col>
      <xdr:colOff>238125</xdr:colOff>
      <xdr:row>165</xdr:row>
      <xdr:rowOff>123825</xdr:rowOff>
    </xdr:to>
    <xdr:graphicFrame macro="">
      <xdr:nvGraphicFramePr>
        <xdr:cNvPr id="9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76200</xdr:colOff>
      <xdr:row>116</xdr:row>
      <xdr:rowOff>66675</xdr:rowOff>
    </xdr:from>
    <xdr:to>
      <xdr:col>6</xdr:col>
      <xdr:colOff>219075</xdr:colOff>
      <xdr:row>132</xdr:row>
      <xdr:rowOff>57150</xdr:rowOff>
    </xdr:to>
    <xdr:graphicFrame macro="">
      <xdr:nvGraphicFramePr>
        <xdr:cNvPr id="10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19050</xdr:colOff>
      <xdr:row>199</xdr:row>
      <xdr:rowOff>66675</xdr:rowOff>
    </xdr:from>
    <xdr:to>
      <xdr:col>6</xdr:col>
      <xdr:colOff>247650</xdr:colOff>
      <xdr:row>216</xdr:row>
      <xdr:rowOff>76200</xdr:rowOff>
    </xdr:to>
    <xdr:graphicFrame macro="">
      <xdr:nvGraphicFramePr>
        <xdr:cNvPr id="11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49</xdr:row>
      <xdr:rowOff>114300</xdr:rowOff>
    </xdr:from>
    <xdr:to>
      <xdr:col>6</xdr:col>
      <xdr:colOff>228600</xdr:colOff>
      <xdr:row>65</xdr:row>
      <xdr:rowOff>66675</xdr:rowOff>
    </xdr:to>
    <xdr:graphicFrame macro="">
      <xdr:nvGraphicFramePr>
        <xdr:cNvPr id="12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28575</xdr:colOff>
      <xdr:row>166</xdr:row>
      <xdr:rowOff>57150</xdr:rowOff>
    </xdr:from>
    <xdr:to>
      <xdr:col>6</xdr:col>
      <xdr:colOff>257175</xdr:colOff>
      <xdr:row>182</xdr:row>
      <xdr:rowOff>9525</xdr:rowOff>
    </xdr:to>
    <xdr:graphicFrame macro="">
      <xdr:nvGraphicFramePr>
        <xdr:cNvPr id="13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28575</xdr:colOff>
      <xdr:row>182</xdr:row>
      <xdr:rowOff>133350</xdr:rowOff>
    </xdr:from>
    <xdr:to>
      <xdr:col>6</xdr:col>
      <xdr:colOff>257175</xdr:colOff>
      <xdr:row>198</xdr:row>
      <xdr:rowOff>85725</xdr:rowOff>
    </xdr:to>
    <xdr:graphicFrame macro="">
      <xdr:nvGraphicFramePr>
        <xdr:cNvPr id="14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1790700</xdr:colOff>
      <xdr:row>2</xdr:row>
      <xdr:rowOff>95250</xdr:rowOff>
    </xdr:to>
    <xdr:pic>
      <xdr:nvPicPr>
        <xdr:cNvPr id="2" name="Picture 297" descr="tim_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79070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0</xdr:rowOff>
    </xdr:from>
    <xdr:to>
      <xdr:col>0</xdr:col>
      <xdr:colOff>2295525</xdr:colOff>
      <xdr:row>3</xdr:row>
      <xdr:rowOff>257175</xdr:rowOff>
    </xdr:to>
    <xdr:pic>
      <xdr:nvPicPr>
        <xdr:cNvPr id="2" name="Picture 105" descr="tim_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0"/>
          <a:ext cx="2238375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28575</xdr:rowOff>
    </xdr:from>
    <xdr:to>
      <xdr:col>0</xdr:col>
      <xdr:colOff>2105025</xdr:colOff>
      <xdr:row>3</xdr:row>
      <xdr:rowOff>47625</xdr:rowOff>
    </xdr:to>
    <xdr:pic>
      <xdr:nvPicPr>
        <xdr:cNvPr id="2" name="Picture 297" descr="tim_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28575"/>
          <a:ext cx="2057400" cy="676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38</xdr:row>
      <xdr:rowOff>19050</xdr:rowOff>
    </xdr:from>
    <xdr:to>
      <xdr:col>9</xdr:col>
      <xdr:colOff>123825</xdr:colOff>
      <xdr:row>52</xdr:row>
      <xdr:rowOff>38100</xdr:rowOff>
    </xdr:to>
    <xdr:graphicFrame macro="">
      <xdr:nvGraphicFramePr>
        <xdr:cNvPr id="2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53</xdr:row>
      <xdr:rowOff>9525</xdr:rowOff>
    </xdr:from>
    <xdr:to>
      <xdr:col>9</xdr:col>
      <xdr:colOff>123824</xdr:colOff>
      <xdr:row>68</xdr:row>
      <xdr:rowOff>85725</xdr:rowOff>
    </xdr:to>
    <xdr:graphicFrame macro="">
      <xdr:nvGraphicFramePr>
        <xdr:cNvPr id="3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19050</xdr:colOff>
      <xdr:row>3</xdr:row>
      <xdr:rowOff>142875</xdr:rowOff>
    </xdr:from>
    <xdr:to>
      <xdr:col>9</xdr:col>
      <xdr:colOff>152400</xdr:colOff>
      <xdr:row>19</xdr:row>
      <xdr:rowOff>152400</xdr:rowOff>
    </xdr:to>
    <xdr:graphicFrame macro="">
      <xdr:nvGraphicFramePr>
        <xdr:cNvPr id="4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19050</xdr:colOff>
      <xdr:row>22</xdr:row>
      <xdr:rowOff>95250</xdr:rowOff>
    </xdr:from>
    <xdr:to>
      <xdr:col>9</xdr:col>
      <xdr:colOff>114300</xdr:colOff>
      <xdr:row>37</xdr:row>
      <xdr:rowOff>114300</xdr:rowOff>
    </xdr:to>
    <xdr:graphicFrame macro="">
      <xdr:nvGraphicFramePr>
        <xdr:cNvPr id="5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4</xdr:col>
      <xdr:colOff>352425</xdr:colOff>
      <xdr:row>3</xdr:row>
      <xdr:rowOff>38100</xdr:rowOff>
    </xdr:to>
    <xdr:pic>
      <xdr:nvPicPr>
        <xdr:cNvPr id="6" name="Picture 788" descr="tim_logo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790825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38100</xdr:rowOff>
    </xdr:from>
    <xdr:to>
      <xdr:col>11</xdr:col>
      <xdr:colOff>457200</xdr:colOff>
      <xdr:row>20</xdr:row>
      <xdr:rowOff>152400</xdr:rowOff>
    </xdr:to>
    <xdr:graphicFrame macro="">
      <xdr:nvGraphicFramePr>
        <xdr:cNvPr id="2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</xdr:colOff>
      <xdr:row>23</xdr:row>
      <xdr:rowOff>28575</xdr:rowOff>
    </xdr:from>
    <xdr:to>
      <xdr:col>12</xdr:col>
      <xdr:colOff>266700</xdr:colOff>
      <xdr:row>46</xdr:row>
      <xdr:rowOff>66675</xdr:rowOff>
    </xdr:to>
    <xdr:graphicFrame macro="">
      <xdr:nvGraphicFramePr>
        <xdr:cNvPr id="3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28575</xdr:rowOff>
    </xdr:from>
    <xdr:to>
      <xdr:col>7</xdr:col>
      <xdr:colOff>295275</xdr:colOff>
      <xdr:row>17</xdr:row>
      <xdr:rowOff>152400</xdr:rowOff>
    </xdr:to>
    <xdr:graphicFrame macro="">
      <xdr:nvGraphicFramePr>
        <xdr:cNvPr id="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18</xdr:row>
      <xdr:rowOff>66675</xdr:rowOff>
    </xdr:from>
    <xdr:to>
      <xdr:col>7</xdr:col>
      <xdr:colOff>304800</xdr:colOff>
      <xdr:row>34</xdr:row>
      <xdr:rowOff>0</xdr:rowOff>
    </xdr:to>
    <xdr:graphicFrame macro="">
      <xdr:nvGraphicFramePr>
        <xdr:cNvPr id="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34</xdr:row>
      <xdr:rowOff>95250</xdr:rowOff>
    </xdr:from>
    <xdr:to>
      <xdr:col>7</xdr:col>
      <xdr:colOff>295275</xdr:colOff>
      <xdr:row>49</xdr:row>
      <xdr:rowOff>114300</xdr:rowOff>
    </xdr:to>
    <xdr:graphicFrame macro="">
      <xdr:nvGraphicFramePr>
        <xdr:cNvPr id="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</xdr:colOff>
      <xdr:row>50</xdr:row>
      <xdr:rowOff>9525</xdr:rowOff>
    </xdr:from>
    <xdr:to>
      <xdr:col>7</xdr:col>
      <xdr:colOff>285750</xdr:colOff>
      <xdr:row>66</xdr:row>
      <xdr:rowOff>47625</xdr:rowOff>
    </xdr:to>
    <xdr:graphicFrame macro="">
      <xdr:nvGraphicFramePr>
        <xdr:cNvPr id="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57150</xdr:rowOff>
    </xdr:from>
    <xdr:to>
      <xdr:col>6</xdr:col>
      <xdr:colOff>447675</xdr:colOff>
      <xdr:row>16</xdr:row>
      <xdr:rowOff>19050</xdr:rowOff>
    </xdr:to>
    <xdr:graphicFrame macro="">
      <xdr:nvGraphicFramePr>
        <xdr:cNvPr id="2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95251</xdr:rowOff>
    </xdr:from>
    <xdr:to>
      <xdr:col>6</xdr:col>
      <xdr:colOff>447675</xdr:colOff>
      <xdr:row>32</xdr:row>
      <xdr:rowOff>133351</xdr:rowOff>
    </xdr:to>
    <xdr:graphicFrame macro="">
      <xdr:nvGraphicFramePr>
        <xdr:cNvPr id="3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33</xdr:row>
      <xdr:rowOff>9525</xdr:rowOff>
    </xdr:from>
    <xdr:to>
      <xdr:col>6</xdr:col>
      <xdr:colOff>476250</xdr:colOff>
      <xdr:row>47</xdr:row>
      <xdr:rowOff>114300</xdr:rowOff>
    </xdr:to>
    <xdr:graphicFrame macro="">
      <xdr:nvGraphicFramePr>
        <xdr:cNvPr id="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28575</xdr:colOff>
      <xdr:row>48</xdr:row>
      <xdr:rowOff>47625</xdr:rowOff>
    </xdr:from>
    <xdr:to>
      <xdr:col>6</xdr:col>
      <xdr:colOff>466725</xdr:colOff>
      <xdr:row>65</xdr:row>
      <xdr:rowOff>0</xdr:rowOff>
    </xdr:to>
    <xdr:graphicFrame macro="">
      <xdr:nvGraphicFramePr>
        <xdr:cNvPr id="5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3</xdr:row>
      <xdr:rowOff>9525</xdr:rowOff>
    </xdr:from>
    <xdr:to>
      <xdr:col>7</xdr:col>
      <xdr:colOff>333375</xdr:colOff>
      <xdr:row>18</xdr:row>
      <xdr:rowOff>123825</xdr:rowOff>
    </xdr:to>
    <xdr:graphicFrame macro="">
      <xdr:nvGraphicFramePr>
        <xdr:cNvPr id="2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95250</xdr:colOff>
      <xdr:row>22</xdr:row>
      <xdr:rowOff>0</xdr:rowOff>
    </xdr:from>
    <xdr:to>
      <xdr:col>7</xdr:col>
      <xdr:colOff>314325</xdr:colOff>
      <xdr:row>38</xdr:row>
      <xdr:rowOff>0</xdr:rowOff>
    </xdr:to>
    <xdr:graphicFrame macro="">
      <xdr:nvGraphicFramePr>
        <xdr:cNvPr id="3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abSelected="1" zoomScale="70" zoomScaleNormal="70" workbookViewId="0">
      <pane xSplit="1" ySplit="7" topLeftCell="B8" activePane="bottomRight" state="frozen"/>
      <selection activeCell="B16" sqref="B16"/>
      <selection pane="topRight" activeCell="B16" sqref="B16"/>
      <selection pane="bottomLeft" activeCell="B16" sqref="B16"/>
      <selection pane="bottomRight" activeCell="O23" sqref="O23"/>
    </sheetView>
  </sheetViews>
  <sheetFormatPr defaultColWidth="9.140625" defaultRowHeight="12.75" x14ac:dyDescent="0.2"/>
  <cols>
    <col min="1" max="1" width="52.28515625" style="1" customWidth="1"/>
    <col min="2" max="2" width="17.85546875" style="1" customWidth="1"/>
    <col min="3" max="3" width="17" style="1" bestFit="1" customWidth="1"/>
    <col min="4" max="4" width="10.5703125" style="1" bestFit="1" customWidth="1"/>
    <col min="5" max="5" width="13.5703125" style="1" bestFit="1" customWidth="1"/>
    <col min="6" max="7" width="18.85546875" style="1" bestFit="1" customWidth="1"/>
    <col min="8" max="8" width="10.28515625" style="1" bestFit="1" customWidth="1"/>
    <col min="9" max="9" width="13.5703125" style="1" bestFit="1" customWidth="1"/>
    <col min="10" max="11" width="18.7109375" style="1" bestFit="1" customWidth="1"/>
    <col min="12" max="13" width="9.42578125" style="1" bestFit="1" customWidth="1"/>
    <col min="14" max="16384" width="9.140625" style="1"/>
  </cols>
  <sheetData>
    <row r="1" spans="1:13" ht="26.25" x14ac:dyDescent="0.4">
      <c r="B1" s="131" t="s">
        <v>124</v>
      </c>
      <c r="C1" s="131"/>
      <c r="D1" s="131"/>
      <c r="E1" s="131"/>
      <c r="F1" s="131"/>
      <c r="G1" s="131"/>
      <c r="H1" s="131"/>
      <c r="I1" s="131"/>
      <c r="J1" s="131"/>
      <c r="K1" s="97"/>
      <c r="L1" s="97"/>
      <c r="M1" s="97"/>
    </row>
    <row r="2" spans="1:13" x14ac:dyDescent="0.2">
      <c r="D2" s="2"/>
    </row>
    <row r="3" spans="1:13" x14ac:dyDescent="0.2">
      <c r="D3" s="2"/>
    </row>
    <row r="4" spans="1:13" ht="13.5" thickBot="1" x14ac:dyDescent="0.25">
      <c r="B4" s="2"/>
      <c r="C4" s="2"/>
      <c r="D4" s="2"/>
      <c r="E4" s="2"/>
      <c r="F4" s="2"/>
      <c r="G4" s="2"/>
      <c r="H4" s="2"/>
      <c r="I4" s="2"/>
    </row>
    <row r="5" spans="1:13" ht="27" thickBot="1" x14ac:dyDescent="0.25">
      <c r="A5" s="174" t="s">
        <v>125</v>
      </c>
      <c r="B5" s="172"/>
      <c r="C5" s="172"/>
      <c r="D5" s="172"/>
      <c r="E5" s="172"/>
      <c r="F5" s="172"/>
      <c r="G5" s="172"/>
      <c r="H5" s="172"/>
      <c r="I5" s="172"/>
      <c r="J5" s="172"/>
      <c r="K5" s="172"/>
      <c r="L5" s="172"/>
      <c r="M5" s="173"/>
    </row>
    <row r="6" spans="1:13" ht="18" x14ac:dyDescent="0.2">
      <c r="A6" s="175"/>
      <c r="B6" s="146" t="s">
        <v>126</v>
      </c>
      <c r="C6" s="147"/>
      <c r="D6" s="147"/>
      <c r="E6" s="148"/>
      <c r="F6" s="146" t="s">
        <v>127</v>
      </c>
      <c r="G6" s="147"/>
      <c r="H6" s="147"/>
      <c r="I6" s="148"/>
      <c r="J6" s="146" t="s">
        <v>106</v>
      </c>
      <c r="K6" s="147"/>
      <c r="L6" s="147"/>
      <c r="M6" s="148"/>
    </row>
    <row r="7" spans="1:13" ht="30" x14ac:dyDescent="0.25">
      <c r="A7" s="176" t="s">
        <v>1</v>
      </c>
      <c r="B7" s="149">
        <v>2017</v>
      </c>
      <c r="C7" s="4">
        <v>2018</v>
      </c>
      <c r="D7" s="5" t="s">
        <v>120</v>
      </c>
      <c r="E7" s="150" t="s">
        <v>121</v>
      </c>
      <c r="F7" s="149">
        <v>2017</v>
      </c>
      <c r="G7" s="4">
        <v>2018</v>
      </c>
      <c r="H7" s="5" t="s">
        <v>120</v>
      </c>
      <c r="I7" s="150" t="s">
        <v>121</v>
      </c>
      <c r="J7" s="149" t="s">
        <v>128</v>
      </c>
      <c r="K7" s="3" t="s">
        <v>129</v>
      </c>
      <c r="L7" s="5" t="s">
        <v>120</v>
      </c>
      <c r="M7" s="150" t="s">
        <v>121</v>
      </c>
    </row>
    <row r="8" spans="1:13" ht="16.5" x14ac:dyDescent="0.25">
      <c r="A8" s="177" t="s">
        <v>2</v>
      </c>
      <c r="B8" s="151">
        <f>B9+B18+B20</f>
        <v>1652068.9101199997</v>
      </c>
      <c r="C8" s="39">
        <f>C9+C18+C20</f>
        <v>1898128.8672800001</v>
      </c>
      <c r="D8" s="38">
        <f t="shared" ref="D8:D44" si="0">(C8-B8)/B8*100</f>
        <v>14.894049252590053</v>
      </c>
      <c r="E8" s="152">
        <f>C8/C$44*100</f>
        <v>15.560974417371218</v>
      </c>
      <c r="F8" s="151">
        <f>F9+F18+F20</f>
        <v>1652068.9101199997</v>
      </c>
      <c r="G8" s="39">
        <f>G9+G18+G20</f>
        <v>1898128.8672800001</v>
      </c>
      <c r="H8" s="38">
        <f t="shared" ref="H8:H44" si="1">(G8-F8)/F8*100</f>
        <v>14.894049252590053</v>
      </c>
      <c r="I8" s="152">
        <f t="shared" ref="I8:I44" si="2">G8/G$44*100</f>
        <v>15.560974417371218</v>
      </c>
      <c r="J8" s="151">
        <f>J9+J18+J20</f>
        <v>20411081.065090001</v>
      </c>
      <c r="K8" s="39">
        <f>K9+K18+K20</f>
        <v>21473280.910099998</v>
      </c>
      <c r="L8" s="38">
        <f t="shared" ref="L8:L46" si="3">(K8-J8)/J8*100</f>
        <v>5.204035208241498</v>
      </c>
      <c r="M8" s="152">
        <f>K8/K$46*100</f>
        <v>13.590334928097</v>
      </c>
    </row>
    <row r="9" spans="1:13" ht="15.75" x14ac:dyDescent="0.25">
      <c r="A9" s="178" t="s">
        <v>3</v>
      </c>
      <c r="B9" s="151">
        <f>B10+B11+B12+B13+B14+B15+B16+B17</f>
        <v>1169883.3678799998</v>
      </c>
      <c r="C9" s="39">
        <f>C10+C11+C12+C13+C14+C15+C16+C17</f>
        <v>1308151.4746600001</v>
      </c>
      <c r="D9" s="38">
        <f t="shared" si="0"/>
        <v>11.81896508457611</v>
      </c>
      <c r="E9" s="152">
        <f t="shared" ref="E9:E44" si="4">C9/C$44*100</f>
        <v>10.724304330506705</v>
      </c>
      <c r="F9" s="151">
        <f>F10+F11+F12+F13+F14+F15+F16+F17</f>
        <v>1169883.3678799998</v>
      </c>
      <c r="G9" s="39">
        <f>G10+G11+G12+G13+G14+G15+G16+G17</f>
        <v>1308151.4746600001</v>
      </c>
      <c r="H9" s="38">
        <f t="shared" si="1"/>
        <v>11.81896508457611</v>
      </c>
      <c r="I9" s="152">
        <f t="shared" si="2"/>
        <v>10.724304330506705</v>
      </c>
      <c r="J9" s="151">
        <f>J10+J11+J12+J13+J14+J15+J16+J17</f>
        <v>14343582.4088</v>
      </c>
      <c r="K9" s="39">
        <f>K10+K11+K12+K13+K14+K15+K16+K17</f>
        <v>14659799.126770001</v>
      </c>
      <c r="L9" s="38">
        <f t="shared" si="3"/>
        <v>2.2045867549517961</v>
      </c>
      <c r="M9" s="152">
        <f t="shared" ref="M9:M46" si="5">K9/K$46*100</f>
        <v>9.2781154843328721</v>
      </c>
    </row>
    <row r="10" spans="1:13" ht="14.25" x14ac:dyDescent="0.2">
      <c r="A10" s="179" t="s">
        <v>130</v>
      </c>
      <c r="B10" s="153">
        <v>523301.51370000001</v>
      </c>
      <c r="C10" s="9">
        <v>548129.16926</v>
      </c>
      <c r="D10" s="10">
        <f t="shared" si="0"/>
        <v>4.7444264749888081</v>
      </c>
      <c r="E10" s="154">
        <f t="shared" si="4"/>
        <v>4.4935958391973552</v>
      </c>
      <c r="F10" s="153">
        <v>523301.51370000001</v>
      </c>
      <c r="G10" s="9">
        <v>548129.16926</v>
      </c>
      <c r="H10" s="10">
        <f t="shared" si="1"/>
        <v>4.7444264749888081</v>
      </c>
      <c r="I10" s="154">
        <f t="shared" si="2"/>
        <v>4.4935958391973552</v>
      </c>
      <c r="J10" s="153">
        <v>6421545.7488700002</v>
      </c>
      <c r="K10" s="9">
        <v>6394933.1777499998</v>
      </c>
      <c r="L10" s="10">
        <f t="shared" si="3"/>
        <v>-0.41442624814568146</v>
      </c>
      <c r="M10" s="154">
        <f t="shared" si="5"/>
        <v>4.0473220693324148</v>
      </c>
    </row>
    <row r="11" spans="1:13" ht="14.25" x14ac:dyDescent="0.2">
      <c r="A11" s="179" t="s">
        <v>131</v>
      </c>
      <c r="B11" s="153">
        <v>193163.39233</v>
      </c>
      <c r="C11" s="9">
        <v>225806.91282999999</v>
      </c>
      <c r="D11" s="10">
        <f t="shared" si="0"/>
        <v>16.899434259381742</v>
      </c>
      <c r="E11" s="154">
        <f t="shared" si="4"/>
        <v>1.8511786287979533</v>
      </c>
      <c r="F11" s="153">
        <v>193163.39233</v>
      </c>
      <c r="G11" s="9">
        <v>225806.91282999999</v>
      </c>
      <c r="H11" s="10">
        <f t="shared" si="1"/>
        <v>16.899434259381742</v>
      </c>
      <c r="I11" s="154">
        <f t="shared" si="2"/>
        <v>1.8511786287979533</v>
      </c>
      <c r="J11" s="153">
        <v>2037489.0090399999</v>
      </c>
      <c r="K11" s="9">
        <v>2263686.1833700002</v>
      </c>
      <c r="L11" s="10">
        <f t="shared" si="3"/>
        <v>11.101761694242327</v>
      </c>
      <c r="M11" s="154">
        <f t="shared" si="5"/>
        <v>1.432675962881568</v>
      </c>
    </row>
    <row r="12" spans="1:13" ht="14.25" x14ac:dyDescent="0.2">
      <c r="A12" s="179" t="s">
        <v>132</v>
      </c>
      <c r="B12" s="153">
        <v>98588.702839999998</v>
      </c>
      <c r="C12" s="9">
        <v>120119.82441</v>
      </c>
      <c r="D12" s="10">
        <f t="shared" si="0"/>
        <v>21.83933954881519</v>
      </c>
      <c r="E12" s="154">
        <f t="shared" si="4"/>
        <v>0.98474953249178043</v>
      </c>
      <c r="F12" s="153">
        <v>98588.702839999998</v>
      </c>
      <c r="G12" s="9">
        <v>120119.82441</v>
      </c>
      <c r="H12" s="10">
        <f t="shared" si="1"/>
        <v>21.83933954881519</v>
      </c>
      <c r="I12" s="154">
        <f t="shared" si="2"/>
        <v>0.98474953249178043</v>
      </c>
      <c r="J12" s="153">
        <v>1336609.78354</v>
      </c>
      <c r="K12" s="9">
        <v>1438136.68952</v>
      </c>
      <c r="L12" s="10">
        <f t="shared" si="3"/>
        <v>7.5958523744384747</v>
      </c>
      <c r="M12" s="154">
        <f t="shared" si="5"/>
        <v>0.91018970807430433</v>
      </c>
    </row>
    <row r="13" spans="1:13" ht="14.25" x14ac:dyDescent="0.2">
      <c r="A13" s="179" t="s">
        <v>133</v>
      </c>
      <c r="B13" s="153">
        <v>96308.269539999994</v>
      </c>
      <c r="C13" s="9">
        <v>108847.15958000001</v>
      </c>
      <c r="D13" s="10">
        <f t="shared" si="0"/>
        <v>13.019536224552555</v>
      </c>
      <c r="E13" s="154">
        <f t="shared" si="4"/>
        <v>0.89233554940611337</v>
      </c>
      <c r="F13" s="153">
        <v>96308.269539999994</v>
      </c>
      <c r="G13" s="9">
        <v>108847.15958000001</v>
      </c>
      <c r="H13" s="10">
        <f t="shared" si="1"/>
        <v>13.019536224552555</v>
      </c>
      <c r="I13" s="154">
        <f t="shared" si="2"/>
        <v>0.89233554940611337</v>
      </c>
      <c r="J13" s="153">
        <v>1303194.4645</v>
      </c>
      <c r="K13" s="9">
        <v>1293850.3265500001</v>
      </c>
      <c r="L13" s="10">
        <f t="shared" si="3"/>
        <v>-0.71701792821725785</v>
      </c>
      <c r="M13" s="154">
        <f t="shared" si="5"/>
        <v>0.81887157152457191</v>
      </c>
    </row>
    <row r="14" spans="1:13" ht="14.25" x14ac:dyDescent="0.2">
      <c r="A14" s="179" t="s">
        <v>134</v>
      </c>
      <c r="B14" s="153">
        <v>153847.91657</v>
      </c>
      <c r="C14" s="9">
        <v>155137.42650999999</v>
      </c>
      <c r="D14" s="10">
        <f t="shared" si="0"/>
        <v>0.83817185747411049</v>
      </c>
      <c r="E14" s="154">
        <f t="shared" si="4"/>
        <v>1.2718259369598459</v>
      </c>
      <c r="F14" s="153">
        <v>153847.91657</v>
      </c>
      <c r="G14" s="9">
        <v>155137.42650999999</v>
      </c>
      <c r="H14" s="10">
        <f t="shared" si="1"/>
        <v>0.83817185747411049</v>
      </c>
      <c r="I14" s="154">
        <f t="shared" si="2"/>
        <v>1.2718259369598459</v>
      </c>
      <c r="J14" s="153">
        <v>1959222.86579</v>
      </c>
      <c r="K14" s="9">
        <v>1867286.2453699999</v>
      </c>
      <c r="L14" s="10">
        <f t="shared" si="3"/>
        <v>-4.6925044631371868</v>
      </c>
      <c r="M14" s="154">
        <f t="shared" si="5"/>
        <v>1.1817963723126668</v>
      </c>
    </row>
    <row r="15" spans="1:13" ht="14.25" x14ac:dyDescent="0.2">
      <c r="A15" s="179" t="s">
        <v>135</v>
      </c>
      <c r="B15" s="153">
        <v>25053.806250000001</v>
      </c>
      <c r="C15" s="9">
        <v>63499.137699999999</v>
      </c>
      <c r="D15" s="10">
        <f t="shared" si="0"/>
        <v>153.45106075449112</v>
      </c>
      <c r="E15" s="154">
        <f t="shared" si="4"/>
        <v>0.52056974334455053</v>
      </c>
      <c r="F15" s="153">
        <v>25053.806250000001</v>
      </c>
      <c r="G15" s="9">
        <v>63499.137699999999</v>
      </c>
      <c r="H15" s="10">
        <f t="shared" si="1"/>
        <v>153.45106075449112</v>
      </c>
      <c r="I15" s="154">
        <f t="shared" si="2"/>
        <v>0.52056974334455053</v>
      </c>
      <c r="J15" s="153">
        <v>205677.49166999999</v>
      </c>
      <c r="K15" s="9">
        <v>361437.52622</v>
      </c>
      <c r="L15" s="10">
        <f t="shared" si="3"/>
        <v>75.730228565753706</v>
      </c>
      <c r="M15" s="154">
        <f t="shared" si="5"/>
        <v>0.22875205039590601</v>
      </c>
    </row>
    <row r="16" spans="1:13" ht="14.25" x14ac:dyDescent="0.2">
      <c r="A16" s="179" t="s">
        <v>136</v>
      </c>
      <c r="B16" s="153">
        <v>72553.879400000005</v>
      </c>
      <c r="C16" s="9">
        <v>77912.085040000005</v>
      </c>
      <c r="D16" s="10">
        <f t="shared" si="0"/>
        <v>7.3851400976913162</v>
      </c>
      <c r="E16" s="154">
        <f t="shared" si="4"/>
        <v>0.6387279509893502</v>
      </c>
      <c r="F16" s="153">
        <v>72553.879400000005</v>
      </c>
      <c r="G16" s="9">
        <v>77912.085040000005</v>
      </c>
      <c r="H16" s="10">
        <f t="shared" si="1"/>
        <v>7.3851400976913162</v>
      </c>
      <c r="I16" s="154">
        <f t="shared" si="2"/>
        <v>0.6387279509893502</v>
      </c>
      <c r="J16" s="153">
        <v>997800.44001999998</v>
      </c>
      <c r="K16" s="9">
        <v>954023.56085999997</v>
      </c>
      <c r="L16" s="10">
        <f t="shared" si="3"/>
        <v>-4.3873381293680875</v>
      </c>
      <c r="M16" s="154">
        <f t="shared" si="5"/>
        <v>0.60379686623876772</v>
      </c>
    </row>
    <row r="17" spans="1:13" ht="14.25" x14ac:dyDescent="0.2">
      <c r="A17" s="179" t="s">
        <v>137</v>
      </c>
      <c r="B17" s="153">
        <v>7065.8872499999998</v>
      </c>
      <c r="C17" s="9">
        <v>8699.7593300000008</v>
      </c>
      <c r="D17" s="10">
        <f t="shared" si="0"/>
        <v>23.123381709777512</v>
      </c>
      <c r="E17" s="154">
        <f t="shared" si="4"/>
        <v>7.1321149319756194E-2</v>
      </c>
      <c r="F17" s="153">
        <v>7065.8872499999998</v>
      </c>
      <c r="G17" s="9">
        <v>8699.7593300000008</v>
      </c>
      <c r="H17" s="10">
        <f t="shared" si="1"/>
        <v>23.123381709777512</v>
      </c>
      <c r="I17" s="154">
        <f t="shared" si="2"/>
        <v>7.1321149319756194E-2</v>
      </c>
      <c r="J17" s="153">
        <v>82042.605370000005</v>
      </c>
      <c r="K17" s="9">
        <v>86445.417130000002</v>
      </c>
      <c r="L17" s="10">
        <f t="shared" si="3"/>
        <v>5.366494323460314</v>
      </c>
      <c r="M17" s="154">
        <f t="shared" si="5"/>
        <v>5.4710883572671662E-2</v>
      </c>
    </row>
    <row r="18" spans="1:13" ht="15.75" x14ac:dyDescent="0.25">
      <c r="A18" s="178" t="s">
        <v>12</v>
      </c>
      <c r="B18" s="151">
        <f>B19</f>
        <v>170613.20470999999</v>
      </c>
      <c r="C18" s="39">
        <f>C19</f>
        <v>218448.59641999999</v>
      </c>
      <c r="D18" s="38">
        <f t="shared" si="0"/>
        <v>28.037332626925487</v>
      </c>
      <c r="E18" s="152">
        <f t="shared" si="4"/>
        <v>1.7908547090764151</v>
      </c>
      <c r="F18" s="151">
        <f>F19</f>
        <v>170613.20470999999</v>
      </c>
      <c r="G18" s="39">
        <f>G19</f>
        <v>218448.59641999999</v>
      </c>
      <c r="H18" s="38">
        <f t="shared" si="1"/>
        <v>28.037332626925487</v>
      </c>
      <c r="I18" s="152">
        <f t="shared" si="2"/>
        <v>1.7908547090764151</v>
      </c>
      <c r="J18" s="151">
        <f>J19</f>
        <v>1927153.4131400001</v>
      </c>
      <c r="K18" s="39">
        <f>K19</f>
        <v>2308261.4965400002</v>
      </c>
      <c r="L18" s="38">
        <f t="shared" si="3"/>
        <v>19.775700304992487</v>
      </c>
      <c r="M18" s="152">
        <f t="shared" si="5"/>
        <v>1.4608874615361671</v>
      </c>
    </row>
    <row r="19" spans="1:13" ht="14.25" x14ac:dyDescent="0.2">
      <c r="A19" s="179" t="s">
        <v>138</v>
      </c>
      <c r="B19" s="153">
        <v>170613.20470999999</v>
      </c>
      <c r="C19" s="9">
        <v>218448.59641999999</v>
      </c>
      <c r="D19" s="10">
        <f t="shared" si="0"/>
        <v>28.037332626925487</v>
      </c>
      <c r="E19" s="154">
        <f t="shared" si="4"/>
        <v>1.7908547090764151</v>
      </c>
      <c r="F19" s="153">
        <v>170613.20470999999</v>
      </c>
      <c r="G19" s="9">
        <v>218448.59641999999</v>
      </c>
      <c r="H19" s="10">
        <f t="shared" si="1"/>
        <v>28.037332626925487</v>
      </c>
      <c r="I19" s="154">
        <f t="shared" si="2"/>
        <v>1.7908547090764151</v>
      </c>
      <c r="J19" s="153">
        <v>1927153.4131400001</v>
      </c>
      <c r="K19" s="9">
        <v>2308261.4965400002</v>
      </c>
      <c r="L19" s="10">
        <f t="shared" si="3"/>
        <v>19.775700304992487</v>
      </c>
      <c r="M19" s="154">
        <f t="shared" si="5"/>
        <v>1.4608874615361671</v>
      </c>
    </row>
    <row r="20" spans="1:13" ht="15.75" x14ac:dyDescent="0.25">
      <c r="A20" s="178" t="s">
        <v>112</v>
      </c>
      <c r="B20" s="151">
        <f>B21</f>
        <v>311572.33753000002</v>
      </c>
      <c r="C20" s="39">
        <f>C21</f>
        <v>371528.79619999998</v>
      </c>
      <c r="D20" s="7">
        <f t="shared" si="0"/>
        <v>19.243190568619397</v>
      </c>
      <c r="E20" s="155">
        <f t="shared" si="4"/>
        <v>3.0458153777880961</v>
      </c>
      <c r="F20" s="151">
        <f>F21</f>
        <v>311572.33753000002</v>
      </c>
      <c r="G20" s="39">
        <f>G21</f>
        <v>371528.79619999998</v>
      </c>
      <c r="H20" s="7">
        <f t="shared" si="1"/>
        <v>19.243190568619397</v>
      </c>
      <c r="I20" s="155">
        <f t="shared" si="2"/>
        <v>3.0458153777880961</v>
      </c>
      <c r="J20" s="151">
        <f>J21</f>
        <v>4140345.24315</v>
      </c>
      <c r="K20" s="39">
        <f>K21</f>
        <v>4505220.2867900003</v>
      </c>
      <c r="L20" s="7">
        <f t="shared" si="3"/>
        <v>8.8126719442942179</v>
      </c>
      <c r="M20" s="155">
        <f t="shared" si="5"/>
        <v>2.8513319822279644</v>
      </c>
    </row>
    <row r="21" spans="1:13" ht="14.25" x14ac:dyDescent="0.2">
      <c r="A21" s="179" t="s">
        <v>139</v>
      </c>
      <c r="B21" s="153">
        <v>311572.33753000002</v>
      </c>
      <c r="C21" s="9">
        <v>371528.79619999998</v>
      </c>
      <c r="D21" s="10">
        <f t="shared" si="0"/>
        <v>19.243190568619397</v>
      </c>
      <c r="E21" s="154">
        <f t="shared" si="4"/>
        <v>3.0458153777880961</v>
      </c>
      <c r="F21" s="153">
        <v>311572.33753000002</v>
      </c>
      <c r="G21" s="9">
        <v>371528.79619999998</v>
      </c>
      <c r="H21" s="10">
        <f t="shared" si="1"/>
        <v>19.243190568619397</v>
      </c>
      <c r="I21" s="154">
        <f t="shared" si="2"/>
        <v>3.0458153777880961</v>
      </c>
      <c r="J21" s="153">
        <v>4140345.24315</v>
      </c>
      <c r="K21" s="9">
        <v>4505220.2867900003</v>
      </c>
      <c r="L21" s="10">
        <f t="shared" si="3"/>
        <v>8.8126719442942179</v>
      </c>
      <c r="M21" s="154">
        <f t="shared" si="5"/>
        <v>2.8513319822279644</v>
      </c>
    </row>
    <row r="22" spans="1:13" ht="16.5" x14ac:dyDescent="0.25">
      <c r="A22" s="177" t="s">
        <v>14</v>
      </c>
      <c r="B22" s="151">
        <f>B23+B27+B29</f>
        <v>8506029.5457199998</v>
      </c>
      <c r="C22" s="39">
        <f>C23+C27+C29</f>
        <v>9908370.5384500008</v>
      </c>
      <c r="D22" s="38">
        <f t="shared" si="0"/>
        <v>16.48643453672954</v>
      </c>
      <c r="E22" s="152">
        <f t="shared" si="4"/>
        <v>81.229416571488713</v>
      </c>
      <c r="F22" s="151">
        <f>F23+F27+F29</f>
        <v>8506029.5457199998</v>
      </c>
      <c r="G22" s="39">
        <f>G23+G27+G29</f>
        <v>9908370.5384500008</v>
      </c>
      <c r="H22" s="38">
        <f t="shared" si="1"/>
        <v>16.48643453672954</v>
      </c>
      <c r="I22" s="152">
        <f t="shared" si="2"/>
        <v>81.229416571488713</v>
      </c>
      <c r="J22" s="151">
        <f>J23+J27+J29</f>
        <v>108635064.97032</v>
      </c>
      <c r="K22" s="39">
        <f>K23+K27+K29</f>
        <v>122754384.75709</v>
      </c>
      <c r="L22" s="38">
        <f t="shared" si="3"/>
        <v>12.997018771634661</v>
      </c>
      <c r="M22" s="152">
        <f t="shared" si="5"/>
        <v>77.690652384501846</v>
      </c>
    </row>
    <row r="23" spans="1:13" ht="15.75" x14ac:dyDescent="0.25">
      <c r="A23" s="178" t="s">
        <v>15</v>
      </c>
      <c r="B23" s="151">
        <f>B24+B25+B26</f>
        <v>849812.14425000001</v>
      </c>
      <c r="C23" s="39">
        <f>C24+C25+C26</f>
        <v>995238.00783000002</v>
      </c>
      <c r="D23" s="38">
        <f>(C23-B23)/B23*100</f>
        <v>17.112707151101645</v>
      </c>
      <c r="E23" s="152">
        <f t="shared" si="4"/>
        <v>8.1590209421506028</v>
      </c>
      <c r="F23" s="151">
        <f>F24+F25+F26</f>
        <v>849812.14425000001</v>
      </c>
      <c r="G23" s="39">
        <f>G24+G25+G26</f>
        <v>995238.00783000002</v>
      </c>
      <c r="H23" s="38">
        <f t="shared" si="1"/>
        <v>17.112707151101645</v>
      </c>
      <c r="I23" s="152">
        <f t="shared" si="2"/>
        <v>8.1590209421506028</v>
      </c>
      <c r="J23" s="151">
        <f>J24+J25+J26</f>
        <v>11215396.026760001</v>
      </c>
      <c r="K23" s="39">
        <f>K24+K25+K26</f>
        <v>11930680.12435</v>
      </c>
      <c r="L23" s="38">
        <f t="shared" si="3"/>
        <v>6.3776980846982783</v>
      </c>
      <c r="M23" s="152">
        <f t="shared" si="5"/>
        <v>7.5508693566078531</v>
      </c>
    </row>
    <row r="24" spans="1:13" ht="14.25" x14ac:dyDescent="0.2">
      <c r="A24" s="179" t="s">
        <v>140</v>
      </c>
      <c r="B24" s="153">
        <v>613393.96707999997</v>
      </c>
      <c r="C24" s="9">
        <v>696415.73346000002</v>
      </c>
      <c r="D24" s="10">
        <f t="shared" si="0"/>
        <v>13.534819518231778</v>
      </c>
      <c r="E24" s="154">
        <f t="shared" si="4"/>
        <v>5.7092579956149416</v>
      </c>
      <c r="F24" s="153">
        <v>613393.96707999997</v>
      </c>
      <c r="G24" s="9">
        <v>696415.73346000002</v>
      </c>
      <c r="H24" s="10">
        <f t="shared" si="1"/>
        <v>13.534819518231778</v>
      </c>
      <c r="I24" s="154">
        <f t="shared" si="2"/>
        <v>5.7092579956149416</v>
      </c>
      <c r="J24" s="153">
        <v>7883840.3379100002</v>
      </c>
      <c r="K24" s="9">
        <v>8183687.6522500003</v>
      </c>
      <c r="L24" s="10">
        <f t="shared" si="3"/>
        <v>3.803315408331688</v>
      </c>
      <c r="M24" s="154">
        <f t="shared" si="5"/>
        <v>5.179416066256425</v>
      </c>
    </row>
    <row r="25" spans="1:13" ht="14.25" x14ac:dyDescent="0.2">
      <c r="A25" s="179" t="s">
        <v>141</v>
      </c>
      <c r="B25" s="153">
        <v>90876.830560000002</v>
      </c>
      <c r="C25" s="9">
        <v>129309.66172</v>
      </c>
      <c r="D25" s="10">
        <f t="shared" si="0"/>
        <v>42.291121865903243</v>
      </c>
      <c r="E25" s="154">
        <f t="shared" si="4"/>
        <v>1.0600883705157946</v>
      </c>
      <c r="F25" s="153">
        <v>90876.830560000002</v>
      </c>
      <c r="G25" s="9">
        <v>129309.66172</v>
      </c>
      <c r="H25" s="10">
        <f t="shared" si="1"/>
        <v>42.291121865903243</v>
      </c>
      <c r="I25" s="154">
        <f t="shared" si="2"/>
        <v>1.0600883705157946</v>
      </c>
      <c r="J25" s="153">
        <v>1396647.2545400001</v>
      </c>
      <c r="K25" s="9">
        <v>1557717.08589</v>
      </c>
      <c r="L25" s="10">
        <f t="shared" si="3"/>
        <v>11.532606449224708</v>
      </c>
      <c r="M25" s="154">
        <f t="shared" si="5"/>
        <v>0.98587155866372722</v>
      </c>
    </row>
    <row r="26" spans="1:13" ht="14.25" x14ac:dyDescent="0.2">
      <c r="A26" s="179" t="s">
        <v>142</v>
      </c>
      <c r="B26" s="153">
        <v>145541.34661000001</v>
      </c>
      <c r="C26" s="9">
        <v>169512.61265</v>
      </c>
      <c r="D26" s="10">
        <f t="shared" si="0"/>
        <v>16.470416550586556</v>
      </c>
      <c r="E26" s="154">
        <f t="shared" si="4"/>
        <v>1.3896745760198681</v>
      </c>
      <c r="F26" s="153">
        <v>145541.34661000001</v>
      </c>
      <c r="G26" s="9">
        <v>169512.61265</v>
      </c>
      <c r="H26" s="10">
        <f t="shared" si="1"/>
        <v>16.470416550586556</v>
      </c>
      <c r="I26" s="154">
        <f t="shared" si="2"/>
        <v>1.3896745760198681</v>
      </c>
      <c r="J26" s="153">
        <v>1934908.4343099999</v>
      </c>
      <c r="K26" s="9">
        <v>2189275.3862100001</v>
      </c>
      <c r="L26" s="10">
        <f t="shared" si="3"/>
        <v>13.146200997914869</v>
      </c>
      <c r="M26" s="154">
        <f t="shared" si="5"/>
        <v>1.3855817316877013</v>
      </c>
    </row>
    <row r="27" spans="1:13" ht="15.75" x14ac:dyDescent="0.25">
      <c r="A27" s="178" t="s">
        <v>19</v>
      </c>
      <c r="B27" s="151">
        <f>B28</f>
        <v>1230554.3856200001</v>
      </c>
      <c r="C27" s="39">
        <f>C28</f>
        <v>1353176.81011</v>
      </c>
      <c r="D27" s="38">
        <f t="shared" si="0"/>
        <v>9.9648114640799115</v>
      </c>
      <c r="E27" s="152">
        <f t="shared" si="4"/>
        <v>11.093424733841076</v>
      </c>
      <c r="F27" s="151">
        <f>F28</f>
        <v>1230554.3856200001</v>
      </c>
      <c r="G27" s="39">
        <f>G28</f>
        <v>1353176.81011</v>
      </c>
      <c r="H27" s="38">
        <f t="shared" si="1"/>
        <v>9.9648114640799115</v>
      </c>
      <c r="I27" s="152">
        <f t="shared" si="2"/>
        <v>11.093424733841076</v>
      </c>
      <c r="J27" s="151">
        <f>J28</f>
        <v>14169270.35705</v>
      </c>
      <c r="K27" s="39">
        <f>K28</f>
        <v>16160779.07777</v>
      </c>
      <c r="L27" s="38">
        <f t="shared" si="3"/>
        <v>14.055125426618135</v>
      </c>
      <c r="M27" s="152">
        <f t="shared" si="5"/>
        <v>10.228078386595003</v>
      </c>
    </row>
    <row r="28" spans="1:13" ht="14.25" x14ac:dyDescent="0.2">
      <c r="A28" s="179" t="s">
        <v>143</v>
      </c>
      <c r="B28" s="153">
        <v>1230554.3856200001</v>
      </c>
      <c r="C28" s="9">
        <v>1353176.81011</v>
      </c>
      <c r="D28" s="10">
        <f t="shared" si="0"/>
        <v>9.9648114640799115</v>
      </c>
      <c r="E28" s="154">
        <f t="shared" si="4"/>
        <v>11.093424733841076</v>
      </c>
      <c r="F28" s="153">
        <v>1230554.3856200001</v>
      </c>
      <c r="G28" s="9">
        <v>1353176.81011</v>
      </c>
      <c r="H28" s="10">
        <f t="shared" si="1"/>
        <v>9.9648114640799115</v>
      </c>
      <c r="I28" s="154">
        <f t="shared" si="2"/>
        <v>11.093424733841076</v>
      </c>
      <c r="J28" s="153">
        <v>14169270.35705</v>
      </c>
      <c r="K28" s="9">
        <v>16160779.07777</v>
      </c>
      <c r="L28" s="10">
        <f t="shared" si="3"/>
        <v>14.055125426618135</v>
      </c>
      <c r="M28" s="154">
        <f t="shared" si="5"/>
        <v>10.228078386595003</v>
      </c>
    </row>
    <row r="29" spans="1:13" ht="15.75" x14ac:dyDescent="0.25">
      <c r="A29" s="178" t="s">
        <v>21</v>
      </c>
      <c r="B29" s="151">
        <f>B30+B31+B32+B33+B34+B35+B36+B37+B38+B39+B40+B41</f>
        <v>6425663.0158499992</v>
      </c>
      <c r="C29" s="39">
        <f>C30+C31+C32+C33+C34+C35+C36+C37+C38+C39+C40+C41</f>
        <v>7559955.7205100004</v>
      </c>
      <c r="D29" s="38">
        <f t="shared" si="0"/>
        <v>17.652539541243819</v>
      </c>
      <c r="E29" s="152">
        <f t="shared" si="4"/>
        <v>61.976970895497033</v>
      </c>
      <c r="F29" s="151">
        <f>F30+F31+F32+F33+F34+F35+F36+F37+F38+F39+F40+F41</f>
        <v>6425663.0158499992</v>
      </c>
      <c r="G29" s="39">
        <f>G30+G31+G32+G33+G34+G35+G36+G37+G38+G39+G40+G41</f>
        <v>7559955.7205100004</v>
      </c>
      <c r="H29" s="38">
        <f t="shared" si="1"/>
        <v>17.652539541243819</v>
      </c>
      <c r="I29" s="152">
        <f t="shared" si="2"/>
        <v>61.976970895497033</v>
      </c>
      <c r="J29" s="151">
        <f>J30+J31+J32+J33+J34+J35+J36+J37+J38+J39+J40+J41</f>
        <v>83250398.586510003</v>
      </c>
      <c r="K29" s="39">
        <f>K30+K31+K32+K33+K34+K35+K36+K37+K38+K39+K40+K41</f>
        <v>94662925.554969996</v>
      </c>
      <c r="L29" s="38">
        <f t="shared" si="3"/>
        <v>13.708675468503154</v>
      </c>
      <c r="M29" s="152">
        <f t="shared" si="5"/>
        <v>59.911704641298982</v>
      </c>
    </row>
    <row r="30" spans="1:13" ht="14.25" x14ac:dyDescent="0.2">
      <c r="A30" s="179" t="s">
        <v>144</v>
      </c>
      <c r="B30" s="153">
        <v>1245686.8463699999</v>
      </c>
      <c r="C30" s="9">
        <v>1433355.49013</v>
      </c>
      <c r="D30" s="10">
        <f t="shared" si="0"/>
        <v>15.065475268272833</v>
      </c>
      <c r="E30" s="154">
        <f t="shared" si="4"/>
        <v>11.750734366562535</v>
      </c>
      <c r="F30" s="153">
        <v>1245686.8463699999</v>
      </c>
      <c r="G30" s="9">
        <v>1433355.49013</v>
      </c>
      <c r="H30" s="10">
        <f t="shared" si="1"/>
        <v>15.065475268272833</v>
      </c>
      <c r="I30" s="154">
        <f t="shared" si="2"/>
        <v>11.750734366562535</v>
      </c>
      <c r="J30" s="153">
        <v>16883712.316849999</v>
      </c>
      <c r="K30" s="9">
        <v>17226568.22969</v>
      </c>
      <c r="L30" s="10">
        <f t="shared" si="3"/>
        <v>2.0306903269006185</v>
      </c>
      <c r="M30" s="154">
        <f t="shared" si="5"/>
        <v>10.902611151195147</v>
      </c>
    </row>
    <row r="31" spans="1:13" ht="14.25" x14ac:dyDescent="0.2">
      <c r="A31" s="179" t="s">
        <v>145</v>
      </c>
      <c r="B31" s="153">
        <v>2064185.3696600001</v>
      </c>
      <c r="C31" s="9">
        <v>2286660.6821300001</v>
      </c>
      <c r="D31" s="10">
        <f t="shared" si="0"/>
        <v>10.777874688000757</v>
      </c>
      <c r="E31" s="154">
        <f t="shared" si="4"/>
        <v>18.746181562911037</v>
      </c>
      <c r="F31" s="153">
        <v>2064185.3696600001</v>
      </c>
      <c r="G31" s="9">
        <v>2286660.6821300001</v>
      </c>
      <c r="H31" s="10">
        <f t="shared" si="1"/>
        <v>10.777874688000757</v>
      </c>
      <c r="I31" s="154">
        <f t="shared" si="2"/>
        <v>18.746181562911037</v>
      </c>
      <c r="J31" s="153">
        <v>24439833.701110002</v>
      </c>
      <c r="K31" s="9">
        <v>28754249.559300002</v>
      </c>
      <c r="L31" s="10">
        <f t="shared" si="3"/>
        <v>17.653212828506476</v>
      </c>
      <c r="M31" s="154">
        <f t="shared" si="5"/>
        <v>18.198424532935185</v>
      </c>
    </row>
    <row r="32" spans="1:13" ht="14.25" x14ac:dyDescent="0.2">
      <c r="A32" s="179" t="s">
        <v>146</v>
      </c>
      <c r="B32" s="153">
        <v>65125.639880000002</v>
      </c>
      <c r="C32" s="9">
        <v>42657.50503</v>
      </c>
      <c r="D32" s="10">
        <f t="shared" si="0"/>
        <v>-34.49967615120498</v>
      </c>
      <c r="E32" s="154">
        <f t="shared" si="4"/>
        <v>0.34970878738698175</v>
      </c>
      <c r="F32" s="153">
        <v>65125.639880000002</v>
      </c>
      <c r="G32" s="9">
        <v>42657.50503</v>
      </c>
      <c r="H32" s="10">
        <f t="shared" si="1"/>
        <v>-34.49967615120498</v>
      </c>
      <c r="I32" s="154">
        <f t="shared" si="2"/>
        <v>0.34970878738698175</v>
      </c>
      <c r="J32" s="153">
        <v>995887.48624999996</v>
      </c>
      <c r="K32" s="9">
        <v>1315690.27831</v>
      </c>
      <c r="L32" s="10">
        <f t="shared" si="3"/>
        <v>32.112341652590985</v>
      </c>
      <c r="M32" s="154">
        <f t="shared" si="5"/>
        <v>0.83269397064813933</v>
      </c>
    </row>
    <row r="33" spans="1:13" ht="14.25" x14ac:dyDescent="0.2">
      <c r="A33" s="179" t="s">
        <v>147</v>
      </c>
      <c r="B33" s="153">
        <v>603327.88795999996</v>
      </c>
      <c r="C33" s="9">
        <v>769397.44761000003</v>
      </c>
      <c r="D33" s="10">
        <f t="shared" si="0"/>
        <v>27.525589810131617</v>
      </c>
      <c r="E33" s="154">
        <f t="shared" si="4"/>
        <v>6.3075664700292471</v>
      </c>
      <c r="F33" s="153">
        <v>603327.88795999996</v>
      </c>
      <c r="G33" s="9">
        <v>769397.44761000003</v>
      </c>
      <c r="H33" s="10">
        <f t="shared" si="1"/>
        <v>27.525589810131617</v>
      </c>
      <c r="I33" s="154">
        <f t="shared" si="2"/>
        <v>6.3075664700292471</v>
      </c>
      <c r="J33" s="153">
        <v>9952138.9873099998</v>
      </c>
      <c r="K33" s="9">
        <v>10664304.855970001</v>
      </c>
      <c r="L33" s="10">
        <f t="shared" si="3"/>
        <v>7.1559075849732974</v>
      </c>
      <c r="M33" s="154">
        <f t="shared" si="5"/>
        <v>6.7493866156147</v>
      </c>
    </row>
    <row r="34" spans="1:13" ht="14.25" x14ac:dyDescent="0.2">
      <c r="A34" s="179" t="s">
        <v>148</v>
      </c>
      <c r="B34" s="153">
        <v>388792.40402000002</v>
      </c>
      <c r="C34" s="9">
        <v>513165.01594999997</v>
      </c>
      <c r="D34" s="10">
        <f t="shared" si="0"/>
        <v>31.989465494701914</v>
      </c>
      <c r="E34" s="154">
        <f t="shared" si="4"/>
        <v>4.2069576111187681</v>
      </c>
      <c r="F34" s="153">
        <v>388792.40402000002</v>
      </c>
      <c r="G34" s="9">
        <v>513165.01594999997</v>
      </c>
      <c r="H34" s="10">
        <f t="shared" si="1"/>
        <v>31.989465494701914</v>
      </c>
      <c r="I34" s="154">
        <f t="shared" si="2"/>
        <v>4.2069576111187681</v>
      </c>
      <c r="J34" s="153">
        <v>5312692.7543000001</v>
      </c>
      <c r="K34" s="9">
        <v>6207803.2603799999</v>
      </c>
      <c r="L34" s="10">
        <f t="shared" si="3"/>
        <v>16.848527620113416</v>
      </c>
      <c r="M34" s="154">
        <f t="shared" si="5"/>
        <v>3.9288884558211592</v>
      </c>
    </row>
    <row r="35" spans="1:13" ht="14.25" x14ac:dyDescent="0.2">
      <c r="A35" s="179" t="s">
        <v>149</v>
      </c>
      <c r="B35" s="153">
        <v>464949.65331000002</v>
      </c>
      <c r="C35" s="9">
        <v>597891.77859999996</v>
      </c>
      <c r="D35" s="10">
        <f t="shared" si="0"/>
        <v>28.592800176014382</v>
      </c>
      <c r="E35" s="154">
        <f t="shared" si="4"/>
        <v>4.9015526983072535</v>
      </c>
      <c r="F35" s="153">
        <v>464949.65331000002</v>
      </c>
      <c r="G35" s="9">
        <v>597891.77859999996</v>
      </c>
      <c r="H35" s="10">
        <f t="shared" si="1"/>
        <v>28.592800176014382</v>
      </c>
      <c r="I35" s="154">
        <f t="shared" si="2"/>
        <v>4.9015526983072535</v>
      </c>
      <c r="J35" s="153">
        <v>5986776.5156199997</v>
      </c>
      <c r="K35" s="9">
        <v>6944068.1629400002</v>
      </c>
      <c r="L35" s="10">
        <f t="shared" si="3"/>
        <v>15.990101598453634</v>
      </c>
      <c r="M35" s="154">
        <f t="shared" si="5"/>
        <v>4.3948669275546859</v>
      </c>
    </row>
    <row r="36" spans="1:13" ht="14.25" x14ac:dyDescent="0.2">
      <c r="A36" s="179" t="s">
        <v>150</v>
      </c>
      <c r="B36" s="153">
        <v>850631.40171999997</v>
      </c>
      <c r="C36" s="9">
        <v>1119973.6168500001</v>
      </c>
      <c r="D36" s="10">
        <f t="shared" si="0"/>
        <v>31.663798748245458</v>
      </c>
      <c r="E36" s="154">
        <f t="shared" si="4"/>
        <v>9.1816109540062705</v>
      </c>
      <c r="F36" s="153">
        <v>850631.40171999997</v>
      </c>
      <c r="G36" s="9">
        <v>1119973.6168500001</v>
      </c>
      <c r="H36" s="10">
        <f t="shared" si="1"/>
        <v>31.663798748245458</v>
      </c>
      <c r="I36" s="154">
        <f t="shared" si="2"/>
        <v>9.1816109540062705</v>
      </c>
      <c r="J36" s="153">
        <v>9296910.7783700004</v>
      </c>
      <c r="K36" s="9">
        <v>11725190.64552</v>
      </c>
      <c r="L36" s="10">
        <f t="shared" si="3"/>
        <v>26.119212338786607</v>
      </c>
      <c r="M36" s="154">
        <f t="shared" si="5"/>
        <v>7.4208160660468261</v>
      </c>
    </row>
    <row r="37" spans="1:13" ht="14.25" x14ac:dyDescent="0.2">
      <c r="A37" s="180" t="s">
        <v>151</v>
      </c>
      <c r="B37" s="153">
        <v>180942.39872</v>
      </c>
      <c r="C37" s="9">
        <v>208805.16555000001</v>
      </c>
      <c r="D37" s="10">
        <f t="shared" si="0"/>
        <v>15.398694295589809</v>
      </c>
      <c r="E37" s="154">
        <f t="shared" si="4"/>
        <v>1.7117972838138225</v>
      </c>
      <c r="F37" s="153">
        <v>180942.39872</v>
      </c>
      <c r="G37" s="9">
        <v>208805.16555000001</v>
      </c>
      <c r="H37" s="10">
        <f t="shared" si="1"/>
        <v>15.398694295589809</v>
      </c>
      <c r="I37" s="154">
        <f t="shared" si="2"/>
        <v>1.7117972838138225</v>
      </c>
      <c r="J37" s="153">
        <v>2647414.6724700001</v>
      </c>
      <c r="K37" s="9">
        <v>2734208.9081700002</v>
      </c>
      <c r="L37" s="10">
        <f t="shared" si="3"/>
        <v>3.2784526203075806</v>
      </c>
      <c r="M37" s="154">
        <f t="shared" si="5"/>
        <v>1.7304675042899009</v>
      </c>
    </row>
    <row r="38" spans="1:13" ht="14.25" x14ac:dyDescent="0.2">
      <c r="A38" s="179" t="s">
        <v>152</v>
      </c>
      <c r="B38" s="153">
        <v>198534.06315</v>
      </c>
      <c r="C38" s="9">
        <v>140108.44054000001</v>
      </c>
      <c r="D38" s="10">
        <f t="shared" si="0"/>
        <v>-29.428513013334758</v>
      </c>
      <c r="E38" s="154">
        <f t="shared" si="4"/>
        <v>1.1486174076394275</v>
      </c>
      <c r="F38" s="153">
        <v>198534.06315</v>
      </c>
      <c r="G38" s="9">
        <v>140108.44054000001</v>
      </c>
      <c r="H38" s="10">
        <f t="shared" si="1"/>
        <v>-29.428513013334758</v>
      </c>
      <c r="I38" s="154">
        <f t="shared" si="2"/>
        <v>1.1486174076394275</v>
      </c>
      <c r="J38" s="153">
        <v>2468508.5630399999</v>
      </c>
      <c r="K38" s="9">
        <v>3235333.10372</v>
      </c>
      <c r="L38" s="10">
        <f t="shared" si="3"/>
        <v>31.064285219073572</v>
      </c>
      <c r="M38" s="154">
        <f t="shared" si="5"/>
        <v>2.0476265675280843</v>
      </c>
    </row>
    <row r="39" spans="1:13" ht="14.25" x14ac:dyDescent="0.2">
      <c r="A39" s="179" t="s">
        <v>153</v>
      </c>
      <c r="B39" s="153">
        <v>99964.754350000003</v>
      </c>
      <c r="C39" s="9">
        <v>109261.31176</v>
      </c>
      <c r="D39" s="10">
        <f>(C39-B39)/B39*100</f>
        <v>9.2998351973642333</v>
      </c>
      <c r="E39" s="154">
        <f t="shared" si="4"/>
        <v>0.89573079384339616</v>
      </c>
      <c r="F39" s="153">
        <v>99964.754350000003</v>
      </c>
      <c r="G39" s="9">
        <v>109261.31176</v>
      </c>
      <c r="H39" s="10">
        <f t="shared" si="1"/>
        <v>9.2998351973642333</v>
      </c>
      <c r="I39" s="154">
        <f t="shared" si="2"/>
        <v>0.89573079384339616</v>
      </c>
      <c r="J39" s="153">
        <v>1658434.9506399999</v>
      </c>
      <c r="K39" s="9">
        <v>1748743.9299399999</v>
      </c>
      <c r="L39" s="10">
        <f t="shared" si="3"/>
        <v>5.4454339173899609</v>
      </c>
      <c r="M39" s="154">
        <f t="shared" si="5"/>
        <v>1.1067715180954394</v>
      </c>
    </row>
    <row r="40" spans="1:13" ht="14.25" x14ac:dyDescent="0.2">
      <c r="A40" s="179" t="s">
        <v>154</v>
      </c>
      <c r="B40" s="153">
        <v>257698.12200999999</v>
      </c>
      <c r="C40" s="9">
        <v>331808.35629000003</v>
      </c>
      <c r="D40" s="10">
        <f>(C40-B40)/B40*100</f>
        <v>28.758546512467088</v>
      </c>
      <c r="E40" s="154">
        <f t="shared" si="4"/>
        <v>2.7201848265958817</v>
      </c>
      <c r="F40" s="153">
        <v>257698.12200999999</v>
      </c>
      <c r="G40" s="9">
        <v>331808.35629000003</v>
      </c>
      <c r="H40" s="10">
        <f t="shared" si="1"/>
        <v>28.758546512467088</v>
      </c>
      <c r="I40" s="154">
        <f t="shared" si="2"/>
        <v>2.7201848265958817</v>
      </c>
      <c r="J40" s="153">
        <v>3511392.39646</v>
      </c>
      <c r="K40" s="9">
        <v>3993473.2851399998</v>
      </c>
      <c r="L40" s="10">
        <f t="shared" si="3"/>
        <v>13.729052018396128</v>
      </c>
      <c r="M40" s="154">
        <f t="shared" si="5"/>
        <v>2.5274497967347496</v>
      </c>
    </row>
    <row r="41" spans="1:13" ht="14.25" x14ac:dyDescent="0.2">
      <c r="A41" s="179" t="s">
        <v>155</v>
      </c>
      <c r="B41" s="153">
        <v>5824.4746999999998</v>
      </c>
      <c r="C41" s="9">
        <v>6870.9100699999999</v>
      </c>
      <c r="D41" s="10">
        <f t="shared" si="0"/>
        <v>17.966175902523883</v>
      </c>
      <c r="E41" s="154">
        <f t="shared" si="4"/>
        <v>5.6328133282404998E-2</v>
      </c>
      <c r="F41" s="153">
        <v>5824.4746999999998</v>
      </c>
      <c r="G41" s="9">
        <v>6870.9100699999999</v>
      </c>
      <c r="H41" s="10">
        <f t="shared" si="1"/>
        <v>17.966175902523883</v>
      </c>
      <c r="I41" s="154">
        <f t="shared" si="2"/>
        <v>5.6328133282404998E-2</v>
      </c>
      <c r="J41" s="153">
        <v>96695.464089999994</v>
      </c>
      <c r="K41" s="9">
        <v>113291.33589</v>
      </c>
      <c r="L41" s="10">
        <f t="shared" si="3"/>
        <v>17.163030299490863</v>
      </c>
      <c r="M41" s="154">
        <f t="shared" si="5"/>
        <v>7.1701534834970243E-2</v>
      </c>
    </row>
    <row r="42" spans="1:13" ht="15.75" x14ac:dyDescent="0.25">
      <c r="A42" s="181" t="s">
        <v>31</v>
      </c>
      <c r="B42" s="151">
        <f>B43</f>
        <v>328015.23112999997</v>
      </c>
      <c r="C42" s="39">
        <f>C43</f>
        <v>391508.35631</v>
      </c>
      <c r="D42" s="38">
        <f t="shared" si="0"/>
        <v>19.356761258088117</v>
      </c>
      <c r="E42" s="152">
        <f t="shared" si="4"/>
        <v>3.2096090111400613</v>
      </c>
      <c r="F42" s="151">
        <f>F43</f>
        <v>328015.23112999997</v>
      </c>
      <c r="G42" s="39">
        <f>G43</f>
        <v>391508.35631</v>
      </c>
      <c r="H42" s="38">
        <f t="shared" si="1"/>
        <v>19.356761258088117</v>
      </c>
      <c r="I42" s="152">
        <f t="shared" si="2"/>
        <v>3.2096090111400613</v>
      </c>
      <c r="J42" s="151">
        <f>J43</f>
        <v>3879054.3650099998</v>
      </c>
      <c r="K42" s="39">
        <f>K43</f>
        <v>4752768.4934200002</v>
      </c>
      <c r="L42" s="38">
        <f t="shared" si="3"/>
        <v>22.523894903126678</v>
      </c>
      <c r="M42" s="152">
        <f t="shared" si="5"/>
        <v>3.0080040368169336</v>
      </c>
    </row>
    <row r="43" spans="1:13" ht="14.25" x14ac:dyDescent="0.2">
      <c r="A43" s="179" t="s">
        <v>156</v>
      </c>
      <c r="B43" s="153">
        <v>328015.23112999997</v>
      </c>
      <c r="C43" s="9">
        <v>391508.35631</v>
      </c>
      <c r="D43" s="10">
        <f t="shared" si="0"/>
        <v>19.356761258088117</v>
      </c>
      <c r="E43" s="154">
        <f t="shared" si="4"/>
        <v>3.2096090111400613</v>
      </c>
      <c r="F43" s="153">
        <v>328015.23112999997</v>
      </c>
      <c r="G43" s="9">
        <v>391508.35631</v>
      </c>
      <c r="H43" s="10">
        <f t="shared" si="1"/>
        <v>19.356761258088117</v>
      </c>
      <c r="I43" s="154">
        <f t="shared" si="2"/>
        <v>3.2096090111400613</v>
      </c>
      <c r="J43" s="153">
        <v>3879054.3650099998</v>
      </c>
      <c r="K43" s="9">
        <v>4752768.4934200002</v>
      </c>
      <c r="L43" s="10">
        <f t="shared" si="3"/>
        <v>22.523894903126678</v>
      </c>
      <c r="M43" s="154">
        <f t="shared" si="5"/>
        <v>3.0080040368169336</v>
      </c>
    </row>
    <row r="44" spans="1:13" ht="15.75" x14ac:dyDescent="0.25">
      <c r="A44" s="178" t="s">
        <v>33</v>
      </c>
      <c r="B44" s="164">
        <f>B8+B22+B42</f>
        <v>10486113.686969999</v>
      </c>
      <c r="C44" s="6">
        <f>C8+C22+C42</f>
        <v>12198007.762040002</v>
      </c>
      <c r="D44" s="144">
        <f t="shared" si="0"/>
        <v>16.325343460630179</v>
      </c>
      <c r="E44" s="155">
        <f t="shared" si="4"/>
        <v>100</v>
      </c>
      <c r="F44" s="156">
        <f>F8+F22+F42</f>
        <v>10486113.686969999</v>
      </c>
      <c r="G44" s="12">
        <f>G8+G22+G42</f>
        <v>12198007.762040002</v>
      </c>
      <c r="H44" s="145">
        <f t="shared" si="1"/>
        <v>16.325343460630179</v>
      </c>
      <c r="I44" s="157">
        <f t="shared" si="2"/>
        <v>100</v>
      </c>
      <c r="J44" s="156">
        <f>J8+J22+J42</f>
        <v>132925200.40042</v>
      </c>
      <c r="K44" s="12">
        <f>K8+K22+K42</f>
        <v>148980434.16061002</v>
      </c>
      <c r="L44" s="13">
        <f t="shared" si="3"/>
        <v>12.078397257875638</v>
      </c>
      <c r="M44" s="157">
        <f t="shared" si="5"/>
        <v>94.288991349415795</v>
      </c>
    </row>
    <row r="45" spans="1:13" ht="15.75" x14ac:dyDescent="0.25">
      <c r="A45" s="182" t="s">
        <v>34</v>
      </c>
      <c r="B45" s="165"/>
      <c r="C45" s="40"/>
      <c r="D45" s="41"/>
      <c r="E45" s="166"/>
      <c r="F45" s="158"/>
      <c r="G45" s="42"/>
      <c r="H45" s="43"/>
      <c r="I45" s="159"/>
      <c r="J45" s="158">
        <f>+J46-J44</f>
        <v>10544381.694549993</v>
      </c>
      <c r="K45" s="42">
        <f>+K46-K44</f>
        <v>9023625.5164299905</v>
      </c>
      <c r="L45" s="43">
        <f t="shared" si="3"/>
        <v>-14.422431036482925</v>
      </c>
      <c r="M45" s="159">
        <f t="shared" si="5"/>
        <v>5.7110086505842084</v>
      </c>
    </row>
    <row r="46" spans="1:13" s="14" customFormat="1" ht="22.5" customHeight="1" thickBot="1" x14ac:dyDescent="0.35">
      <c r="A46" s="183" t="s">
        <v>35</v>
      </c>
      <c r="B46" s="167"/>
      <c r="C46" s="168"/>
      <c r="D46" s="169"/>
      <c r="E46" s="170"/>
      <c r="F46" s="160"/>
      <c r="G46" s="161"/>
      <c r="H46" s="162"/>
      <c r="I46" s="163"/>
      <c r="J46" s="160">
        <v>143469582.09496999</v>
      </c>
      <c r="K46" s="161">
        <v>158004059.67704001</v>
      </c>
      <c r="L46" s="171">
        <f t="shared" si="3"/>
        <v>10.130703226310994</v>
      </c>
      <c r="M46" s="163">
        <f t="shared" si="5"/>
        <v>100</v>
      </c>
    </row>
    <row r="47" spans="1:13" ht="20.25" customHeight="1" x14ac:dyDescent="0.2"/>
    <row r="48" spans="1:13" ht="15" x14ac:dyDescent="0.2">
      <c r="C48" s="99"/>
    </row>
    <row r="49" spans="1:3" ht="15" x14ac:dyDescent="0.2">
      <c r="C49" s="100"/>
    </row>
    <row r="50" spans="1:3" x14ac:dyDescent="0.2">
      <c r="A50" s="1" t="s">
        <v>113</v>
      </c>
    </row>
  </sheetData>
  <mergeCells count="5">
    <mergeCell ref="B6:E6"/>
    <mergeCell ref="F6:I6"/>
    <mergeCell ref="J6:M6"/>
    <mergeCell ref="A5:M5"/>
    <mergeCell ref="B1:J1"/>
  </mergeCells>
  <printOptions horizontalCentered="1" verticalCentered="1"/>
  <pageMargins left="0.11811023622047245" right="0" top="0.19685039370078741" bottom="0.19685039370078741" header="0.39370078740157483" footer="0.35433070866141736"/>
  <pageSetup paperSize="9" scale="64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A76"/>
  <sheetViews>
    <sheetView showGridLines="0" workbookViewId="0">
      <selection activeCell="I55" sqref="I55"/>
    </sheetView>
  </sheetViews>
  <sheetFormatPr defaultColWidth="9.140625" defaultRowHeight="12.75" x14ac:dyDescent="0.2"/>
  <cols>
    <col min="4" max="4" width="18.5703125" customWidth="1"/>
    <col min="7" max="7" width="8" customWidth="1"/>
    <col min="8" max="8" width="10.42578125" bestFit="1" customWidth="1"/>
    <col min="11" max="11" width="9" customWidth="1"/>
    <col min="12" max="12" width="9.42578125" customWidth="1"/>
  </cols>
  <sheetData>
    <row r="12" ht="12.75" customHeight="1" x14ac:dyDescent="0.2"/>
    <row r="14" ht="12.75" customHeight="1" x14ac:dyDescent="0.2"/>
    <row r="25" ht="12.75" customHeight="1" x14ac:dyDescent="0.2"/>
    <row r="29" ht="12.75" customHeight="1" x14ac:dyDescent="0.2"/>
    <row r="43" ht="12.75" customHeight="1" x14ac:dyDescent="0.2"/>
    <row r="45" ht="12.75" customHeight="1" x14ac:dyDescent="0.2"/>
    <row r="59" spans="1:1" ht="12.75" customHeight="1" x14ac:dyDescent="0.2"/>
    <row r="61" spans="1:1" ht="12.75" customHeight="1" x14ac:dyDescent="0.2">
      <c r="A61" s="28"/>
    </row>
    <row r="76" ht="12.75" customHeight="1" x14ac:dyDescent="0.2"/>
  </sheetData>
  <pageMargins left="0.15748031496062992" right="0.15748031496062992" top="0.19685039370078741" bottom="0" header="0.51181102362204722" footer="0.51181102362204722"/>
  <pageSetup paperSize="9" orientation="portrait" horizontalDpi="4294967294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66"/>
  <sheetViews>
    <sheetView showGridLines="0" workbookViewId="0"/>
  </sheetViews>
  <sheetFormatPr defaultColWidth="9.140625" defaultRowHeight="12.75" x14ac:dyDescent="0.2"/>
  <cols>
    <col min="1" max="1" width="2.42578125" customWidth="1"/>
    <col min="5" max="5" width="20.5703125" customWidth="1"/>
    <col min="7" max="7" width="6.5703125" customWidth="1"/>
    <col min="8" max="8" width="8.5703125" customWidth="1"/>
    <col min="10" max="10" width="9" customWidth="1"/>
    <col min="11" max="11" width="9.42578125" customWidth="1"/>
  </cols>
  <sheetData>
    <row r="2" spans="3:3" ht="15" x14ac:dyDescent="0.25">
      <c r="C2" s="29" t="s">
        <v>55</v>
      </c>
    </row>
    <row r="14" spans="3:3" ht="12.75" customHeight="1" x14ac:dyDescent="0.2"/>
    <row r="16" spans="3:3" ht="12.75" customHeight="1" x14ac:dyDescent="0.2"/>
    <row r="21" spans="3:3" ht="15" x14ac:dyDescent="0.25">
      <c r="C21" s="29" t="s">
        <v>56</v>
      </c>
    </row>
    <row r="34" ht="12.75" customHeight="1" x14ac:dyDescent="0.2"/>
    <row r="50" spans="2:2" ht="12.75" customHeight="1" x14ac:dyDescent="0.2"/>
    <row r="51" spans="2:2" x14ac:dyDescent="0.2">
      <c r="B51" s="28"/>
    </row>
    <row r="66" ht="12.75" customHeight="1" x14ac:dyDescent="0.2"/>
  </sheetData>
  <pageMargins left="0" right="0" top="0.19685039370078741" bottom="0.19685039370078741" header="0.51181102362204722" footer="0.51181102362204722"/>
  <pageSetup paperSize="9" orientation="portrait" horizontalDpi="4294967294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2"/>
  <sheetViews>
    <sheetView showGridLines="0" workbookViewId="0">
      <selection activeCell="J14" sqref="J14"/>
    </sheetView>
  </sheetViews>
  <sheetFormatPr defaultColWidth="9.140625" defaultRowHeight="12.75" x14ac:dyDescent="0.2"/>
  <cols>
    <col min="4" max="4" width="17.42578125" customWidth="1"/>
  </cols>
  <sheetData>
    <row r="1" spans="2:2" ht="15" x14ac:dyDescent="0.25">
      <c r="B1" s="29" t="s">
        <v>14</v>
      </c>
    </row>
    <row r="2" spans="2:2" ht="15" x14ac:dyDescent="0.25">
      <c r="B2" s="29" t="s">
        <v>57</v>
      </c>
    </row>
    <row r="11" spans="2:2" ht="12.75" customHeight="1" x14ac:dyDescent="0.2"/>
    <row r="14" spans="2:2" ht="12.75" customHeight="1" x14ac:dyDescent="0.2"/>
    <row r="25" ht="12.75" customHeight="1" x14ac:dyDescent="0.2"/>
    <row r="31" ht="12.75" customHeight="1" x14ac:dyDescent="0.2"/>
    <row r="40" spans="1:1" ht="12.75" customHeight="1" x14ac:dyDescent="0.2"/>
    <row r="45" spans="1:1" x14ac:dyDescent="0.2">
      <c r="A45" s="28"/>
    </row>
    <row r="47" spans="1:1" ht="12.75" customHeight="1" x14ac:dyDescent="0.2"/>
    <row r="54" ht="12.75" customHeight="1" x14ac:dyDescent="0.2"/>
    <row r="69" ht="12.75" customHeight="1" x14ac:dyDescent="0.2"/>
    <row r="71" ht="12.75" customHeight="1" x14ac:dyDescent="0.2"/>
    <row r="82" ht="12.75" customHeight="1" x14ac:dyDescent="0.2"/>
  </sheetData>
  <pageMargins left="0" right="0" top="0" bottom="0" header="0.51181102362204722" footer="0.51181102362204722"/>
  <pageSetup paperSize="9" orientation="portrait" horizontalDpi="4294967294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7"/>
  <sheetViews>
    <sheetView showGridLines="0" workbookViewId="0"/>
  </sheetViews>
  <sheetFormatPr defaultColWidth="9.140625" defaultRowHeight="12.75" x14ac:dyDescent="0.2"/>
  <cols>
    <col min="4" max="4" width="22.28515625" customWidth="1"/>
    <col min="9" max="9" width="17.85546875" customWidth="1"/>
  </cols>
  <sheetData>
    <row r="1" spans="2:2" ht="15" x14ac:dyDescent="0.25">
      <c r="B1" s="29" t="s">
        <v>58</v>
      </c>
    </row>
    <row r="10" spans="2:2" ht="12.75" customHeight="1" x14ac:dyDescent="0.2"/>
    <row r="13" spans="2:2" ht="12.75" customHeight="1" x14ac:dyDescent="0.2"/>
    <row r="18" spans="2:2" ht="15" x14ac:dyDescent="0.25">
      <c r="B18" s="29" t="s">
        <v>59</v>
      </c>
    </row>
    <row r="19" spans="2:2" ht="15" x14ac:dyDescent="0.25">
      <c r="B19" s="29"/>
    </row>
    <row r="20" spans="2:2" ht="15" x14ac:dyDescent="0.25">
      <c r="B20" s="29"/>
    </row>
    <row r="21" spans="2:2" ht="15" x14ac:dyDescent="0.25">
      <c r="B21" s="29"/>
    </row>
    <row r="26" spans="2:2" ht="12.75" customHeight="1" x14ac:dyDescent="0.2"/>
    <row r="29" spans="2:2" ht="12.75" customHeight="1" x14ac:dyDescent="0.2"/>
    <row r="40" ht="12.75" customHeight="1" x14ac:dyDescent="0.2"/>
    <row r="42" ht="12.75" customHeight="1" x14ac:dyDescent="0.2"/>
    <row r="44" ht="12.75" customHeight="1" x14ac:dyDescent="0.2"/>
    <row r="51" spans="1:1" x14ac:dyDescent="0.2">
      <c r="A51" s="28"/>
    </row>
    <row r="53" spans="1:1" ht="12.75" customHeight="1" x14ac:dyDescent="0.2"/>
    <row r="54" spans="1:1" ht="12.75" customHeight="1" x14ac:dyDescent="0.2"/>
    <row r="57" spans="1:1" ht="12.75" customHeight="1" x14ac:dyDescent="0.2"/>
    <row r="64" spans="1:1" ht="12.75" customHeight="1" x14ac:dyDescent="0.2"/>
    <row r="67" ht="12.75" customHeight="1" x14ac:dyDescent="0.2"/>
    <row r="69" ht="12.75" customHeight="1" x14ac:dyDescent="0.2"/>
    <row r="77" ht="12.75" customHeight="1" x14ac:dyDescent="0.2"/>
    <row r="96" ht="12.75" customHeight="1" x14ac:dyDescent="0.2"/>
    <row r="114" ht="12.75" customHeight="1" x14ac:dyDescent="0.2"/>
    <row r="127" ht="12.75" customHeight="1" x14ac:dyDescent="0.2"/>
    <row r="147" ht="12.75" customHeight="1" x14ac:dyDescent="0.2"/>
  </sheetData>
  <pageMargins left="0" right="0" top="0" bottom="0.19685039370078741" header="0.51181102362204722" footer="0.51181102362204722"/>
  <pageSetup paperSize="9" scale="95" orientation="portrait" horizontalDpi="4294967294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1"/>
  <sheetViews>
    <sheetView showGridLines="0" zoomScale="90" zoomScaleNormal="90" workbookViewId="0"/>
  </sheetViews>
  <sheetFormatPr defaultColWidth="9.140625" defaultRowHeight="12.75" x14ac:dyDescent="0.2"/>
  <cols>
    <col min="1" max="1" width="7" customWidth="1"/>
    <col min="2" max="2" width="40.28515625" customWidth="1"/>
    <col min="3" max="4" width="11" style="35" bestFit="1" customWidth="1"/>
    <col min="5" max="5" width="12.28515625" style="36" bestFit="1" customWidth="1"/>
    <col min="6" max="6" width="11" style="36" bestFit="1" customWidth="1"/>
    <col min="7" max="7" width="12.28515625" style="36" bestFit="1" customWidth="1"/>
    <col min="8" max="8" width="11.42578125" style="36" bestFit="1" customWidth="1"/>
    <col min="9" max="9" width="12.28515625" style="36" bestFit="1" customWidth="1"/>
    <col min="10" max="10" width="12.7109375" style="36" bestFit="1" customWidth="1"/>
    <col min="11" max="11" width="12.28515625" style="36" bestFit="1" customWidth="1"/>
    <col min="12" max="12" width="11" style="36" customWidth="1"/>
    <col min="13" max="13" width="12.28515625" style="36" bestFit="1" customWidth="1"/>
    <col min="14" max="14" width="11" style="36" bestFit="1" customWidth="1"/>
    <col min="15" max="15" width="13.5703125" style="35" bestFit="1" customWidth="1"/>
  </cols>
  <sheetData>
    <row r="1" spans="1:15" ht="16.5" thickBot="1" x14ac:dyDescent="0.3">
      <c r="B1" s="184" t="s">
        <v>60</v>
      </c>
      <c r="C1" s="185" t="s">
        <v>44</v>
      </c>
      <c r="D1" s="185" t="s">
        <v>45</v>
      </c>
      <c r="E1" s="185" t="s">
        <v>46</v>
      </c>
      <c r="F1" s="185" t="s">
        <v>47</v>
      </c>
      <c r="G1" s="185" t="s">
        <v>48</v>
      </c>
      <c r="H1" s="185" t="s">
        <v>49</v>
      </c>
      <c r="I1" s="185" t="s">
        <v>0</v>
      </c>
      <c r="J1" s="185" t="s">
        <v>61</v>
      </c>
      <c r="K1" s="185" t="s">
        <v>50</v>
      </c>
      <c r="L1" s="185" t="s">
        <v>51</v>
      </c>
      <c r="M1" s="185" t="s">
        <v>52</v>
      </c>
      <c r="N1" s="185" t="s">
        <v>53</v>
      </c>
      <c r="O1" s="186" t="s">
        <v>42</v>
      </c>
    </row>
    <row r="2" spans="1:15" s="52" customFormat="1" ht="15" x14ac:dyDescent="0.25">
      <c r="A2" s="30">
        <v>2018</v>
      </c>
      <c r="B2" s="187" t="s">
        <v>2</v>
      </c>
      <c r="C2" s="188">
        <f>C4+C6+C8+C10+C12+C14+C16+C18+C20+C22</f>
        <v>1898128.8672800001</v>
      </c>
      <c r="D2" s="188"/>
      <c r="E2" s="188"/>
      <c r="F2" s="188"/>
      <c r="G2" s="188"/>
      <c r="H2" s="188"/>
      <c r="I2" s="188"/>
      <c r="J2" s="188"/>
      <c r="K2" s="188"/>
      <c r="L2" s="188"/>
      <c r="M2" s="188"/>
      <c r="N2" s="188"/>
      <c r="O2" s="189">
        <f t="shared" ref="D2:O2" si="0">O4+O6+O8+O10+O12+O14+O16+O18+O20+O22</f>
        <v>1898128.8672800001</v>
      </c>
    </row>
    <row r="3" spans="1:15" ht="15" x14ac:dyDescent="0.25">
      <c r="A3" s="31">
        <v>2017</v>
      </c>
      <c r="B3" s="190" t="s">
        <v>2</v>
      </c>
      <c r="C3" s="114">
        <f>C5+C7+C9+C11+C13+C15+C17+C19+C21+C23</f>
        <v>1652068.9101199997</v>
      </c>
      <c r="D3" s="114">
        <f t="shared" ref="D3:O3" si="1">D5+D7+D9+D11+D13+D15+D17+D19+D21+D23</f>
        <v>1662654.3661200001</v>
      </c>
      <c r="E3" s="114">
        <f t="shared" si="1"/>
        <v>1866056.8460000004</v>
      </c>
      <c r="F3" s="114">
        <f t="shared" si="1"/>
        <v>1609067.79764</v>
      </c>
      <c r="G3" s="114">
        <f t="shared" si="1"/>
        <v>1675487.36778</v>
      </c>
      <c r="H3" s="114">
        <f t="shared" si="1"/>
        <v>1596368.11311</v>
      </c>
      <c r="I3" s="114">
        <f t="shared" si="1"/>
        <v>1469374.2398900001</v>
      </c>
      <c r="J3" s="114">
        <f t="shared" si="1"/>
        <v>1665833.3683800001</v>
      </c>
      <c r="K3" s="114">
        <f t="shared" si="1"/>
        <v>1645391.3096</v>
      </c>
      <c r="L3" s="114">
        <f t="shared" si="1"/>
        <v>2085649.6335899998</v>
      </c>
      <c r="M3" s="114">
        <f t="shared" si="1"/>
        <v>2165167.4908400001</v>
      </c>
      <c r="N3" s="114">
        <f t="shared" si="1"/>
        <v>2134101.5098700002</v>
      </c>
      <c r="O3" s="192">
        <f t="shared" si="1"/>
        <v>21227220.952940002</v>
      </c>
    </row>
    <row r="4" spans="1:15" s="52" customFormat="1" ht="15" x14ac:dyDescent="0.25">
      <c r="A4" s="30">
        <v>2018</v>
      </c>
      <c r="B4" s="191" t="s">
        <v>130</v>
      </c>
      <c r="C4" s="112">
        <v>548129.16926</v>
      </c>
      <c r="D4" s="112"/>
      <c r="E4" s="112"/>
      <c r="F4" s="112"/>
      <c r="G4" s="112"/>
      <c r="H4" s="112"/>
      <c r="I4" s="112"/>
      <c r="J4" s="112"/>
      <c r="K4" s="112"/>
      <c r="L4" s="112"/>
      <c r="M4" s="112"/>
      <c r="N4" s="112"/>
      <c r="O4" s="192">
        <v>548129.16926</v>
      </c>
    </row>
    <row r="5" spans="1:15" ht="15" x14ac:dyDescent="0.25">
      <c r="A5" s="31">
        <v>2017</v>
      </c>
      <c r="B5" s="191" t="s">
        <v>130</v>
      </c>
      <c r="C5" s="112">
        <v>523301.51370000001</v>
      </c>
      <c r="D5" s="112">
        <v>556350.54134</v>
      </c>
      <c r="E5" s="112">
        <v>622260.37211</v>
      </c>
      <c r="F5" s="112">
        <v>523466.64951000002</v>
      </c>
      <c r="G5" s="112">
        <v>528449.20447999996</v>
      </c>
      <c r="H5" s="112">
        <v>466287.96818999999</v>
      </c>
      <c r="I5" s="112">
        <v>429494.05974</v>
      </c>
      <c r="J5" s="112">
        <v>541680.90544</v>
      </c>
      <c r="K5" s="112">
        <v>472959.96794</v>
      </c>
      <c r="L5" s="112">
        <v>576965.32134999998</v>
      </c>
      <c r="M5" s="112">
        <v>566405.41336999997</v>
      </c>
      <c r="N5" s="112">
        <v>562483.60502000002</v>
      </c>
      <c r="O5" s="192">
        <v>6370105.5221899999</v>
      </c>
    </row>
    <row r="6" spans="1:15" s="52" customFormat="1" ht="15" x14ac:dyDescent="0.25">
      <c r="A6" s="30">
        <v>2018</v>
      </c>
      <c r="B6" s="191" t="s">
        <v>131</v>
      </c>
      <c r="C6" s="112">
        <v>225806.91282999999</v>
      </c>
      <c r="D6" s="112"/>
      <c r="E6" s="112"/>
      <c r="F6" s="112"/>
      <c r="G6" s="112"/>
      <c r="H6" s="112"/>
      <c r="I6" s="112"/>
      <c r="J6" s="112"/>
      <c r="K6" s="112"/>
      <c r="L6" s="112"/>
      <c r="M6" s="112"/>
      <c r="N6" s="112"/>
      <c r="O6" s="192">
        <v>225806.91282999999</v>
      </c>
    </row>
    <row r="7" spans="1:15" ht="15" x14ac:dyDescent="0.25">
      <c r="A7" s="31">
        <v>2017</v>
      </c>
      <c r="B7" s="191" t="s">
        <v>131</v>
      </c>
      <c r="C7" s="112">
        <v>193163.39233</v>
      </c>
      <c r="D7" s="112">
        <v>168162.27752</v>
      </c>
      <c r="E7" s="112">
        <v>154358.60445000001</v>
      </c>
      <c r="F7" s="112">
        <v>119339.19317</v>
      </c>
      <c r="G7" s="112">
        <v>128817.08355</v>
      </c>
      <c r="H7" s="112">
        <v>190398.62396</v>
      </c>
      <c r="I7" s="112">
        <v>120607.99527</v>
      </c>
      <c r="J7" s="112">
        <v>101015.05774</v>
      </c>
      <c r="K7" s="112">
        <v>142896.14631000001</v>
      </c>
      <c r="L7" s="112">
        <v>232107.49903000001</v>
      </c>
      <c r="M7" s="112">
        <v>320626.76308</v>
      </c>
      <c r="N7" s="112">
        <v>359550.02646000002</v>
      </c>
      <c r="O7" s="192">
        <v>2231042.6628700001</v>
      </c>
    </row>
    <row r="8" spans="1:15" s="52" customFormat="1" ht="15" x14ac:dyDescent="0.25">
      <c r="A8" s="30">
        <v>2018</v>
      </c>
      <c r="B8" s="191" t="s">
        <v>132</v>
      </c>
      <c r="C8" s="112">
        <v>120119.82441</v>
      </c>
      <c r="D8" s="112"/>
      <c r="E8" s="112"/>
      <c r="F8" s="112"/>
      <c r="G8" s="112"/>
      <c r="H8" s="112"/>
      <c r="I8" s="112"/>
      <c r="J8" s="112"/>
      <c r="K8" s="112"/>
      <c r="L8" s="112"/>
      <c r="M8" s="112"/>
      <c r="N8" s="112"/>
      <c r="O8" s="192">
        <v>120119.82441</v>
      </c>
    </row>
    <row r="9" spans="1:15" ht="15" x14ac:dyDescent="0.25">
      <c r="A9" s="31">
        <v>2017</v>
      </c>
      <c r="B9" s="191" t="s">
        <v>132</v>
      </c>
      <c r="C9" s="112">
        <v>98588.702839999998</v>
      </c>
      <c r="D9" s="112">
        <v>100791.01846000001</v>
      </c>
      <c r="E9" s="112">
        <v>123925.27827</v>
      </c>
      <c r="F9" s="112">
        <v>106737.59759999999</v>
      </c>
      <c r="G9" s="112">
        <v>113795.82670000001</v>
      </c>
      <c r="H9" s="112">
        <v>110966.04902000001</v>
      </c>
      <c r="I9" s="112">
        <v>113951.37978</v>
      </c>
      <c r="J9" s="112">
        <v>130626.23621</v>
      </c>
      <c r="K9" s="112">
        <v>121470.38473000001</v>
      </c>
      <c r="L9" s="112">
        <v>142929.92147</v>
      </c>
      <c r="M9" s="112">
        <v>135099.54874</v>
      </c>
      <c r="N9" s="112">
        <v>117723.62413</v>
      </c>
      <c r="O9" s="192">
        <v>1416605.5679500001</v>
      </c>
    </row>
    <row r="10" spans="1:15" s="52" customFormat="1" ht="15" x14ac:dyDescent="0.25">
      <c r="A10" s="30">
        <v>2018</v>
      </c>
      <c r="B10" s="191" t="s">
        <v>133</v>
      </c>
      <c r="C10" s="112">
        <v>108847.15958000001</v>
      </c>
      <c r="D10" s="112"/>
      <c r="E10" s="112"/>
      <c r="F10" s="112"/>
      <c r="G10" s="112"/>
      <c r="H10" s="112"/>
      <c r="I10" s="112"/>
      <c r="J10" s="112"/>
      <c r="K10" s="112"/>
      <c r="L10" s="112"/>
      <c r="M10" s="112"/>
      <c r="N10" s="112"/>
      <c r="O10" s="192">
        <v>108847.15958000001</v>
      </c>
    </row>
    <row r="11" spans="1:15" ht="15" x14ac:dyDescent="0.25">
      <c r="A11" s="31">
        <v>2017</v>
      </c>
      <c r="B11" s="191" t="s">
        <v>133</v>
      </c>
      <c r="C11" s="112">
        <v>96308.269539999994</v>
      </c>
      <c r="D11" s="112">
        <v>90329.652660000007</v>
      </c>
      <c r="E11" s="112">
        <v>114439.77606</v>
      </c>
      <c r="F11" s="112">
        <v>97130.478149999995</v>
      </c>
      <c r="G11" s="112">
        <v>96648.830149999994</v>
      </c>
      <c r="H11" s="112">
        <v>75711.114459999997</v>
      </c>
      <c r="I11" s="112">
        <v>62661.457069999997</v>
      </c>
      <c r="J11" s="112">
        <v>83103.594490000003</v>
      </c>
      <c r="K11" s="112">
        <v>93896.328609999997</v>
      </c>
      <c r="L11" s="112">
        <v>176490.60623999999</v>
      </c>
      <c r="M11" s="112">
        <v>163019.54092</v>
      </c>
      <c r="N11" s="112">
        <v>131571.78816</v>
      </c>
      <c r="O11" s="192">
        <v>1281311.4365099999</v>
      </c>
    </row>
    <row r="12" spans="1:15" s="52" customFormat="1" ht="15" x14ac:dyDescent="0.25">
      <c r="A12" s="30">
        <v>2018</v>
      </c>
      <c r="B12" s="191" t="s">
        <v>134</v>
      </c>
      <c r="C12" s="112">
        <v>155137.42650999999</v>
      </c>
      <c r="D12" s="112"/>
      <c r="E12" s="112"/>
      <c r="F12" s="112"/>
      <c r="G12" s="112"/>
      <c r="H12" s="112"/>
      <c r="I12" s="112"/>
      <c r="J12" s="112"/>
      <c r="K12" s="112"/>
      <c r="L12" s="112"/>
      <c r="M12" s="112"/>
      <c r="N12" s="112"/>
      <c r="O12" s="192">
        <v>155137.42650999999</v>
      </c>
    </row>
    <row r="13" spans="1:15" ht="15" x14ac:dyDescent="0.25">
      <c r="A13" s="31">
        <v>2017</v>
      </c>
      <c r="B13" s="191" t="s">
        <v>134</v>
      </c>
      <c r="C13" s="112">
        <v>153847.91657</v>
      </c>
      <c r="D13" s="112">
        <v>151901.18035000001</v>
      </c>
      <c r="E13" s="112">
        <v>166205.42861</v>
      </c>
      <c r="F13" s="112">
        <v>136966.56799000001</v>
      </c>
      <c r="G13" s="112">
        <v>122369.90646</v>
      </c>
      <c r="H13" s="112">
        <v>112243.67320999999</v>
      </c>
      <c r="I13" s="112">
        <v>125187.09696</v>
      </c>
      <c r="J13" s="112">
        <v>97204.741349999997</v>
      </c>
      <c r="K13" s="112">
        <v>181019.3512</v>
      </c>
      <c r="L13" s="112">
        <v>242279.04569</v>
      </c>
      <c r="M13" s="112">
        <v>216432.86072999999</v>
      </c>
      <c r="N13" s="112">
        <v>160338.96630999999</v>
      </c>
      <c r="O13" s="192">
        <v>1865996.7354299999</v>
      </c>
    </row>
    <row r="14" spans="1:15" s="52" customFormat="1" ht="15" x14ac:dyDescent="0.25">
      <c r="A14" s="30">
        <v>2018</v>
      </c>
      <c r="B14" s="191" t="s">
        <v>135</v>
      </c>
      <c r="C14" s="112">
        <v>63499.137699999999</v>
      </c>
      <c r="D14" s="112"/>
      <c r="E14" s="112"/>
      <c r="F14" s="112"/>
      <c r="G14" s="112"/>
      <c r="H14" s="112"/>
      <c r="I14" s="112"/>
      <c r="J14" s="112"/>
      <c r="K14" s="112"/>
      <c r="L14" s="112"/>
      <c r="M14" s="112"/>
      <c r="N14" s="112"/>
      <c r="O14" s="192">
        <v>63499.137699999999</v>
      </c>
    </row>
    <row r="15" spans="1:15" ht="15" x14ac:dyDescent="0.25">
      <c r="A15" s="31">
        <v>2017</v>
      </c>
      <c r="B15" s="191" t="s">
        <v>135</v>
      </c>
      <c r="C15" s="112">
        <v>25053.806250000001</v>
      </c>
      <c r="D15" s="112">
        <v>28959.574209999999</v>
      </c>
      <c r="E15" s="112">
        <v>31758.512920000001</v>
      </c>
      <c r="F15" s="112">
        <v>27550.555660000002</v>
      </c>
      <c r="G15" s="112">
        <v>25553.172859999999</v>
      </c>
      <c r="H15" s="112">
        <v>25930.344700000001</v>
      </c>
      <c r="I15" s="112">
        <v>17993.175630000002</v>
      </c>
      <c r="J15" s="112">
        <v>24056.734530000002</v>
      </c>
      <c r="K15" s="112">
        <v>16366.567499999999</v>
      </c>
      <c r="L15" s="112">
        <v>23613.366549999999</v>
      </c>
      <c r="M15" s="112">
        <v>32499.290209999999</v>
      </c>
      <c r="N15" s="112">
        <v>43657.09375</v>
      </c>
      <c r="O15" s="192">
        <v>322992.19477</v>
      </c>
    </row>
    <row r="16" spans="1:15" ht="15" x14ac:dyDescent="0.25">
      <c r="A16" s="30">
        <v>2018</v>
      </c>
      <c r="B16" s="191" t="s">
        <v>136</v>
      </c>
      <c r="C16" s="112">
        <v>77912.085040000005</v>
      </c>
      <c r="D16" s="112"/>
      <c r="E16" s="112"/>
      <c r="F16" s="112"/>
      <c r="G16" s="112"/>
      <c r="H16" s="112"/>
      <c r="I16" s="112"/>
      <c r="J16" s="112"/>
      <c r="K16" s="112"/>
      <c r="L16" s="112"/>
      <c r="M16" s="112"/>
      <c r="N16" s="112"/>
      <c r="O16" s="192">
        <v>77912.085040000005</v>
      </c>
    </row>
    <row r="17" spans="1:15" ht="15" x14ac:dyDescent="0.25">
      <c r="A17" s="31">
        <v>2017</v>
      </c>
      <c r="B17" s="191" t="s">
        <v>136</v>
      </c>
      <c r="C17" s="112">
        <v>72553.879400000005</v>
      </c>
      <c r="D17" s="112">
        <v>56698.544040000001</v>
      </c>
      <c r="E17" s="112">
        <v>62550.802020000003</v>
      </c>
      <c r="F17" s="112">
        <v>54475.132640000003</v>
      </c>
      <c r="G17" s="112">
        <v>98506.515249999997</v>
      </c>
      <c r="H17" s="112">
        <v>72979.066900000005</v>
      </c>
      <c r="I17" s="112">
        <v>63649.258909999997</v>
      </c>
      <c r="J17" s="112">
        <v>83484.789269999994</v>
      </c>
      <c r="K17" s="112">
        <v>118488.16482000001</v>
      </c>
      <c r="L17" s="112">
        <v>94654.499320000003</v>
      </c>
      <c r="M17" s="112">
        <v>91939.848870000002</v>
      </c>
      <c r="N17" s="112">
        <v>78684.853780000005</v>
      </c>
      <c r="O17" s="192">
        <v>948665.35522000003</v>
      </c>
    </row>
    <row r="18" spans="1:15" ht="15" x14ac:dyDescent="0.25">
      <c r="A18" s="30">
        <v>2018</v>
      </c>
      <c r="B18" s="191" t="s">
        <v>137</v>
      </c>
      <c r="C18" s="112">
        <v>8699.7593300000008</v>
      </c>
      <c r="D18" s="112"/>
      <c r="E18" s="112"/>
      <c r="F18" s="112"/>
      <c r="G18" s="112"/>
      <c r="H18" s="112"/>
      <c r="I18" s="112"/>
      <c r="J18" s="112"/>
      <c r="K18" s="112"/>
      <c r="L18" s="112"/>
      <c r="M18" s="112"/>
      <c r="N18" s="112"/>
      <c r="O18" s="192">
        <v>8699.7593300000008</v>
      </c>
    </row>
    <row r="19" spans="1:15" ht="15" x14ac:dyDescent="0.25">
      <c r="A19" s="31">
        <v>2017</v>
      </c>
      <c r="B19" s="191" t="s">
        <v>137</v>
      </c>
      <c r="C19" s="112">
        <v>7065.8872499999998</v>
      </c>
      <c r="D19" s="112">
        <v>8665.6867299999994</v>
      </c>
      <c r="E19" s="112">
        <v>14861.44375</v>
      </c>
      <c r="F19" s="112">
        <v>10094.820299999999</v>
      </c>
      <c r="G19" s="112">
        <v>6492.5089099999996</v>
      </c>
      <c r="H19" s="112">
        <v>3619.6122599999999</v>
      </c>
      <c r="I19" s="112">
        <v>3592.52639</v>
      </c>
      <c r="J19" s="112">
        <v>4815.2303599999996</v>
      </c>
      <c r="K19" s="112">
        <v>3969.2169800000001</v>
      </c>
      <c r="L19" s="112">
        <v>4366.2088299999996</v>
      </c>
      <c r="M19" s="112">
        <v>6933.8124500000004</v>
      </c>
      <c r="N19" s="112">
        <v>10334.590840000001</v>
      </c>
      <c r="O19" s="192">
        <v>84811.545050000001</v>
      </c>
    </row>
    <row r="20" spans="1:15" ht="15" x14ac:dyDescent="0.25">
      <c r="A20" s="30">
        <v>2018</v>
      </c>
      <c r="B20" s="191" t="s">
        <v>138</v>
      </c>
      <c r="C20" s="113">
        <v>218448.59641999999</v>
      </c>
      <c r="D20" s="113"/>
      <c r="E20" s="113"/>
      <c r="F20" s="113"/>
      <c r="G20" s="113"/>
      <c r="H20" s="112"/>
      <c r="I20" s="112"/>
      <c r="J20" s="112"/>
      <c r="K20" s="112"/>
      <c r="L20" s="112"/>
      <c r="M20" s="112"/>
      <c r="N20" s="112"/>
      <c r="O20" s="192">
        <v>218448.59641999999</v>
      </c>
    </row>
    <row r="21" spans="1:15" ht="15" x14ac:dyDescent="0.25">
      <c r="A21" s="31">
        <v>2017</v>
      </c>
      <c r="B21" s="191" t="s">
        <v>138</v>
      </c>
      <c r="C21" s="112">
        <v>170613.20470999999</v>
      </c>
      <c r="D21" s="112">
        <v>170754.34839</v>
      </c>
      <c r="E21" s="112">
        <v>185513.32574999999</v>
      </c>
      <c r="F21" s="112">
        <v>163334.72273000001</v>
      </c>
      <c r="G21" s="112">
        <v>172427.39358999999</v>
      </c>
      <c r="H21" s="112">
        <v>185578.56244000001</v>
      </c>
      <c r="I21" s="112">
        <v>182961.37523000001</v>
      </c>
      <c r="J21" s="112">
        <v>210840.92108999999</v>
      </c>
      <c r="K21" s="112">
        <v>184818.50651000001</v>
      </c>
      <c r="L21" s="112">
        <v>193877.30916</v>
      </c>
      <c r="M21" s="112">
        <v>217758.12364000001</v>
      </c>
      <c r="N21" s="112">
        <v>221948.31159</v>
      </c>
      <c r="O21" s="192">
        <v>2260426.1048300001</v>
      </c>
    </row>
    <row r="22" spans="1:15" ht="15" x14ac:dyDescent="0.25">
      <c r="A22" s="30">
        <v>2018</v>
      </c>
      <c r="B22" s="191" t="s">
        <v>139</v>
      </c>
      <c r="C22" s="113">
        <v>371528.79619999998</v>
      </c>
      <c r="D22" s="113"/>
      <c r="E22" s="113"/>
      <c r="F22" s="113"/>
      <c r="G22" s="113"/>
      <c r="H22" s="112"/>
      <c r="I22" s="112"/>
      <c r="J22" s="112"/>
      <c r="K22" s="112"/>
      <c r="L22" s="112"/>
      <c r="M22" s="112"/>
      <c r="N22" s="112"/>
      <c r="O22" s="192">
        <v>371528.79619999998</v>
      </c>
    </row>
    <row r="23" spans="1:15" ht="15" x14ac:dyDescent="0.25">
      <c r="A23" s="31">
        <v>2017</v>
      </c>
      <c r="B23" s="191" t="s">
        <v>139</v>
      </c>
      <c r="C23" s="112">
        <v>311572.33753000002</v>
      </c>
      <c r="D23" s="113">
        <v>330041.54242000001</v>
      </c>
      <c r="E23" s="112">
        <v>390183.30206000002</v>
      </c>
      <c r="F23" s="112">
        <v>369972.07988999999</v>
      </c>
      <c r="G23" s="112">
        <v>382426.92583000002</v>
      </c>
      <c r="H23" s="112">
        <v>352653.09797</v>
      </c>
      <c r="I23" s="112">
        <v>349275.91490999999</v>
      </c>
      <c r="J23" s="112">
        <v>389005.15789999999</v>
      </c>
      <c r="K23" s="112">
        <v>309506.67499999999</v>
      </c>
      <c r="L23" s="112">
        <v>398365.85595</v>
      </c>
      <c r="M23" s="112">
        <v>414452.28882999998</v>
      </c>
      <c r="N23" s="112">
        <v>447808.64983000001</v>
      </c>
      <c r="O23" s="192">
        <v>4445263.8281199997</v>
      </c>
    </row>
    <row r="24" spans="1:15" ht="15" x14ac:dyDescent="0.25">
      <c r="A24" s="30">
        <v>2018</v>
      </c>
      <c r="B24" s="190" t="s">
        <v>14</v>
      </c>
      <c r="C24" s="114">
        <f>C26+C28+C30+C32+C34+C36+C38+C40+C42+C44+C46+C48+C50+C52+C54+C56</f>
        <v>9908370.5384500008</v>
      </c>
      <c r="D24" s="114"/>
      <c r="E24" s="114"/>
      <c r="F24" s="114"/>
      <c r="G24" s="114"/>
      <c r="H24" s="114"/>
      <c r="I24" s="114"/>
      <c r="J24" s="114"/>
      <c r="K24" s="114"/>
      <c r="L24" s="114"/>
      <c r="M24" s="114"/>
      <c r="N24" s="114"/>
      <c r="O24" s="192">
        <f t="shared" ref="D24:O24" si="2">O26+O28+O30+O32+O34+O36+O38+O40+O42+O44+O46+O48+O50+O52+O54+O56</f>
        <v>9908370.5384500008</v>
      </c>
    </row>
    <row r="25" spans="1:15" ht="15" x14ac:dyDescent="0.25">
      <c r="A25" s="31">
        <v>2017</v>
      </c>
      <c r="B25" s="190" t="s">
        <v>14</v>
      </c>
      <c r="C25" s="114">
        <f>C27+C29+C31+C33+C35+C37+C39+C41+C43+C45+C47+C49+C51+C53+C55+C57</f>
        <v>8506029.5457199998</v>
      </c>
      <c r="D25" s="114">
        <f t="shared" ref="D25:O25" si="3">D27+D29+D31+D33+D35+D37+D39+D41+D43+D45+D47+D49+D51+D53+D55+D57</f>
        <v>9255159.5783100016</v>
      </c>
      <c r="E25" s="114">
        <f t="shared" si="3"/>
        <v>11302649.76795</v>
      </c>
      <c r="F25" s="114">
        <f t="shared" si="3"/>
        <v>9721470.2839499991</v>
      </c>
      <c r="G25" s="114">
        <f t="shared" si="3"/>
        <v>10317744.672570001</v>
      </c>
      <c r="H25" s="114">
        <f t="shared" si="3"/>
        <v>10040919.211630002</v>
      </c>
      <c r="I25" s="114">
        <f t="shared" si="3"/>
        <v>9580566.1975499988</v>
      </c>
      <c r="J25" s="114">
        <f t="shared" si="3"/>
        <v>10284713.980750004</v>
      </c>
      <c r="K25" s="114">
        <f t="shared" si="3"/>
        <v>9275935.0737899989</v>
      </c>
      <c r="L25" s="114">
        <f t="shared" si="3"/>
        <v>11004311.827889999</v>
      </c>
      <c r="M25" s="114">
        <f t="shared" si="3"/>
        <v>11047332.103399999</v>
      </c>
      <c r="N25" s="114">
        <f t="shared" si="3"/>
        <v>11015211.520849999</v>
      </c>
      <c r="O25" s="192">
        <f t="shared" si="3"/>
        <v>121352043.76436001</v>
      </c>
    </row>
    <row r="26" spans="1:15" ht="15" x14ac:dyDescent="0.25">
      <c r="A26" s="30">
        <v>2018</v>
      </c>
      <c r="B26" s="191" t="s">
        <v>140</v>
      </c>
      <c r="C26" s="112">
        <v>696415.73346000002</v>
      </c>
      <c r="D26" s="112"/>
      <c r="E26" s="112"/>
      <c r="F26" s="112"/>
      <c r="G26" s="112"/>
      <c r="H26" s="112"/>
      <c r="I26" s="112"/>
      <c r="J26" s="112"/>
      <c r="K26" s="112"/>
      <c r="L26" s="112"/>
      <c r="M26" s="112"/>
      <c r="N26" s="112"/>
      <c r="O26" s="192">
        <v>696415.73346000002</v>
      </c>
    </row>
    <row r="27" spans="1:15" ht="15" x14ac:dyDescent="0.25">
      <c r="A27" s="31">
        <v>2017</v>
      </c>
      <c r="B27" s="191" t="s">
        <v>140</v>
      </c>
      <c r="C27" s="112">
        <v>613393.96707999997</v>
      </c>
      <c r="D27" s="112">
        <v>636040.20463000005</v>
      </c>
      <c r="E27" s="112">
        <v>755345.04364000005</v>
      </c>
      <c r="F27" s="112">
        <v>657583.00589999999</v>
      </c>
      <c r="G27" s="112">
        <v>671159.99742000003</v>
      </c>
      <c r="H27" s="112">
        <v>647075.55995999998</v>
      </c>
      <c r="I27" s="112">
        <v>602950.08406000002</v>
      </c>
      <c r="J27" s="112">
        <v>696135.58054</v>
      </c>
      <c r="K27" s="112">
        <v>663326.30362999998</v>
      </c>
      <c r="L27" s="112">
        <v>736535.46576000005</v>
      </c>
      <c r="M27" s="112">
        <v>727740.26922999998</v>
      </c>
      <c r="N27" s="112">
        <v>693380.40402000002</v>
      </c>
      <c r="O27" s="192">
        <v>8100665.8858700003</v>
      </c>
    </row>
    <row r="28" spans="1:15" ht="15" x14ac:dyDescent="0.25">
      <c r="A28" s="30">
        <v>2018</v>
      </c>
      <c r="B28" s="191" t="s">
        <v>141</v>
      </c>
      <c r="C28" s="112">
        <v>129309.66172</v>
      </c>
      <c r="D28" s="112"/>
      <c r="E28" s="112"/>
      <c r="F28" s="112"/>
      <c r="G28" s="112"/>
      <c r="H28" s="112"/>
      <c r="I28" s="112"/>
      <c r="J28" s="112"/>
      <c r="K28" s="112"/>
      <c r="L28" s="112"/>
      <c r="M28" s="112"/>
      <c r="N28" s="112"/>
      <c r="O28" s="192">
        <v>129309.66172</v>
      </c>
    </row>
    <row r="29" spans="1:15" ht="15" x14ac:dyDescent="0.25">
      <c r="A29" s="31">
        <v>2017</v>
      </c>
      <c r="B29" s="191" t="s">
        <v>141</v>
      </c>
      <c r="C29" s="112">
        <v>90876.830560000002</v>
      </c>
      <c r="D29" s="112">
        <v>115885.84125</v>
      </c>
      <c r="E29" s="112">
        <v>158449.07969000001</v>
      </c>
      <c r="F29" s="112">
        <v>120138.99434999999</v>
      </c>
      <c r="G29" s="112">
        <v>130178.74890999999</v>
      </c>
      <c r="H29" s="112">
        <v>116500.73714</v>
      </c>
      <c r="I29" s="112">
        <v>125322.10922</v>
      </c>
      <c r="J29" s="112">
        <v>177464.56271999999</v>
      </c>
      <c r="K29" s="112">
        <v>110985.79822</v>
      </c>
      <c r="L29" s="112">
        <v>134692.33475000001</v>
      </c>
      <c r="M29" s="112">
        <v>119395.48342999999</v>
      </c>
      <c r="N29" s="112">
        <v>119393.73449</v>
      </c>
      <c r="O29" s="192">
        <v>1519284.2547299999</v>
      </c>
    </row>
    <row r="30" spans="1:15" s="52" customFormat="1" ht="15" x14ac:dyDescent="0.25">
      <c r="A30" s="30">
        <v>2018</v>
      </c>
      <c r="B30" s="191" t="s">
        <v>142</v>
      </c>
      <c r="C30" s="112">
        <v>169512.61265</v>
      </c>
      <c r="D30" s="112"/>
      <c r="E30" s="112"/>
      <c r="F30" s="112"/>
      <c r="G30" s="112"/>
      <c r="H30" s="112"/>
      <c r="I30" s="112"/>
      <c r="J30" s="112"/>
      <c r="K30" s="112"/>
      <c r="L30" s="112"/>
      <c r="M30" s="112"/>
      <c r="N30" s="112"/>
      <c r="O30" s="192">
        <v>169512.61265</v>
      </c>
    </row>
    <row r="31" spans="1:15" ht="15" x14ac:dyDescent="0.25">
      <c r="A31" s="31">
        <v>2017</v>
      </c>
      <c r="B31" s="191" t="s">
        <v>142</v>
      </c>
      <c r="C31" s="112">
        <v>145541.34661000001</v>
      </c>
      <c r="D31" s="112">
        <v>155148.69828000001</v>
      </c>
      <c r="E31" s="112">
        <v>188928.37757000001</v>
      </c>
      <c r="F31" s="112">
        <v>176115.27995</v>
      </c>
      <c r="G31" s="112">
        <v>183408.10180999999</v>
      </c>
      <c r="H31" s="112">
        <v>163116.74971999999</v>
      </c>
      <c r="I31" s="112">
        <v>158118.46898000001</v>
      </c>
      <c r="J31" s="112">
        <v>201302.37813</v>
      </c>
      <c r="K31" s="112">
        <v>169207.31385999999</v>
      </c>
      <c r="L31" s="112">
        <v>210948.58976</v>
      </c>
      <c r="M31" s="112">
        <v>212635.92232000001</v>
      </c>
      <c r="N31" s="112">
        <v>200832.89318000001</v>
      </c>
      <c r="O31" s="192">
        <v>2165304.12017</v>
      </c>
    </row>
    <row r="32" spans="1:15" ht="15" x14ac:dyDescent="0.25">
      <c r="A32" s="30">
        <v>2018</v>
      </c>
      <c r="B32" s="191" t="s">
        <v>143</v>
      </c>
      <c r="C32" s="113">
        <v>1353176.81011</v>
      </c>
      <c r="D32" s="113"/>
      <c r="E32" s="113"/>
      <c r="F32" s="113"/>
      <c r="G32" s="113"/>
      <c r="H32" s="113"/>
      <c r="I32" s="113"/>
      <c r="J32" s="113"/>
      <c r="K32" s="113"/>
      <c r="L32" s="113"/>
      <c r="M32" s="113"/>
      <c r="N32" s="113"/>
      <c r="O32" s="192">
        <v>1353176.81011</v>
      </c>
    </row>
    <row r="33" spans="1:15" ht="15" x14ac:dyDescent="0.25">
      <c r="A33" s="31">
        <v>2017</v>
      </c>
      <c r="B33" s="191" t="s">
        <v>143</v>
      </c>
      <c r="C33" s="112">
        <v>1230554.3856200001</v>
      </c>
      <c r="D33" s="112">
        <v>1343365.07904</v>
      </c>
      <c r="E33" s="112">
        <v>1518554.3474699999</v>
      </c>
      <c r="F33" s="113">
        <v>1214873.5450200001</v>
      </c>
      <c r="G33" s="113">
        <v>1319462.1574899999</v>
      </c>
      <c r="H33" s="113">
        <v>1263986.3717700001</v>
      </c>
      <c r="I33" s="113">
        <v>1189006.59133</v>
      </c>
      <c r="J33" s="113">
        <v>1461644.8225199999</v>
      </c>
      <c r="K33" s="113">
        <v>1276424.06956</v>
      </c>
      <c r="L33" s="113">
        <v>1466203.56064</v>
      </c>
      <c r="M33" s="113">
        <v>1386653.73811</v>
      </c>
      <c r="N33" s="113">
        <v>1367427.98471</v>
      </c>
      <c r="O33" s="192">
        <v>16038156.653279999</v>
      </c>
    </row>
    <row r="34" spans="1:15" ht="15" x14ac:dyDescent="0.25">
      <c r="A34" s="30">
        <v>2018</v>
      </c>
      <c r="B34" s="191" t="s">
        <v>144</v>
      </c>
      <c r="C34" s="112">
        <v>1433355.49013</v>
      </c>
      <c r="D34" s="112"/>
      <c r="E34" s="112"/>
      <c r="F34" s="112"/>
      <c r="G34" s="112"/>
      <c r="H34" s="112"/>
      <c r="I34" s="112"/>
      <c r="J34" s="112"/>
      <c r="K34" s="112"/>
      <c r="L34" s="112"/>
      <c r="M34" s="112"/>
      <c r="N34" s="112"/>
      <c r="O34" s="192">
        <v>1433355.49013</v>
      </c>
    </row>
    <row r="35" spans="1:15" ht="15" x14ac:dyDescent="0.25">
      <c r="A35" s="31">
        <v>2017</v>
      </c>
      <c r="B35" s="191" t="s">
        <v>144</v>
      </c>
      <c r="C35" s="112">
        <v>1245686.8463699999</v>
      </c>
      <c r="D35" s="112">
        <v>1282235.65383</v>
      </c>
      <c r="E35" s="112">
        <v>1529852.6053800001</v>
      </c>
      <c r="F35" s="112">
        <v>1345949.3088199999</v>
      </c>
      <c r="G35" s="112">
        <v>1399003.0880700001</v>
      </c>
      <c r="H35" s="112">
        <v>1387280.5363799999</v>
      </c>
      <c r="I35" s="112">
        <v>1476033.4708700001</v>
      </c>
      <c r="J35" s="112">
        <v>1674143.3285399999</v>
      </c>
      <c r="K35" s="112">
        <v>1289558.08195</v>
      </c>
      <c r="L35" s="112">
        <v>1532975.5543899999</v>
      </c>
      <c r="M35" s="112">
        <v>1438123.83815</v>
      </c>
      <c r="N35" s="112">
        <v>1438057.27318</v>
      </c>
      <c r="O35" s="192">
        <v>17038899.585930001</v>
      </c>
    </row>
    <row r="36" spans="1:15" ht="15" x14ac:dyDescent="0.25">
      <c r="A36" s="30">
        <v>2018</v>
      </c>
      <c r="B36" s="191" t="s">
        <v>145</v>
      </c>
      <c r="C36" s="112">
        <v>2286660.6821300001</v>
      </c>
      <c r="D36" s="112"/>
      <c r="E36" s="112"/>
      <c r="F36" s="112"/>
      <c r="G36" s="112"/>
      <c r="H36" s="112"/>
      <c r="I36" s="112"/>
      <c r="J36" s="112"/>
      <c r="K36" s="112"/>
      <c r="L36" s="112"/>
      <c r="M36" s="112"/>
      <c r="N36" s="112"/>
      <c r="O36" s="192">
        <v>2286660.6821300001</v>
      </c>
    </row>
    <row r="37" spans="1:15" ht="15" x14ac:dyDescent="0.25">
      <c r="A37" s="31">
        <v>2017</v>
      </c>
      <c r="B37" s="191" t="s">
        <v>145</v>
      </c>
      <c r="C37" s="112">
        <v>2064185.3696600001</v>
      </c>
      <c r="D37" s="112">
        <v>2227174.7389099998</v>
      </c>
      <c r="E37" s="112">
        <v>2708880.84406</v>
      </c>
      <c r="F37" s="112">
        <v>2293534.3947600001</v>
      </c>
      <c r="G37" s="112">
        <v>2564143.0756000001</v>
      </c>
      <c r="H37" s="112">
        <v>2495067.35085</v>
      </c>
      <c r="I37" s="112">
        <v>2431029.10219</v>
      </c>
      <c r="J37" s="112">
        <v>1833658.8288400001</v>
      </c>
      <c r="K37" s="112">
        <v>2149855.3641499998</v>
      </c>
      <c r="L37" s="112">
        <v>2630181.4249999998</v>
      </c>
      <c r="M37" s="112">
        <v>2644381.7764099999</v>
      </c>
      <c r="N37" s="112">
        <v>2489681.9764</v>
      </c>
      <c r="O37" s="192">
        <v>28531774.246830001</v>
      </c>
    </row>
    <row r="38" spans="1:15" ht="15" x14ac:dyDescent="0.25">
      <c r="A38" s="30">
        <v>2018</v>
      </c>
      <c r="B38" s="191" t="s">
        <v>146</v>
      </c>
      <c r="C38" s="112">
        <v>42657.50503</v>
      </c>
      <c r="D38" s="112"/>
      <c r="E38" s="112"/>
      <c r="F38" s="112"/>
      <c r="G38" s="112"/>
      <c r="H38" s="112"/>
      <c r="I38" s="112"/>
      <c r="J38" s="112"/>
      <c r="K38" s="112"/>
      <c r="L38" s="112"/>
      <c r="M38" s="112"/>
      <c r="N38" s="112"/>
      <c r="O38" s="192">
        <v>42657.50503</v>
      </c>
    </row>
    <row r="39" spans="1:15" ht="15" x14ac:dyDescent="0.25">
      <c r="A39" s="31">
        <v>2017</v>
      </c>
      <c r="B39" s="191" t="s">
        <v>146</v>
      </c>
      <c r="C39" s="112">
        <v>65125.639880000002</v>
      </c>
      <c r="D39" s="112">
        <v>84700.491330000004</v>
      </c>
      <c r="E39" s="112">
        <v>148505.58248000001</v>
      </c>
      <c r="F39" s="112">
        <v>72460.498909999995</v>
      </c>
      <c r="G39" s="112">
        <v>114131.60739</v>
      </c>
      <c r="H39" s="112">
        <v>158069.96716999999</v>
      </c>
      <c r="I39" s="112">
        <v>90677.540630000003</v>
      </c>
      <c r="J39" s="112">
        <v>166188.74025</v>
      </c>
      <c r="K39" s="112">
        <v>103600.68257999999</v>
      </c>
      <c r="L39" s="112">
        <v>87976.727379999997</v>
      </c>
      <c r="M39" s="112">
        <v>125763.03137</v>
      </c>
      <c r="N39" s="112">
        <v>120957.90379</v>
      </c>
      <c r="O39" s="192">
        <v>1338158.41316</v>
      </c>
    </row>
    <row r="40" spans="1:15" ht="15" x14ac:dyDescent="0.25">
      <c r="A40" s="30">
        <v>2018</v>
      </c>
      <c r="B40" s="191" t="s">
        <v>147</v>
      </c>
      <c r="C40" s="112">
        <v>769397.44761000003</v>
      </c>
      <c r="D40" s="112"/>
      <c r="E40" s="112"/>
      <c r="F40" s="112"/>
      <c r="G40" s="112"/>
      <c r="H40" s="112"/>
      <c r="I40" s="112"/>
      <c r="J40" s="112"/>
      <c r="K40" s="112"/>
      <c r="L40" s="112"/>
      <c r="M40" s="112"/>
      <c r="N40" s="112"/>
      <c r="O40" s="192">
        <v>769397.44761000003</v>
      </c>
    </row>
    <row r="41" spans="1:15" ht="15" x14ac:dyDescent="0.25">
      <c r="A41" s="31">
        <v>2017</v>
      </c>
      <c r="B41" s="191" t="s">
        <v>147</v>
      </c>
      <c r="C41" s="112">
        <v>603327.88795999996</v>
      </c>
      <c r="D41" s="112">
        <v>695486.38228000002</v>
      </c>
      <c r="E41" s="112">
        <v>907666.74838</v>
      </c>
      <c r="F41" s="112">
        <v>787606.38960999995</v>
      </c>
      <c r="G41" s="112">
        <v>878998.81931000005</v>
      </c>
      <c r="H41" s="112">
        <v>873175.06880000001</v>
      </c>
      <c r="I41" s="112">
        <v>807010.09397000005</v>
      </c>
      <c r="J41" s="112">
        <v>958647.11470000003</v>
      </c>
      <c r="K41" s="112">
        <v>864687.95126</v>
      </c>
      <c r="L41" s="112">
        <v>1015246.57831</v>
      </c>
      <c r="M41" s="112">
        <v>1010784.22912</v>
      </c>
      <c r="N41" s="112">
        <v>1095598.03262</v>
      </c>
      <c r="O41" s="192">
        <v>10498235.296320001</v>
      </c>
    </row>
    <row r="42" spans="1:15" ht="15" x14ac:dyDescent="0.25">
      <c r="A42" s="30">
        <v>2018</v>
      </c>
      <c r="B42" s="191" t="s">
        <v>148</v>
      </c>
      <c r="C42" s="112">
        <v>513165.01594999997</v>
      </c>
      <c r="D42" s="112"/>
      <c r="E42" s="112"/>
      <c r="F42" s="112"/>
      <c r="G42" s="112"/>
      <c r="H42" s="112"/>
      <c r="I42" s="112"/>
      <c r="J42" s="112"/>
      <c r="K42" s="112"/>
      <c r="L42" s="112"/>
      <c r="M42" s="112"/>
      <c r="N42" s="112"/>
      <c r="O42" s="192">
        <v>513165.01594999997</v>
      </c>
    </row>
    <row r="43" spans="1:15" ht="15" x14ac:dyDescent="0.25">
      <c r="A43" s="31">
        <v>2017</v>
      </c>
      <c r="B43" s="191" t="s">
        <v>148</v>
      </c>
      <c r="C43" s="112">
        <v>388792.40402000002</v>
      </c>
      <c r="D43" s="112">
        <v>432702.21895000001</v>
      </c>
      <c r="E43" s="112">
        <v>517085.22194999998</v>
      </c>
      <c r="F43" s="112">
        <v>484537.07611000002</v>
      </c>
      <c r="G43" s="112">
        <v>508785.31414999999</v>
      </c>
      <c r="H43" s="112">
        <v>506065.47167</v>
      </c>
      <c r="I43" s="112">
        <v>473124.96518</v>
      </c>
      <c r="J43" s="112">
        <v>564410.81952000002</v>
      </c>
      <c r="K43" s="112">
        <v>480125.39749</v>
      </c>
      <c r="L43" s="112">
        <v>542389.55604000005</v>
      </c>
      <c r="M43" s="112">
        <v>581099.76953000005</v>
      </c>
      <c r="N43" s="112">
        <v>604312.43383999995</v>
      </c>
      <c r="O43" s="192">
        <v>6083430.6484500002</v>
      </c>
    </row>
    <row r="44" spans="1:15" ht="15" x14ac:dyDescent="0.25">
      <c r="A44" s="30">
        <v>2018</v>
      </c>
      <c r="B44" s="191" t="s">
        <v>149</v>
      </c>
      <c r="C44" s="112">
        <v>597891.77859999996</v>
      </c>
      <c r="D44" s="112"/>
      <c r="E44" s="112"/>
      <c r="F44" s="112"/>
      <c r="G44" s="112"/>
      <c r="H44" s="112"/>
      <c r="I44" s="112"/>
      <c r="J44" s="112"/>
      <c r="K44" s="112"/>
      <c r="L44" s="112"/>
      <c r="M44" s="112"/>
      <c r="N44" s="112"/>
      <c r="O44" s="192">
        <v>597891.77859999996</v>
      </c>
    </row>
    <row r="45" spans="1:15" ht="15" x14ac:dyDescent="0.25">
      <c r="A45" s="31">
        <v>2017</v>
      </c>
      <c r="B45" s="191" t="s">
        <v>149</v>
      </c>
      <c r="C45" s="112">
        <v>464949.65331000002</v>
      </c>
      <c r="D45" s="112">
        <v>500587.32436999999</v>
      </c>
      <c r="E45" s="112">
        <v>611702.32564000005</v>
      </c>
      <c r="F45" s="112">
        <v>546713.26899000001</v>
      </c>
      <c r="G45" s="112">
        <v>570079.83427999995</v>
      </c>
      <c r="H45" s="112">
        <v>560364.32626999996</v>
      </c>
      <c r="I45" s="112">
        <v>532106.31423000002</v>
      </c>
      <c r="J45" s="112">
        <v>607643.20449999999</v>
      </c>
      <c r="K45" s="112">
        <v>521353.15301000001</v>
      </c>
      <c r="L45" s="112">
        <v>625032.43321000005</v>
      </c>
      <c r="M45" s="112">
        <v>644992.09456999996</v>
      </c>
      <c r="N45" s="112">
        <v>625602.10526999994</v>
      </c>
      <c r="O45" s="192">
        <v>6811126.0376500003</v>
      </c>
    </row>
    <row r="46" spans="1:15" ht="15" x14ac:dyDescent="0.25">
      <c r="A46" s="30">
        <v>2018</v>
      </c>
      <c r="B46" s="191" t="s">
        <v>150</v>
      </c>
      <c r="C46" s="112">
        <v>1119973.6168500001</v>
      </c>
      <c r="D46" s="112"/>
      <c r="E46" s="112"/>
      <c r="F46" s="112"/>
      <c r="G46" s="112"/>
      <c r="H46" s="112"/>
      <c r="I46" s="112"/>
      <c r="J46" s="112"/>
      <c r="K46" s="112"/>
      <c r="L46" s="112"/>
      <c r="M46" s="112"/>
      <c r="N46" s="112"/>
      <c r="O46" s="192">
        <v>1119973.6168500001</v>
      </c>
    </row>
    <row r="47" spans="1:15" ht="15" x14ac:dyDescent="0.25">
      <c r="A47" s="31">
        <v>2017</v>
      </c>
      <c r="B47" s="191" t="s">
        <v>150</v>
      </c>
      <c r="C47" s="112">
        <v>850631.40171999997</v>
      </c>
      <c r="D47" s="112">
        <v>928852.77034000005</v>
      </c>
      <c r="E47" s="112">
        <v>1169222.7404799999</v>
      </c>
      <c r="F47" s="112">
        <v>995623.60285000002</v>
      </c>
      <c r="G47" s="112">
        <v>965110.93625999999</v>
      </c>
      <c r="H47" s="112">
        <v>897079.74257</v>
      </c>
      <c r="I47" s="112">
        <v>789543.38887000002</v>
      </c>
      <c r="J47" s="112">
        <v>846341.85224000004</v>
      </c>
      <c r="K47" s="112">
        <v>740060.75061999995</v>
      </c>
      <c r="L47" s="112">
        <v>1028177.7925</v>
      </c>
      <c r="M47" s="112">
        <v>1080900.3881900001</v>
      </c>
      <c r="N47" s="112">
        <v>1164303.06375</v>
      </c>
      <c r="O47" s="192">
        <v>11455848.43039</v>
      </c>
    </row>
    <row r="48" spans="1:15" ht="15" x14ac:dyDescent="0.25">
      <c r="A48" s="30">
        <v>2018</v>
      </c>
      <c r="B48" s="191" t="s">
        <v>151</v>
      </c>
      <c r="C48" s="112">
        <v>208805.16555000001</v>
      </c>
      <c r="D48" s="112"/>
      <c r="E48" s="112"/>
      <c r="F48" s="112"/>
      <c r="G48" s="112"/>
      <c r="H48" s="112"/>
      <c r="I48" s="112"/>
      <c r="J48" s="112"/>
      <c r="K48" s="112"/>
      <c r="L48" s="112"/>
      <c r="M48" s="112"/>
      <c r="N48" s="112"/>
      <c r="O48" s="192">
        <v>208805.16555000001</v>
      </c>
    </row>
    <row r="49" spans="1:15" ht="15" x14ac:dyDescent="0.25">
      <c r="A49" s="31">
        <v>2017</v>
      </c>
      <c r="B49" s="191" t="s">
        <v>151</v>
      </c>
      <c r="C49" s="112">
        <v>180942.39872</v>
      </c>
      <c r="D49" s="112">
        <v>202272.64186</v>
      </c>
      <c r="E49" s="112">
        <v>256830.35075000001</v>
      </c>
      <c r="F49" s="112">
        <v>222378.25599000001</v>
      </c>
      <c r="G49" s="112">
        <v>239964.57112000001</v>
      </c>
      <c r="H49" s="112">
        <v>231400.9319</v>
      </c>
      <c r="I49" s="112">
        <v>217437.45954000001</v>
      </c>
      <c r="J49" s="112">
        <v>244932.23381999999</v>
      </c>
      <c r="K49" s="112">
        <v>205857.15927999999</v>
      </c>
      <c r="L49" s="112">
        <v>230046.46372</v>
      </c>
      <c r="M49" s="112">
        <v>237809.17567</v>
      </c>
      <c r="N49" s="112">
        <v>236474.49896999999</v>
      </c>
      <c r="O49" s="192">
        <v>2706346.1413400001</v>
      </c>
    </row>
    <row r="50" spans="1:15" ht="15" x14ac:dyDescent="0.25">
      <c r="A50" s="30">
        <v>2018</v>
      </c>
      <c r="B50" s="191" t="s">
        <v>152</v>
      </c>
      <c r="C50" s="112">
        <v>140108.44054000001</v>
      </c>
      <c r="D50" s="112"/>
      <c r="E50" s="112"/>
      <c r="F50" s="112"/>
      <c r="G50" s="112"/>
      <c r="H50" s="112"/>
      <c r="I50" s="112"/>
      <c r="J50" s="112"/>
      <c r="K50" s="112"/>
      <c r="L50" s="112"/>
      <c r="M50" s="112"/>
      <c r="N50" s="112"/>
      <c r="O50" s="192">
        <v>140108.44054000001</v>
      </c>
    </row>
    <row r="51" spans="1:15" ht="15" x14ac:dyDescent="0.25">
      <c r="A51" s="31">
        <v>2017</v>
      </c>
      <c r="B51" s="191" t="s">
        <v>152</v>
      </c>
      <c r="C51" s="112">
        <v>198534.06315</v>
      </c>
      <c r="D51" s="112">
        <v>251871.76024999999</v>
      </c>
      <c r="E51" s="112">
        <v>340499.74222999997</v>
      </c>
      <c r="F51" s="112">
        <v>346426.98910000001</v>
      </c>
      <c r="G51" s="112">
        <v>302769.99118000001</v>
      </c>
      <c r="H51" s="112">
        <v>252783.41396000001</v>
      </c>
      <c r="I51" s="112">
        <v>265170.17096999998</v>
      </c>
      <c r="J51" s="112">
        <v>324432.80213000003</v>
      </c>
      <c r="K51" s="112">
        <v>233169.86207999999</v>
      </c>
      <c r="L51" s="112">
        <v>226558.41026</v>
      </c>
      <c r="M51" s="112">
        <v>268725.57056999998</v>
      </c>
      <c r="N51" s="112">
        <v>282815.95045</v>
      </c>
      <c r="O51" s="192">
        <v>3293758.72633</v>
      </c>
    </row>
    <row r="52" spans="1:15" ht="15" x14ac:dyDescent="0.25">
      <c r="A52" s="30">
        <v>2018</v>
      </c>
      <c r="B52" s="191" t="s">
        <v>153</v>
      </c>
      <c r="C52" s="112">
        <v>109261.31176</v>
      </c>
      <c r="D52" s="112"/>
      <c r="E52" s="112"/>
      <c r="F52" s="112"/>
      <c r="G52" s="112"/>
      <c r="H52" s="112"/>
      <c r="I52" s="112"/>
      <c r="J52" s="112"/>
      <c r="K52" s="112"/>
      <c r="L52" s="112"/>
      <c r="M52" s="112"/>
      <c r="N52" s="112"/>
      <c r="O52" s="192">
        <v>109261.31176</v>
      </c>
    </row>
    <row r="53" spans="1:15" ht="15" x14ac:dyDescent="0.25">
      <c r="A53" s="31">
        <v>2017</v>
      </c>
      <c r="B53" s="191" t="s">
        <v>153</v>
      </c>
      <c r="C53" s="112">
        <v>99964.754350000003</v>
      </c>
      <c r="D53" s="112">
        <v>122114.31127000001</v>
      </c>
      <c r="E53" s="112">
        <v>147396.47138</v>
      </c>
      <c r="F53" s="112">
        <v>137727.17058999999</v>
      </c>
      <c r="G53" s="112">
        <v>131955.44761999999</v>
      </c>
      <c r="H53" s="112">
        <v>156546.92847000001</v>
      </c>
      <c r="I53" s="112">
        <v>111487.75456</v>
      </c>
      <c r="J53" s="112">
        <v>159375.43341999999</v>
      </c>
      <c r="K53" s="112">
        <v>151239.85154</v>
      </c>
      <c r="L53" s="112">
        <v>145188.47239000001</v>
      </c>
      <c r="M53" s="112">
        <v>173205.13488999999</v>
      </c>
      <c r="N53" s="112">
        <v>203245.64204999999</v>
      </c>
      <c r="O53" s="192">
        <v>1739447.3725300001</v>
      </c>
    </row>
    <row r="54" spans="1:15" ht="15" x14ac:dyDescent="0.25">
      <c r="A54" s="30">
        <v>2018</v>
      </c>
      <c r="B54" s="191" t="s">
        <v>154</v>
      </c>
      <c r="C54" s="112">
        <v>331808.35629000003</v>
      </c>
      <c r="D54" s="112"/>
      <c r="E54" s="112"/>
      <c r="F54" s="112"/>
      <c r="G54" s="112"/>
      <c r="H54" s="112"/>
      <c r="I54" s="112"/>
      <c r="J54" s="112"/>
      <c r="K54" s="112"/>
      <c r="L54" s="112"/>
      <c r="M54" s="112"/>
      <c r="N54" s="112"/>
      <c r="O54" s="192">
        <v>331808.35629000003</v>
      </c>
    </row>
    <row r="55" spans="1:15" ht="15" x14ac:dyDescent="0.25">
      <c r="A55" s="31">
        <v>2017</v>
      </c>
      <c r="B55" s="191" t="s">
        <v>154</v>
      </c>
      <c r="C55" s="112">
        <v>257698.12200999999</v>
      </c>
      <c r="D55" s="112">
        <v>269349.10970999999</v>
      </c>
      <c r="E55" s="112">
        <v>329519.41336000001</v>
      </c>
      <c r="F55" s="112">
        <v>309778.43894000002</v>
      </c>
      <c r="G55" s="112">
        <v>327833.41914999997</v>
      </c>
      <c r="H55" s="112">
        <v>324249.87060999998</v>
      </c>
      <c r="I55" s="112">
        <v>304162.69076999999</v>
      </c>
      <c r="J55" s="112">
        <v>360756.29859999998</v>
      </c>
      <c r="K55" s="112">
        <v>310488.50543000002</v>
      </c>
      <c r="L55" s="112">
        <v>382405.40302000003</v>
      </c>
      <c r="M55" s="112">
        <v>384846.51465999999</v>
      </c>
      <c r="N55" s="112">
        <v>358275.26459999999</v>
      </c>
      <c r="O55" s="192">
        <v>3919363.0508599998</v>
      </c>
    </row>
    <row r="56" spans="1:15" ht="15" x14ac:dyDescent="0.25">
      <c r="A56" s="30">
        <v>2018</v>
      </c>
      <c r="B56" s="191" t="s">
        <v>155</v>
      </c>
      <c r="C56" s="112">
        <v>6870.9100699999999</v>
      </c>
      <c r="D56" s="112"/>
      <c r="E56" s="112"/>
      <c r="F56" s="112"/>
      <c r="G56" s="112"/>
      <c r="H56" s="112"/>
      <c r="I56" s="112"/>
      <c r="J56" s="112"/>
      <c r="K56" s="112"/>
      <c r="L56" s="112"/>
      <c r="M56" s="112"/>
      <c r="N56" s="112"/>
      <c r="O56" s="192">
        <v>6870.9100699999999</v>
      </c>
    </row>
    <row r="57" spans="1:15" ht="15" x14ac:dyDescent="0.25">
      <c r="A57" s="31">
        <v>2017</v>
      </c>
      <c r="B57" s="191" t="s">
        <v>155</v>
      </c>
      <c r="C57" s="112">
        <v>5824.4746999999998</v>
      </c>
      <c r="D57" s="112">
        <v>7372.3520099999996</v>
      </c>
      <c r="E57" s="112">
        <v>14210.87349</v>
      </c>
      <c r="F57" s="112">
        <v>10024.064060000001</v>
      </c>
      <c r="G57" s="112">
        <v>10759.562809999999</v>
      </c>
      <c r="H57" s="112">
        <v>8156.1843900000003</v>
      </c>
      <c r="I57" s="112">
        <v>7385.9921800000002</v>
      </c>
      <c r="J57" s="112">
        <v>7635.9802799999998</v>
      </c>
      <c r="K57" s="112">
        <v>5994.8291300000001</v>
      </c>
      <c r="L57" s="112">
        <v>9753.0607600000003</v>
      </c>
      <c r="M57" s="112">
        <v>10275.16718</v>
      </c>
      <c r="N57" s="112">
        <v>14852.35953</v>
      </c>
      <c r="O57" s="192">
        <v>112244.90052</v>
      </c>
    </row>
    <row r="58" spans="1:15" ht="15" x14ac:dyDescent="0.25">
      <c r="A58" s="30">
        <v>2018</v>
      </c>
      <c r="B58" s="190" t="s">
        <v>31</v>
      </c>
      <c r="C58" s="114">
        <f>C60</f>
        <v>391508.35631</v>
      </c>
      <c r="D58" s="114"/>
      <c r="E58" s="114"/>
      <c r="F58" s="114"/>
      <c r="G58" s="114"/>
      <c r="H58" s="114"/>
      <c r="I58" s="114"/>
      <c r="J58" s="114"/>
      <c r="K58" s="114"/>
      <c r="L58" s="114"/>
      <c r="M58" s="114"/>
      <c r="N58" s="114"/>
      <c r="O58" s="192">
        <f t="shared" ref="D58:O58" si="4">O60</f>
        <v>391508.35631</v>
      </c>
    </row>
    <row r="59" spans="1:15" ht="15" x14ac:dyDescent="0.25">
      <c r="A59" s="31">
        <v>2017</v>
      </c>
      <c r="B59" s="190" t="s">
        <v>31</v>
      </c>
      <c r="C59" s="114">
        <f>C61</f>
        <v>328015.23112999997</v>
      </c>
      <c r="D59" s="114">
        <f t="shared" ref="D59:O59" si="5">D61</f>
        <v>308982.07458999997</v>
      </c>
      <c r="E59" s="114">
        <f t="shared" si="5"/>
        <v>382542.65993999998</v>
      </c>
      <c r="F59" s="114">
        <f t="shared" si="5"/>
        <v>448004.33481999999</v>
      </c>
      <c r="G59" s="114">
        <f t="shared" si="5"/>
        <v>445719.32913999999</v>
      </c>
      <c r="H59" s="114">
        <f t="shared" si="5"/>
        <v>366947.6202</v>
      </c>
      <c r="I59" s="114">
        <f t="shared" si="5"/>
        <v>385932.07347</v>
      </c>
      <c r="J59" s="114">
        <f t="shared" si="5"/>
        <v>445269.32912000001</v>
      </c>
      <c r="K59" s="114">
        <f t="shared" si="5"/>
        <v>379106.28756999999</v>
      </c>
      <c r="L59" s="114">
        <f t="shared" si="5"/>
        <v>404379.86197999999</v>
      </c>
      <c r="M59" s="114">
        <f t="shared" si="5"/>
        <v>382929.57902</v>
      </c>
      <c r="N59" s="114">
        <f t="shared" si="5"/>
        <v>411446.98726000002</v>
      </c>
      <c r="O59" s="192">
        <f t="shared" si="5"/>
        <v>4689275.3682399997</v>
      </c>
    </row>
    <row r="60" spans="1:15" ht="15" x14ac:dyDescent="0.25">
      <c r="A60" s="30">
        <v>2018</v>
      </c>
      <c r="B60" s="191" t="s">
        <v>156</v>
      </c>
      <c r="C60" s="112">
        <v>391508.35631</v>
      </c>
      <c r="D60" s="112"/>
      <c r="E60" s="112"/>
      <c r="F60" s="112"/>
      <c r="G60" s="112"/>
      <c r="H60" s="112"/>
      <c r="I60" s="112"/>
      <c r="J60" s="112"/>
      <c r="K60" s="112"/>
      <c r="L60" s="112"/>
      <c r="M60" s="112"/>
      <c r="N60" s="112"/>
      <c r="O60" s="192">
        <v>391508.35631</v>
      </c>
    </row>
    <row r="61" spans="1:15" ht="15.75" thickBot="1" x14ac:dyDescent="0.3">
      <c r="A61" s="31">
        <v>2017</v>
      </c>
      <c r="B61" s="195" t="s">
        <v>156</v>
      </c>
      <c r="C61" s="196">
        <v>328015.23112999997</v>
      </c>
      <c r="D61" s="196">
        <v>308982.07458999997</v>
      </c>
      <c r="E61" s="196">
        <v>382542.65993999998</v>
      </c>
      <c r="F61" s="196">
        <v>448004.33481999999</v>
      </c>
      <c r="G61" s="196">
        <v>445719.32913999999</v>
      </c>
      <c r="H61" s="196">
        <v>366947.6202</v>
      </c>
      <c r="I61" s="196">
        <v>385932.07347</v>
      </c>
      <c r="J61" s="196">
        <v>445269.32912000001</v>
      </c>
      <c r="K61" s="196">
        <v>379106.28756999999</v>
      </c>
      <c r="L61" s="196">
        <v>404379.86197999999</v>
      </c>
      <c r="M61" s="196">
        <v>382929.57902</v>
      </c>
      <c r="N61" s="196">
        <v>411446.98726000002</v>
      </c>
      <c r="O61" s="197">
        <v>4689275.3682399997</v>
      </c>
    </row>
    <row r="62" spans="1:15" s="33" customFormat="1" ht="15" customHeight="1" thickBot="1" x14ac:dyDescent="0.25">
      <c r="A62" s="32">
        <v>2002</v>
      </c>
      <c r="B62" s="193" t="s">
        <v>40</v>
      </c>
      <c r="C62" s="115">
        <v>2607319.6609999998</v>
      </c>
      <c r="D62" s="115">
        <v>2383772.9539999999</v>
      </c>
      <c r="E62" s="115">
        <v>2918943.5210000002</v>
      </c>
      <c r="F62" s="115">
        <v>2742857.9219999998</v>
      </c>
      <c r="G62" s="115">
        <v>3000325.2429999998</v>
      </c>
      <c r="H62" s="115">
        <v>2770693.8810000001</v>
      </c>
      <c r="I62" s="115">
        <v>3103851.8620000002</v>
      </c>
      <c r="J62" s="115">
        <v>2975888.9739999999</v>
      </c>
      <c r="K62" s="115">
        <v>3218206.861</v>
      </c>
      <c r="L62" s="115">
        <v>3501128.02</v>
      </c>
      <c r="M62" s="115">
        <v>3593604.8960000002</v>
      </c>
      <c r="N62" s="115">
        <v>3242495.2340000002</v>
      </c>
      <c r="O62" s="194">
        <f>SUM(C62:N62)</f>
        <v>36059089.028999999</v>
      </c>
    </row>
    <row r="63" spans="1:15" s="33" customFormat="1" ht="15" customHeight="1" thickBot="1" x14ac:dyDescent="0.25">
      <c r="A63" s="32">
        <v>2003</v>
      </c>
      <c r="B63" s="193" t="s">
        <v>40</v>
      </c>
      <c r="C63" s="115">
        <v>3533705.5819999999</v>
      </c>
      <c r="D63" s="115">
        <v>2923460.39</v>
      </c>
      <c r="E63" s="115">
        <v>3908255.9909999999</v>
      </c>
      <c r="F63" s="115">
        <v>3662183.449</v>
      </c>
      <c r="G63" s="115">
        <v>3860471.3</v>
      </c>
      <c r="H63" s="115">
        <v>3796113.5219999999</v>
      </c>
      <c r="I63" s="115">
        <v>4236114.2640000004</v>
      </c>
      <c r="J63" s="115">
        <v>3828726.17</v>
      </c>
      <c r="K63" s="115">
        <v>4114677.523</v>
      </c>
      <c r="L63" s="115">
        <v>4824388.2589999996</v>
      </c>
      <c r="M63" s="115">
        <v>3969697.4580000001</v>
      </c>
      <c r="N63" s="115">
        <v>4595042.3940000003</v>
      </c>
      <c r="O63" s="194">
        <f t="shared" ref="O63:O77" si="6">SUM(C63:N63)</f>
        <v>47252836.302000001</v>
      </c>
    </row>
    <row r="64" spans="1:15" s="33" customFormat="1" ht="15" customHeight="1" thickBot="1" x14ac:dyDescent="0.25">
      <c r="A64" s="32">
        <v>2004</v>
      </c>
      <c r="B64" s="193" t="s">
        <v>40</v>
      </c>
      <c r="C64" s="115">
        <v>4619660.84</v>
      </c>
      <c r="D64" s="115">
        <v>3664503.0430000001</v>
      </c>
      <c r="E64" s="115">
        <v>5218042.1770000001</v>
      </c>
      <c r="F64" s="115">
        <v>5072462.9939999999</v>
      </c>
      <c r="G64" s="115">
        <v>5170061.6050000004</v>
      </c>
      <c r="H64" s="115">
        <v>5284383.2860000003</v>
      </c>
      <c r="I64" s="115">
        <v>5632138.7980000004</v>
      </c>
      <c r="J64" s="115">
        <v>4707491.284</v>
      </c>
      <c r="K64" s="115">
        <v>5656283.5209999997</v>
      </c>
      <c r="L64" s="115">
        <v>5867342.1210000003</v>
      </c>
      <c r="M64" s="115">
        <v>5733908.9759999998</v>
      </c>
      <c r="N64" s="115">
        <v>6540874.1749999998</v>
      </c>
      <c r="O64" s="194">
        <f t="shared" si="6"/>
        <v>63167152.819999993</v>
      </c>
    </row>
    <row r="65" spans="1:15" s="33" customFormat="1" ht="15" customHeight="1" thickBot="1" x14ac:dyDescent="0.25">
      <c r="A65" s="32">
        <v>2005</v>
      </c>
      <c r="B65" s="193" t="s">
        <v>40</v>
      </c>
      <c r="C65" s="115">
        <v>4997279.7240000004</v>
      </c>
      <c r="D65" s="115">
        <v>5651741.2520000003</v>
      </c>
      <c r="E65" s="115">
        <v>6591859.2180000003</v>
      </c>
      <c r="F65" s="115">
        <v>6128131.8779999996</v>
      </c>
      <c r="G65" s="115">
        <v>5977226.2170000002</v>
      </c>
      <c r="H65" s="115">
        <v>6038534.3669999996</v>
      </c>
      <c r="I65" s="115">
        <v>5763466.3530000001</v>
      </c>
      <c r="J65" s="115">
        <v>5552867.2120000003</v>
      </c>
      <c r="K65" s="115">
        <v>6814268.9409999996</v>
      </c>
      <c r="L65" s="115">
        <v>6772178.5690000001</v>
      </c>
      <c r="M65" s="115">
        <v>5942575.7819999997</v>
      </c>
      <c r="N65" s="115">
        <v>7246278.6299999999</v>
      </c>
      <c r="O65" s="194">
        <f t="shared" si="6"/>
        <v>73476408.142999992</v>
      </c>
    </row>
    <row r="66" spans="1:15" s="33" customFormat="1" ht="15" customHeight="1" thickBot="1" x14ac:dyDescent="0.25">
      <c r="A66" s="32">
        <v>2006</v>
      </c>
      <c r="B66" s="193" t="s">
        <v>40</v>
      </c>
      <c r="C66" s="115">
        <v>5133048.8810000001</v>
      </c>
      <c r="D66" s="115">
        <v>6058251.2790000001</v>
      </c>
      <c r="E66" s="115">
        <v>7411101.659</v>
      </c>
      <c r="F66" s="115">
        <v>6456090.2609999999</v>
      </c>
      <c r="G66" s="115">
        <v>7041543.2470000004</v>
      </c>
      <c r="H66" s="115">
        <v>7815434.6220000004</v>
      </c>
      <c r="I66" s="115">
        <v>7067411.4790000003</v>
      </c>
      <c r="J66" s="115">
        <v>6811202.4100000001</v>
      </c>
      <c r="K66" s="115">
        <v>7606551.0949999997</v>
      </c>
      <c r="L66" s="115">
        <v>6888812.5489999996</v>
      </c>
      <c r="M66" s="115">
        <v>8641474.5559999999</v>
      </c>
      <c r="N66" s="115">
        <v>8603753.4800000004</v>
      </c>
      <c r="O66" s="194">
        <f t="shared" si="6"/>
        <v>85534675.517999992</v>
      </c>
    </row>
    <row r="67" spans="1:15" s="33" customFormat="1" ht="15" customHeight="1" thickBot="1" x14ac:dyDescent="0.25">
      <c r="A67" s="32">
        <v>2007</v>
      </c>
      <c r="B67" s="193" t="s">
        <v>40</v>
      </c>
      <c r="C67" s="115">
        <v>6564559.7929999996</v>
      </c>
      <c r="D67" s="115">
        <v>7656951.608</v>
      </c>
      <c r="E67" s="115">
        <v>8957851.6209999993</v>
      </c>
      <c r="F67" s="115">
        <v>8313312.0049999999</v>
      </c>
      <c r="G67" s="115">
        <v>9147620.0419999994</v>
      </c>
      <c r="H67" s="115">
        <v>8980247.4370000008</v>
      </c>
      <c r="I67" s="115">
        <v>8937741.591</v>
      </c>
      <c r="J67" s="115">
        <v>8736689.0920000002</v>
      </c>
      <c r="K67" s="115">
        <v>9038743.8959999997</v>
      </c>
      <c r="L67" s="115">
        <v>9895216.6219999995</v>
      </c>
      <c r="M67" s="115">
        <v>11318798.220000001</v>
      </c>
      <c r="N67" s="115">
        <v>9724017.977</v>
      </c>
      <c r="O67" s="194">
        <f t="shared" si="6"/>
        <v>107271749.90399998</v>
      </c>
    </row>
    <row r="68" spans="1:15" s="33" customFormat="1" ht="15" customHeight="1" thickBot="1" x14ac:dyDescent="0.25">
      <c r="A68" s="32">
        <v>2008</v>
      </c>
      <c r="B68" s="193" t="s">
        <v>40</v>
      </c>
      <c r="C68" s="115">
        <v>10632207.040999999</v>
      </c>
      <c r="D68" s="115">
        <v>11077899.119999999</v>
      </c>
      <c r="E68" s="115">
        <v>11428587.233999999</v>
      </c>
      <c r="F68" s="115">
        <v>11363963.503</v>
      </c>
      <c r="G68" s="115">
        <v>12477968.699999999</v>
      </c>
      <c r="H68" s="115">
        <v>11770634.384</v>
      </c>
      <c r="I68" s="115">
        <v>12595426.863</v>
      </c>
      <c r="J68" s="115">
        <v>11046830.085999999</v>
      </c>
      <c r="K68" s="115">
        <v>12793148.034</v>
      </c>
      <c r="L68" s="115">
        <v>9722708.7899999991</v>
      </c>
      <c r="M68" s="115">
        <v>9395872.8969999999</v>
      </c>
      <c r="N68" s="115">
        <v>7721948.9740000004</v>
      </c>
      <c r="O68" s="194">
        <f t="shared" si="6"/>
        <v>132027195.626</v>
      </c>
    </row>
    <row r="69" spans="1:15" s="33" customFormat="1" ht="15" customHeight="1" thickBot="1" x14ac:dyDescent="0.25">
      <c r="A69" s="32">
        <v>2009</v>
      </c>
      <c r="B69" s="193" t="s">
        <v>40</v>
      </c>
      <c r="C69" s="115">
        <v>7884493.5240000002</v>
      </c>
      <c r="D69" s="115">
        <v>8435115.8340000007</v>
      </c>
      <c r="E69" s="115">
        <v>8155485.0810000002</v>
      </c>
      <c r="F69" s="115">
        <v>7561696.2829999998</v>
      </c>
      <c r="G69" s="115">
        <v>7346407.5279999999</v>
      </c>
      <c r="H69" s="115">
        <v>8329692.7829999998</v>
      </c>
      <c r="I69" s="115">
        <v>9055733.6710000001</v>
      </c>
      <c r="J69" s="115">
        <v>7839908.8420000002</v>
      </c>
      <c r="K69" s="115">
        <v>8480708.3870000001</v>
      </c>
      <c r="L69" s="115">
        <v>10095768.029999999</v>
      </c>
      <c r="M69" s="115">
        <v>8903010.773</v>
      </c>
      <c r="N69" s="115">
        <v>10054591.867000001</v>
      </c>
      <c r="O69" s="194">
        <f t="shared" si="6"/>
        <v>102142612.603</v>
      </c>
    </row>
    <row r="70" spans="1:15" s="33" customFormat="1" ht="15" customHeight="1" thickBot="1" x14ac:dyDescent="0.25">
      <c r="A70" s="32">
        <v>2010</v>
      </c>
      <c r="B70" s="193" t="s">
        <v>40</v>
      </c>
      <c r="C70" s="115">
        <v>7828748.0580000002</v>
      </c>
      <c r="D70" s="115">
        <v>8263237.8140000002</v>
      </c>
      <c r="E70" s="115">
        <v>9886488.1710000001</v>
      </c>
      <c r="F70" s="115">
        <v>9396006.6539999992</v>
      </c>
      <c r="G70" s="115">
        <v>9799958.1170000006</v>
      </c>
      <c r="H70" s="115">
        <v>9542907.6439999994</v>
      </c>
      <c r="I70" s="115">
        <v>9564682.5449999999</v>
      </c>
      <c r="J70" s="115">
        <v>8523451.9729999993</v>
      </c>
      <c r="K70" s="115">
        <v>8909230.5209999997</v>
      </c>
      <c r="L70" s="115">
        <v>10963586.27</v>
      </c>
      <c r="M70" s="115">
        <v>9382369.7180000003</v>
      </c>
      <c r="N70" s="115">
        <v>11822551.698999999</v>
      </c>
      <c r="O70" s="194">
        <f t="shared" si="6"/>
        <v>113883219.18399999</v>
      </c>
    </row>
    <row r="71" spans="1:15" s="33" customFormat="1" ht="15" customHeight="1" thickBot="1" x14ac:dyDescent="0.25">
      <c r="A71" s="32">
        <v>2011</v>
      </c>
      <c r="B71" s="193" t="s">
        <v>40</v>
      </c>
      <c r="C71" s="115">
        <v>9551084.6390000004</v>
      </c>
      <c r="D71" s="115">
        <v>10059126.307</v>
      </c>
      <c r="E71" s="115">
        <v>11811085.16</v>
      </c>
      <c r="F71" s="115">
        <v>11873269.447000001</v>
      </c>
      <c r="G71" s="115">
        <v>10943364.372</v>
      </c>
      <c r="H71" s="115">
        <v>11349953.558</v>
      </c>
      <c r="I71" s="115">
        <v>11860004.271</v>
      </c>
      <c r="J71" s="115">
        <v>11245124.657</v>
      </c>
      <c r="K71" s="115">
        <v>10750626.098999999</v>
      </c>
      <c r="L71" s="115">
        <v>11907219.297</v>
      </c>
      <c r="M71" s="115">
        <v>11078524.743000001</v>
      </c>
      <c r="N71" s="115">
        <v>12477486.279999999</v>
      </c>
      <c r="O71" s="194">
        <f t="shared" si="6"/>
        <v>134906868.83000001</v>
      </c>
    </row>
    <row r="72" spans="1:15" ht="13.5" thickBot="1" x14ac:dyDescent="0.25">
      <c r="A72" s="32">
        <v>2012</v>
      </c>
      <c r="B72" s="193" t="s">
        <v>40</v>
      </c>
      <c r="C72" s="115">
        <v>10348187.165999999</v>
      </c>
      <c r="D72" s="115">
        <v>11748000.124</v>
      </c>
      <c r="E72" s="115">
        <v>13208572.977</v>
      </c>
      <c r="F72" s="115">
        <v>12630226.718</v>
      </c>
      <c r="G72" s="115">
        <v>13131530.960999999</v>
      </c>
      <c r="H72" s="115">
        <v>13231198.687999999</v>
      </c>
      <c r="I72" s="115">
        <v>12830675.307</v>
      </c>
      <c r="J72" s="115">
        <v>12831394.572000001</v>
      </c>
      <c r="K72" s="115">
        <v>12952651.721999999</v>
      </c>
      <c r="L72" s="115">
        <v>13190769.654999999</v>
      </c>
      <c r="M72" s="115">
        <v>13753052.493000001</v>
      </c>
      <c r="N72" s="115">
        <v>12605476.173</v>
      </c>
      <c r="O72" s="194">
        <f t="shared" si="6"/>
        <v>152461736.55599999</v>
      </c>
    </row>
    <row r="73" spans="1:15" ht="13.5" thickBot="1" x14ac:dyDescent="0.25">
      <c r="A73" s="32">
        <v>2013</v>
      </c>
      <c r="B73" s="193" t="s">
        <v>40</v>
      </c>
      <c r="C73" s="115">
        <v>11481521.079</v>
      </c>
      <c r="D73" s="115">
        <v>12385690.909</v>
      </c>
      <c r="E73" s="115">
        <v>13122058.141000001</v>
      </c>
      <c r="F73" s="115">
        <v>12468202.903000001</v>
      </c>
      <c r="G73" s="115">
        <v>13277209.017000001</v>
      </c>
      <c r="H73" s="115">
        <v>12399973.961999999</v>
      </c>
      <c r="I73" s="115">
        <v>13059519.685000001</v>
      </c>
      <c r="J73" s="115">
        <v>11118300.903000001</v>
      </c>
      <c r="K73" s="115">
        <v>13060371.039000001</v>
      </c>
      <c r="L73" s="115">
        <v>12053704.638</v>
      </c>
      <c r="M73" s="115">
        <v>14201227.351</v>
      </c>
      <c r="N73" s="115">
        <v>13174857.460000001</v>
      </c>
      <c r="O73" s="194">
        <f t="shared" si="6"/>
        <v>151802637.08700001</v>
      </c>
    </row>
    <row r="74" spans="1:15" ht="13.5" thickBot="1" x14ac:dyDescent="0.25">
      <c r="A74" s="32">
        <v>2014</v>
      </c>
      <c r="B74" s="193" t="s">
        <v>40</v>
      </c>
      <c r="C74" s="115">
        <v>12399761.948000001</v>
      </c>
      <c r="D74" s="115">
        <v>13053292.493000001</v>
      </c>
      <c r="E74" s="115">
        <v>14680110.779999999</v>
      </c>
      <c r="F74" s="115">
        <v>13371185.664000001</v>
      </c>
      <c r="G74" s="115">
        <v>13681906.159</v>
      </c>
      <c r="H74" s="115">
        <v>12880924.245999999</v>
      </c>
      <c r="I74" s="115">
        <v>13344776.958000001</v>
      </c>
      <c r="J74" s="115">
        <v>11386828.925000001</v>
      </c>
      <c r="K74" s="115">
        <v>13583120.905999999</v>
      </c>
      <c r="L74" s="115">
        <v>12891630.102</v>
      </c>
      <c r="M74" s="115">
        <v>13067348.107000001</v>
      </c>
      <c r="N74" s="115">
        <v>13269271.402000001</v>
      </c>
      <c r="O74" s="194">
        <f t="shared" si="6"/>
        <v>157610157.69</v>
      </c>
    </row>
    <row r="75" spans="1:15" ht="13.5" thickBot="1" x14ac:dyDescent="0.25">
      <c r="A75" s="32">
        <v>2015</v>
      </c>
      <c r="B75" s="193" t="s">
        <v>40</v>
      </c>
      <c r="C75" s="115">
        <v>12301766.75</v>
      </c>
      <c r="D75" s="115">
        <v>12231860.140000001</v>
      </c>
      <c r="E75" s="115">
        <v>12519910.437999999</v>
      </c>
      <c r="F75" s="115">
        <v>13349346.866</v>
      </c>
      <c r="G75" s="115">
        <v>11080385.127</v>
      </c>
      <c r="H75" s="115">
        <v>11949647.085999999</v>
      </c>
      <c r="I75" s="115">
        <v>11129358.973999999</v>
      </c>
      <c r="J75" s="115">
        <v>11022045.344000001</v>
      </c>
      <c r="K75" s="115">
        <v>11581703.842</v>
      </c>
      <c r="L75" s="115">
        <v>13240039.088</v>
      </c>
      <c r="M75" s="115">
        <v>11681989.013</v>
      </c>
      <c r="N75" s="115">
        <v>11750818.76</v>
      </c>
      <c r="O75" s="194">
        <f t="shared" si="6"/>
        <v>143838871.428</v>
      </c>
    </row>
    <row r="76" spans="1:15" ht="13.5" thickBot="1" x14ac:dyDescent="0.25">
      <c r="A76" s="32">
        <v>2016</v>
      </c>
      <c r="B76" s="193" t="s">
        <v>40</v>
      </c>
      <c r="C76" s="115">
        <v>9546115.4000000004</v>
      </c>
      <c r="D76" s="115">
        <v>12366388.057</v>
      </c>
      <c r="E76" s="115">
        <v>12757672.093</v>
      </c>
      <c r="F76" s="115">
        <v>11950497.685000001</v>
      </c>
      <c r="G76" s="115">
        <v>12098611.067</v>
      </c>
      <c r="H76" s="115">
        <v>12864154.060000001</v>
      </c>
      <c r="I76" s="115">
        <v>9850124.8719999995</v>
      </c>
      <c r="J76" s="115">
        <v>11830762.82</v>
      </c>
      <c r="K76" s="115">
        <v>10901638.452</v>
      </c>
      <c r="L76" s="115">
        <v>12796159.91</v>
      </c>
      <c r="M76" s="115">
        <v>12786936.247</v>
      </c>
      <c r="N76" s="115">
        <v>12780523.145</v>
      </c>
      <c r="O76" s="194">
        <f t="shared" si="6"/>
        <v>142529583.80799997</v>
      </c>
    </row>
    <row r="77" spans="1:15" ht="13.5" thickBot="1" x14ac:dyDescent="0.25">
      <c r="A77" s="32">
        <v>2017</v>
      </c>
      <c r="B77" s="193" t="s">
        <v>40</v>
      </c>
      <c r="C77" s="115">
        <v>11249318.639</v>
      </c>
      <c r="D77" s="115">
        <v>12091029.074999999</v>
      </c>
      <c r="E77" s="115">
        <v>14471860.482999999</v>
      </c>
      <c r="F77" s="115">
        <v>12861062.502</v>
      </c>
      <c r="G77" s="115">
        <v>13584581.694</v>
      </c>
      <c r="H77" s="115">
        <v>13126999.880000001</v>
      </c>
      <c r="I77" s="115">
        <v>12613780.248</v>
      </c>
      <c r="J77" s="115">
        <v>13250964.713</v>
      </c>
      <c r="K77" s="115">
        <v>11812433.392000001</v>
      </c>
      <c r="L77" s="115">
        <v>13918812.783</v>
      </c>
      <c r="M77" s="115">
        <v>14196607.297</v>
      </c>
      <c r="N77" s="115">
        <v>13877919.847999999</v>
      </c>
      <c r="O77" s="194">
        <f t="shared" si="6"/>
        <v>157055370.55399999</v>
      </c>
    </row>
    <row r="78" spans="1:15" ht="13.5" thickBot="1" x14ac:dyDescent="0.25">
      <c r="A78" s="32">
        <v>2018</v>
      </c>
      <c r="B78" s="193" t="s">
        <v>40</v>
      </c>
      <c r="C78" s="115">
        <v>12198007.762040002</v>
      </c>
      <c r="D78" s="115"/>
      <c r="E78" s="115"/>
      <c r="F78" s="115"/>
      <c r="G78" s="115"/>
      <c r="H78" s="115"/>
      <c r="I78" s="115"/>
      <c r="J78" s="115"/>
      <c r="K78" s="115"/>
      <c r="L78" s="115"/>
      <c r="M78" s="115"/>
      <c r="N78" s="115"/>
      <c r="O78" s="194"/>
    </row>
    <row r="79" spans="1:15" x14ac:dyDescent="0.2">
      <c r="B79" s="34" t="s">
        <v>62</v>
      </c>
    </row>
    <row r="81" spans="3:3" x14ac:dyDescent="0.2">
      <c r="C81" s="37"/>
    </row>
  </sheetData>
  <pageMargins left="0.59055118110236227" right="0.35433070866141736" top="0.23622047244094491" bottom="0.19685039370078741" header="0" footer="0"/>
  <pageSetup paperSize="9" scale="60" orientation="landscape" horizontalDpi="4294967293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D92"/>
  <sheetViews>
    <sheetView showGridLines="0" workbookViewId="0"/>
  </sheetViews>
  <sheetFormatPr defaultColWidth="9.140625" defaultRowHeight="12.75" x14ac:dyDescent="0.2"/>
  <cols>
    <col min="1" max="1" width="29.140625" customWidth="1"/>
    <col min="2" max="2" width="20" style="50" customWidth="1"/>
    <col min="3" max="3" width="17.5703125" style="50" customWidth="1"/>
    <col min="4" max="4" width="9.28515625" bestFit="1" customWidth="1"/>
  </cols>
  <sheetData>
    <row r="2" spans="1:4" ht="24.6" customHeight="1" x14ac:dyDescent="0.3">
      <c r="A2" s="133" t="s">
        <v>63</v>
      </c>
      <c r="B2" s="133"/>
      <c r="C2" s="133"/>
      <c r="D2" s="133"/>
    </row>
    <row r="3" spans="1:4" ht="15.75" x14ac:dyDescent="0.25">
      <c r="A3" s="132" t="s">
        <v>64</v>
      </c>
      <c r="B3" s="132"/>
      <c r="C3" s="132"/>
      <c r="D3" s="132"/>
    </row>
    <row r="5" spans="1:4" x14ac:dyDescent="0.2">
      <c r="A5" s="44" t="s">
        <v>65</v>
      </c>
      <c r="B5" s="45" t="s">
        <v>157</v>
      </c>
      <c r="C5" s="45" t="s">
        <v>158</v>
      </c>
      <c r="D5" s="46" t="s">
        <v>66</v>
      </c>
    </row>
    <row r="6" spans="1:4" x14ac:dyDescent="0.2">
      <c r="A6" s="47" t="s">
        <v>159</v>
      </c>
      <c r="B6" s="116">
        <v>1119.3785</v>
      </c>
      <c r="C6" s="116">
        <v>10791.173570000001</v>
      </c>
      <c r="D6" s="128">
        <v>864.03259219289976</v>
      </c>
    </row>
    <row r="7" spans="1:4" x14ac:dyDescent="0.2">
      <c r="A7" s="47" t="s">
        <v>160</v>
      </c>
      <c r="B7" s="116">
        <v>26333.72107</v>
      </c>
      <c r="C7" s="116">
        <v>76058.816860000006</v>
      </c>
      <c r="D7" s="128">
        <v>188.82669736578933</v>
      </c>
    </row>
    <row r="8" spans="1:4" x14ac:dyDescent="0.2">
      <c r="A8" s="47" t="s">
        <v>161</v>
      </c>
      <c r="B8" s="116">
        <v>6627.9853400000002</v>
      </c>
      <c r="C8" s="116">
        <v>15419.98677</v>
      </c>
      <c r="D8" s="128">
        <v>132.64968129817859</v>
      </c>
    </row>
    <row r="9" spans="1:4" x14ac:dyDescent="0.2">
      <c r="A9" s="47" t="s">
        <v>162</v>
      </c>
      <c r="B9" s="116">
        <v>4867.9166500000001</v>
      </c>
      <c r="C9" s="116">
        <v>10003.307360000001</v>
      </c>
      <c r="D9" s="128">
        <v>105.49463105536121</v>
      </c>
    </row>
    <row r="10" spans="1:4" x14ac:dyDescent="0.2">
      <c r="A10" s="47" t="s">
        <v>163</v>
      </c>
      <c r="B10" s="116">
        <v>18376.995490000001</v>
      </c>
      <c r="C10" s="116">
        <v>37418.550519999997</v>
      </c>
      <c r="D10" s="128">
        <v>103.61625783910991</v>
      </c>
    </row>
    <row r="11" spans="1:4" x14ac:dyDescent="0.2">
      <c r="A11" s="47" t="s">
        <v>164</v>
      </c>
      <c r="B11" s="116">
        <v>9211.3068600000006</v>
      </c>
      <c r="C11" s="116">
        <v>18637.08152</v>
      </c>
      <c r="D11" s="128">
        <v>102.32831023067229</v>
      </c>
    </row>
    <row r="12" spans="1:4" x14ac:dyDescent="0.2">
      <c r="A12" s="47" t="s">
        <v>165</v>
      </c>
      <c r="B12" s="116">
        <v>27139.595369999999</v>
      </c>
      <c r="C12" s="116">
        <v>53285.346519999999</v>
      </c>
      <c r="D12" s="128">
        <v>96.338028601934894</v>
      </c>
    </row>
    <row r="13" spans="1:4" x14ac:dyDescent="0.2">
      <c r="A13" s="47" t="s">
        <v>166</v>
      </c>
      <c r="B13" s="116">
        <v>41077.820449999999</v>
      </c>
      <c r="C13" s="116">
        <v>79172.080310000005</v>
      </c>
      <c r="D13" s="128">
        <v>92.736808921905691</v>
      </c>
    </row>
    <row r="14" spans="1:4" x14ac:dyDescent="0.2">
      <c r="A14" s="47" t="s">
        <v>167</v>
      </c>
      <c r="B14" s="116">
        <v>95093.860509999999</v>
      </c>
      <c r="C14" s="116">
        <v>171027.81163000001</v>
      </c>
      <c r="D14" s="128">
        <v>79.851581072381464</v>
      </c>
    </row>
    <row r="15" spans="1:4" x14ac:dyDescent="0.2">
      <c r="A15" s="47" t="s">
        <v>168</v>
      </c>
      <c r="B15" s="116">
        <v>8994.9587599999995</v>
      </c>
      <c r="C15" s="116">
        <v>16151.37225</v>
      </c>
      <c r="D15" s="128">
        <v>79.560270157369786</v>
      </c>
    </row>
    <row r="16" spans="1:4" x14ac:dyDescent="0.2">
      <c r="A16" s="49" t="s">
        <v>67</v>
      </c>
      <c r="D16" s="95"/>
    </row>
    <row r="17" spans="1:4" x14ac:dyDescent="0.2">
      <c r="A17" s="51"/>
    </row>
    <row r="18" spans="1:4" ht="19.5" x14ac:dyDescent="0.3">
      <c r="A18" s="133" t="s">
        <v>68</v>
      </c>
      <c r="B18" s="133"/>
      <c r="C18" s="133"/>
      <c r="D18" s="133"/>
    </row>
    <row r="19" spans="1:4" ht="15.75" x14ac:dyDescent="0.25">
      <c r="A19" s="132" t="s">
        <v>69</v>
      </c>
      <c r="B19" s="132"/>
      <c r="C19" s="132"/>
      <c r="D19" s="132"/>
    </row>
    <row r="20" spans="1:4" x14ac:dyDescent="0.2">
      <c r="A20" s="27"/>
    </row>
    <row r="21" spans="1:4" x14ac:dyDescent="0.2">
      <c r="A21" s="44" t="s">
        <v>65</v>
      </c>
      <c r="B21" s="45" t="s">
        <v>157</v>
      </c>
      <c r="C21" s="45" t="s">
        <v>158</v>
      </c>
      <c r="D21" s="46" t="s">
        <v>66</v>
      </c>
    </row>
    <row r="22" spans="1:4" x14ac:dyDescent="0.2">
      <c r="A22" s="47" t="s">
        <v>169</v>
      </c>
      <c r="B22" s="116">
        <v>1104670.55275</v>
      </c>
      <c r="C22" s="116">
        <v>1307374.67976</v>
      </c>
      <c r="D22" s="128">
        <f>(C22-B22)/B22*100</f>
        <v>18.349735720336007</v>
      </c>
    </row>
    <row r="23" spans="1:4" x14ac:dyDescent="0.2">
      <c r="A23" s="47" t="s">
        <v>170</v>
      </c>
      <c r="B23" s="116">
        <v>666231.45129999996</v>
      </c>
      <c r="C23" s="116">
        <v>742045.26564999996</v>
      </c>
      <c r="D23" s="128">
        <f t="shared" ref="D23:D31" si="0">(C23-B23)/B23*100</f>
        <v>11.37950095301963</v>
      </c>
    </row>
    <row r="24" spans="1:4" x14ac:dyDescent="0.2">
      <c r="A24" s="47" t="s">
        <v>171</v>
      </c>
      <c r="B24" s="116">
        <v>614609.37194999994</v>
      </c>
      <c r="C24" s="116">
        <v>718968.45961999998</v>
      </c>
      <c r="D24" s="128">
        <f t="shared" si="0"/>
        <v>16.979742326234803</v>
      </c>
    </row>
    <row r="25" spans="1:4" x14ac:dyDescent="0.2">
      <c r="A25" s="47" t="s">
        <v>172</v>
      </c>
      <c r="B25" s="116">
        <v>508134.52175000001</v>
      </c>
      <c r="C25" s="116">
        <v>611756.55876000004</v>
      </c>
      <c r="D25" s="128">
        <f t="shared" si="0"/>
        <v>20.392638676295572</v>
      </c>
    </row>
    <row r="26" spans="1:4" x14ac:dyDescent="0.2">
      <c r="A26" s="47" t="s">
        <v>173</v>
      </c>
      <c r="B26" s="116">
        <v>446712.37605000002</v>
      </c>
      <c r="C26" s="116">
        <v>584658.85016000003</v>
      </c>
      <c r="D26" s="128">
        <f t="shared" si="0"/>
        <v>30.880378853564562</v>
      </c>
    </row>
    <row r="27" spans="1:4" x14ac:dyDescent="0.2">
      <c r="A27" s="47" t="s">
        <v>174</v>
      </c>
      <c r="B27" s="116">
        <v>498012.89013000001</v>
      </c>
      <c r="C27" s="116">
        <v>580218.46895000001</v>
      </c>
      <c r="D27" s="128">
        <f t="shared" si="0"/>
        <v>16.506717084881327</v>
      </c>
    </row>
    <row r="28" spans="1:4" x14ac:dyDescent="0.2">
      <c r="A28" s="47" t="s">
        <v>175</v>
      </c>
      <c r="B28" s="116">
        <v>622055.39520000003</v>
      </c>
      <c r="C28" s="116">
        <v>566882.14142999996</v>
      </c>
      <c r="D28" s="128">
        <f t="shared" si="0"/>
        <v>-8.8695081170803203</v>
      </c>
    </row>
    <row r="29" spans="1:4" x14ac:dyDescent="0.2">
      <c r="A29" s="47" t="s">
        <v>176</v>
      </c>
      <c r="B29" s="116">
        <v>274148.64351000002</v>
      </c>
      <c r="C29" s="116">
        <v>406122.23031999997</v>
      </c>
      <c r="D29" s="128">
        <f t="shared" si="0"/>
        <v>48.139427253881706</v>
      </c>
    </row>
    <row r="30" spans="1:4" x14ac:dyDescent="0.2">
      <c r="A30" s="47" t="s">
        <v>177</v>
      </c>
      <c r="B30" s="116">
        <v>217787.98814</v>
      </c>
      <c r="C30" s="116">
        <v>300949.87742999999</v>
      </c>
      <c r="D30" s="128">
        <f t="shared" si="0"/>
        <v>38.184791548990887</v>
      </c>
    </row>
    <row r="31" spans="1:4" x14ac:dyDescent="0.2">
      <c r="A31" s="47" t="s">
        <v>178</v>
      </c>
      <c r="B31" s="116">
        <v>193387.95366999999</v>
      </c>
      <c r="C31" s="116">
        <v>297824.03580000001</v>
      </c>
      <c r="D31" s="128">
        <f t="shared" si="0"/>
        <v>54.003406183309266</v>
      </c>
    </row>
    <row r="33" spans="1:4" ht="19.5" x14ac:dyDescent="0.3">
      <c r="A33" s="133" t="s">
        <v>70</v>
      </c>
      <c r="B33" s="133"/>
      <c r="C33" s="133"/>
      <c r="D33" s="133"/>
    </row>
    <row r="34" spans="1:4" ht="15.75" x14ac:dyDescent="0.25">
      <c r="A34" s="132" t="s">
        <v>74</v>
      </c>
      <c r="B34" s="132"/>
      <c r="C34" s="132"/>
      <c r="D34" s="132"/>
    </row>
    <row r="36" spans="1:4" x14ac:dyDescent="0.2">
      <c r="A36" s="44" t="s">
        <v>72</v>
      </c>
      <c r="B36" s="45" t="s">
        <v>157</v>
      </c>
      <c r="C36" s="45" t="s">
        <v>158</v>
      </c>
      <c r="D36" s="46" t="s">
        <v>66</v>
      </c>
    </row>
    <row r="37" spans="1:4" x14ac:dyDescent="0.2">
      <c r="A37" s="47" t="s">
        <v>135</v>
      </c>
      <c r="B37" s="116">
        <v>25053.806250000001</v>
      </c>
      <c r="C37" s="116">
        <v>63499.137699999999</v>
      </c>
      <c r="D37" s="128">
        <v>153.45106075449115</v>
      </c>
    </row>
    <row r="38" spans="1:4" x14ac:dyDescent="0.2">
      <c r="A38" s="47" t="s">
        <v>141</v>
      </c>
      <c r="B38" s="116">
        <v>90876.830560000002</v>
      </c>
      <c r="C38" s="116">
        <v>129309.66172</v>
      </c>
      <c r="D38" s="128">
        <v>42.291121865903243</v>
      </c>
    </row>
    <row r="39" spans="1:4" x14ac:dyDescent="0.2">
      <c r="A39" s="47" t="s">
        <v>148</v>
      </c>
      <c r="B39" s="116">
        <v>388792.40402000002</v>
      </c>
      <c r="C39" s="116">
        <v>513165.01594999997</v>
      </c>
      <c r="D39" s="128">
        <v>31.989465494701921</v>
      </c>
    </row>
    <row r="40" spans="1:4" x14ac:dyDescent="0.2">
      <c r="A40" s="47" t="s">
        <v>150</v>
      </c>
      <c r="B40" s="116">
        <v>850631.40171999997</v>
      </c>
      <c r="C40" s="116">
        <v>1119973.6168500001</v>
      </c>
      <c r="D40" s="128">
        <v>31.663798748245437</v>
      </c>
    </row>
    <row r="41" spans="1:4" x14ac:dyDescent="0.2">
      <c r="A41" s="47" t="s">
        <v>154</v>
      </c>
      <c r="B41" s="116">
        <v>257698.12200999999</v>
      </c>
      <c r="C41" s="116">
        <v>331808.35629000003</v>
      </c>
      <c r="D41" s="128">
        <v>28.75854651246707</v>
      </c>
    </row>
    <row r="42" spans="1:4" x14ac:dyDescent="0.2">
      <c r="A42" s="47" t="s">
        <v>149</v>
      </c>
      <c r="B42" s="116">
        <v>464949.65331000002</v>
      </c>
      <c r="C42" s="116">
        <v>597891.77859999996</v>
      </c>
      <c r="D42" s="128">
        <v>28.592800176014393</v>
      </c>
    </row>
    <row r="43" spans="1:4" x14ac:dyDescent="0.2">
      <c r="A43" s="49" t="s">
        <v>138</v>
      </c>
      <c r="B43" s="116">
        <v>170613.20470999999</v>
      </c>
      <c r="C43" s="116">
        <v>218448.59641999999</v>
      </c>
      <c r="D43" s="128">
        <v>28.037332626925483</v>
      </c>
    </row>
    <row r="44" spans="1:4" x14ac:dyDescent="0.2">
      <c r="A44" s="47" t="s">
        <v>147</v>
      </c>
      <c r="B44" s="116">
        <v>603327.88795999996</v>
      </c>
      <c r="C44" s="116">
        <v>769397.44761000003</v>
      </c>
      <c r="D44" s="128">
        <v>27.525589810131606</v>
      </c>
    </row>
    <row r="45" spans="1:4" x14ac:dyDescent="0.2">
      <c r="A45" s="47" t="s">
        <v>137</v>
      </c>
      <c r="B45" s="116">
        <v>7065.8872499999998</v>
      </c>
      <c r="C45" s="116">
        <v>8699.7593300000008</v>
      </c>
      <c r="D45" s="128">
        <v>23.123381709777494</v>
      </c>
    </row>
    <row r="46" spans="1:4" x14ac:dyDescent="0.2">
      <c r="A46" s="47" t="s">
        <v>132</v>
      </c>
      <c r="B46" s="116">
        <v>98588.702839999998</v>
      </c>
      <c r="C46" s="116">
        <v>120119.82441</v>
      </c>
      <c r="D46" s="128">
        <v>21.839339548815186</v>
      </c>
    </row>
    <row r="48" spans="1:4" ht="19.5" x14ac:dyDescent="0.3">
      <c r="A48" s="133" t="s">
        <v>73</v>
      </c>
      <c r="B48" s="133"/>
      <c r="C48" s="133"/>
      <c r="D48" s="133"/>
    </row>
    <row r="49" spans="1:4" ht="15.75" x14ac:dyDescent="0.25">
      <c r="A49" s="132" t="s">
        <v>71</v>
      </c>
      <c r="B49" s="132"/>
      <c r="C49" s="132"/>
      <c r="D49" s="132"/>
    </row>
    <row r="51" spans="1:4" x14ac:dyDescent="0.2">
      <c r="A51" s="44" t="s">
        <v>72</v>
      </c>
      <c r="B51" s="45" t="s">
        <v>157</v>
      </c>
      <c r="C51" s="45" t="s">
        <v>158</v>
      </c>
      <c r="D51" s="46" t="s">
        <v>66</v>
      </c>
    </row>
    <row r="52" spans="1:4" x14ac:dyDescent="0.2">
      <c r="A52" s="47" t="s">
        <v>145</v>
      </c>
      <c r="B52" s="116">
        <v>2064185.3696600001</v>
      </c>
      <c r="C52" s="116">
        <v>2286660.6821300001</v>
      </c>
      <c r="D52" s="128">
        <v>10.777874688000756</v>
      </c>
    </row>
    <row r="53" spans="1:4" x14ac:dyDescent="0.2">
      <c r="A53" s="47" t="s">
        <v>144</v>
      </c>
      <c r="B53" s="116">
        <v>1245686.8463699999</v>
      </c>
      <c r="C53" s="116">
        <v>1433355.49013</v>
      </c>
      <c r="D53" s="128">
        <v>15.06547526827282</v>
      </c>
    </row>
    <row r="54" spans="1:4" x14ac:dyDescent="0.2">
      <c r="A54" s="47" t="s">
        <v>143</v>
      </c>
      <c r="B54" s="116">
        <v>1230554.3856200001</v>
      </c>
      <c r="C54" s="116">
        <v>1353176.81011</v>
      </c>
      <c r="D54" s="128">
        <v>9.9648114640799204</v>
      </c>
    </row>
    <row r="55" spans="1:4" x14ac:dyDescent="0.2">
      <c r="A55" s="47" t="s">
        <v>150</v>
      </c>
      <c r="B55" s="116">
        <v>850631.40171999997</v>
      </c>
      <c r="C55" s="116">
        <v>1119973.6168500001</v>
      </c>
      <c r="D55" s="128">
        <v>31.663798748245437</v>
      </c>
    </row>
    <row r="56" spans="1:4" x14ac:dyDescent="0.2">
      <c r="A56" s="47" t="s">
        <v>147</v>
      </c>
      <c r="B56" s="116">
        <v>603327.88795999996</v>
      </c>
      <c r="C56" s="116">
        <v>769397.44761000003</v>
      </c>
      <c r="D56" s="128">
        <v>27.525589810131606</v>
      </c>
    </row>
    <row r="57" spans="1:4" x14ac:dyDescent="0.2">
      <c r="A57" s="47" t="s">
        <v>140</v>
      </c>
      <c r="B57" s="116">
        <v>613393.96707999997</v>
      </c>
      <c r="C57" s="116">
        <v>696415.73346000002</v>
      </c>
      <c r="D57" s="128">
        <v>13.534819518231769</v>
      </c>
    </row>
    <row r="58" spans="1:4" x14ac:dyDescent="0.2">
      <c r="A58" s="47" t="s">
        <v>149</v>
      </c>
      <c r="B58" s="116">
        <v>464949.65331000002</v>
      </c>
      <c r="C58" s="116">
        <v>597891.77859999996</v>
      </c>
      <c r="D58" s="128">
        <v>28.592800176014393</v>
      </c>
    </row>
    <row r="59" spans="1:4" x14ac:dyDescent="0.2">
      <c r="A59" s="47" t="s">
        <v>130</v>
      </c>
      <c r="B59" s="116">
        <v>523301.51370000001</v>
      </c>
      <c r="C59" s="116">
        <v>548129.16926</v>
      </c>
      <c r="D59" s="128">
        <v>4.7444264749888108</v>
      </c>
    </row>
    <row r="60" spans="1:4" x14ac:dyDescent="0.2">
      <c r="A60" s="47" t="s">
        <v>148</v>
      </c>
      <c r="B60" s="116">
        <v>388792.40402000002</v>
      </c>
      <c r="C60" s="116">
        <v>513165.01594999997</v>
      </c>
      <c r="D60" s="128">
        <v>31.989465494701921</v>
      </c>
    </row>
    <row r="61" spans="1:4" x14ac:dyDescent="0.2">
      <c r="A61" s="47" t="s">
        <v>156</v>
      </c>
      <c r="B61" s="116">
        <v>328015.23112999997</v>
      </c>
      <c r="C61" s="116">
        <v>391508.35631</v>
      </c>
      <c r="D61" s="128">
        <v>19.356761258088106</v>
      </c>
    </row>
    <row r="63" spans="1:4" ht="19.5" x14ac:dyDescent="0.3">
      <c r="A63" s="133" t="s">
        <v>75</v>
      </c>
      <c r="B63" s="133"/>
      <c r="C63" s="133"/>
      <c r="D63" s="133"/>
    </row>
    <row r="64" spans="1:4" ht="15.75" x14ac:dyDescent="0.25">
      <c r="A64" s="132" t="s">
        <v>76</v>
      </c>
      <c r="B64" s="132"/>
      <c r="C64" s="132"/>
      <c r="D64" s="132"/>
    </row>
    <row r="66" spans="1:4" x14ac:dyDescent="0.2">
      <c r="A66" s="44" t="s">
        <v>77</v>
      </c>
      <c r="B66" s="45" t="s">
        <v>157</v>
      </c>
      <c r="C66" s="45" t="s">
        <v>158</v>
      </c>
      <c r="D66" s="46" t="s">
        <v>66</v>
      </c>
    </row>
    <row r="67" spans="1:4" x14ac:dyDescent="0.2">
      <c r="A67" s="47" t="s">
        <v>179</v>
      </c>
      <c r="B67" s="48">
        <v>4279575.6103499997</v>
      </c>
      <c r="C67" s="48">
        <v>5137158.0090500005</v>
      </c>
      <c r="D67" s="117">
        <f>(C67-B67)/B67</f>
        <v>0.20038958924477665</v>
      </c>
    </row>
    <row r="68" spans="1:4" x14ac:dyDescent="0.2">
      <c r="A68" s="47" t="s">
        <v>180</v>
      </c>
      <c r="B68" s="48">
        <v>1002592.02555</v>
      </c>
      <c r="C68" s="48">
        <v>1149915.29198</v>
      </c>
      <c r="D68" s="117">
        <f t="shared" ref="D68:D76" si="1">(C68-B68)/B68</f>
        <v>0.14694238800591061</v>
      </c>
    </row>
    <row r="69" spans="1:4" x14ac:dyDescent="0.2">
      <c r="A69" s="47" t="s">
        <v>181</v>
      </c>
      <c r="B69" s="48">
        <v>1000633.86239</v>
      </c>
      <c r="C69" s="48">
        <v>981301.11383000005</v>
      </c>
      <c r="D69" s="117">
        <f t="shared" si="1"/>
        <v>-1.932050202041332E-2</v>
      </c>
    </row>
    <row r="70" spans="1:4" x14ac:dyDescent="0.2">
      <c r="A70" s="47" t="s">
        <v>182</v>
      </c>
      <c r="B70" s="48">
        <v>662129.75254999998</v>
      </c>
      <c r="C70" s="48">
        <v>794032.50100000005</v>
      </c>
      <c r="D70" s="117">
        <f t="shared" si="1"/>
        <v>0.1992098194379803</v>
      </c>
    </row>
    <row r="71" spans="1:4" x14ac:dyDescent="0.2">
      <c r="A71" s="47" t="s">
        <v>183</v>
      </c>
      <c r="B71" s="48">
        <v>447221.30338</v>
      </c>
      <c r="C71" s="48">
        <v>525133.73930000002</v>
      </c>
      <c r="D71" s="117">
        <f t="shared" si="1"/>
        <v>0.17421450036291877</v>
      </c>
    </row>
    <row r="72" spans="1:4" x14ac:dyDescent="0.2">
      <c r="A72" s="47" t="s">
        <v>184</v>
      </c>
      <c r="B72" s="48">
        <v>492408.92888000002</v>
      </c>
      <c r="C72" s="48">
        <v>522848.1189</v>
      </c>
      <c r="D72" s="117">
        <f t="shared" si="1"/>
        <v>6.181689290085559E-2</v>
      </c>
    </row>
    <row r="73" spans="1:4" x14ac:dyDescent="0.2">
      <c r="A73" s="47" t="s">
        <v>185</v>
      </c>
      <c r="B73" s="48">
        <v>453370.43330999999</v>
      </c>
      <c r="C73" s="48">
        <v>472339.58649999998</v>
      </c>
      <c r="D73" s="117">
        <f t="shared" si="1"/>
        <v>4.1840296138212198E-2</v>
      </c>
    </row>
    <row r="74" spans="1:4" x14ac:dyDescent="0.2">
      <c r="A74" s="47" t="s">
        <v>186</v>
      </c>
      <c r="B74" s="48">
        <v>192407.56471999999</v>
      </c>
      <c r="C74" s="48">
        <v>294772.03256000002</v>
      </c>
      <c r="D74" s="117">
        <f t="shared" si="1"/>
        <v>0.53201893589249116</v>
      </c>
    </row>
    <row r="75" spans="1:4" x14ac:dyDescent="0.2">
      <c r="A75" s="47" t="s">
        <v>187</v>
      </c>
      <c r="B75" s="48">
        <v>220092.56703999999</v>
      </c>
      <c r="C75" s="48">
        <v>262277.92369999998</v>
      </c>
      <c r="D75" s="117">
        <f t="shared" si="1"/>
        <v>0.19167097384226134</v>
      </c>
    </row>
    <row r="76" spans="1:4" x14ac:dyDescent="0.2">
      <c r="A76" s="47" t="s">
        <v>188</v>
      </c>
      <c r="B76" s="48">
        <v>157732.60743999999</v>
      </c>
      <c r="C76" s="48">
        <v>187654.38930000001</v>
      </c>
      <c r="D76" s="117">
        <f t="shared" si="1"/>
        <v>0.18969940550422956</v>
      </c>
    </row>
    <row r="78" spans="1:4" ht="19.5" x14ac:dyDescent="0.3">
      <c r="A78" s="133" t="s">
        <v>78</v>
      </c>
      <c r="B78" s="133"/>
      <c r="C78" s="133"/>
      <c r="D78" s="133"/>
    </row>
    <row r="79" spans="1:4" ht="15.75" x14ac:dyDescent="0.25">
      <c r="A79" s="132" t="s">
        <v>79</v>
      </c>
      <c r="B79" s="132"/>
      <c r="C79" s="132"/>
      <c r="D79" s="132"/>
    </row>
    <row r="81" spans="1:4" x14ac:dyDescent="0.2">
      <c r="A81" s="44" t="s">
        <v>77</v>
      </c>
      <c r="B81" s="45" t="s">
        <v>157</v>
      </c>
      <c r="C81" s="45" t="s">
        <v>158</v>
      </c>
      <c r="D81" s="46" t="s">
        <v>66</v>
      </c>
    </row>
    <row r="82" spans="1:4" x14ac:dyDescent="0.2">
      <c r="A82" s="47" t="s">
        <v>189</v>
      </c>
      <c r="B82" s="48">
        <v>4.32</v>
      </c>
      <c r="C82" s="48">
        <v>876.37756999999999</v>
      </c>
      <c r="D82" s="128">
        <v>20186.517824074075</v>
      </c>
    </row>
    <row r="83" spans="1:4" x14ac:dyDescent="0.2">
      <c r="A83" s="47" t="s">
        <v>190</v>
      </c>
      <c r="B83" s="48">
        <v>1973.6879200000001</v>
      </c>
      <c r="C83" s="48">
        <v>29298.079470000001</v>
      </c>
      <c r="D83" s="128">
        <v>1384.4332365372131</v>
      </c>
    </row>
    <row r="84" spans="1:4" x14ac:dyDescent="0.2">
      <c r="A84" s="47" t="s">
        <v>191</v>
      </c>
      <c r="B84" s="48">
        <v>108.3082</v>
      </c>
      <c r="C84" s="48">
        <v>546.59969000000001</v>
      </c>
      <c r="D84" s="128">
        <v>404.6706435893127</v>
      </c>
    </row>
    <row r="85" spans="1:4" x14ac:dyDescent="0.2">
      <c r="A85" s="47" t="s">
        <v>192</v>
      </c>
      <c r="B85" s="48">
        <v>365.05014</v>
      </c>
      <c r="C85" s="48">
        <v>1182.2447999999999</v>
      </c>
      <c r="D85" s="128">
        <v>223.85819657540742</v>
      </c>
    </row>
    <row r="86" spans="1:4" x14ac:dyDescent="0.2">
      <c r="A86" s="47" t="s">
        <v>193</v>
      </c>
      <c r="B86" s="48">
        <v>823.46127999999999</v>
      </c>
      <c r="C86" s="48">
        <v>2395.3417300000001</v>
      </c>
      <c r="D86" s="128">
        <v>190.88698985336623</v>
      </c>
    </row>
    <row r="87" spans="1:4" x14ac:dyDescent="0.2">
      <c r="A87" s="47" t="s">
        <v>194</v>
      </c>
      <c r="B87" s="48">
        <v>2944.1943799999999</v>
      </c>
      <c r="C87" s="48">
        <v>8203.5014699999992</v>
      </c>
      <c r="D87" s="128">
        <v>178.63314751657123</v>
      </c>
    </row>
    <row r="88" spans="1:4" x14ac:dyDescent="0.2">
      <c r="A88" s="47" t="s">
        <v>195</v>
      </c>
      <c r="B88" s="48">
        <v>8858.3386399999999</v>
      </c>
      <c r="C88" s="48">
        <v>21173.077209999999</v>
      </c>
      <c r="D88" s="128">
        <v>139.01860236402069</v>
      </c>
    </row>
    <row r="89" spans="1:4" x14ac:dyDescent="0.2">
      <c r="A89" s="47" t="s">
        <v>196</v>
      </c>
      <c r="B89" s="48">
        <v>43.318420000000003</v>
      </c>
      <c r="C89" s="48">
        <v>94.268000000000001</v>
      </c>
      <c r="D89" s="128">
        <v>117.61643199359533</v>
      </c>
    </row>
    <row r="90" spans="1:4" x14ac:dyDescent="0.2">
      <c r="A90" s="47" t="s">
        <v>197</v>
      </c>
      <c r="B90" s="48">
        <v>1037.7750699999999</v>
      </c>
      <c r="C90" s="48">
        <v>2239.4803299999999</v>
      </c>
      <c r="D90" s="128">
        <v>115.79631220087026</v>
      </c>
    </row>
    <row r="91" spans="1:4" x14ac:dyDescent="0.2">
      <c r="A91" s="47" t="s">
        <v>198</v>
      </c>
      <c r="B91" s="48">
        <v>11543.589190000001</v>
      </c>
      <c r="C91" s="48">
        <v>24289.963189999999</v>
      </c>
      <c r="D91" s="128">
        <v>110.41950462895846</v>
      </c>
    </row>
    <row r="92" spans="1:4" x14ac:dyDescent="0.2">
      <c r="A92" s="52" t="s">
        <v>221</v>
      </c>
    </row>
  </sheetData>
  <mergeCells count="12">
    <mergeCell ref="A79:D79"/>
    <mergeCell ref="A2:D2"/>
    <mergeCell ref="A3:D3"/>
    <mergeCell ref="A18:D18"/>
    <mergeCell ref="A19:D19"/>
    <mergeCell ref="A33:D33"/>
    <mergeCell ref="A34:D34"/>
    <mergeCell ref="A48:D48"/>
    <mergeCell ref="A49:D49"/>
    <mergeCell ref="A63:D63"/>
    <mergeCell ref="A64:D64"/>
    <mergeCell ref="A78:D78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5"/>
  <sheetViews>
    <sheetView showGridLines="0" zoomScale="85" zoomScaleNormal="85" workbookViewId="0">
      <selection activeCell="C55" sqref="C55"/>
    </sheetView>
  </sheetViews>
  <sheetFormatPr defaultColWidth="9.140625" defaultRowHeight="12.75" x14ac:dyDescent="0.2"/>
  <cols>
    <col min="1" max="1" width="44.7109375" style="15" customWidth="1"/>
    <col min="2" max="2" width="16" style="17" customWidth="1"/>
    <col min="3" max="3" width="16" style="15" customWidth="1"/>
    <col min="4" max="4" width="10.28515625" style="15" customWidth="1"/>
    <col min="5" max="5" width="13.85546875" style="15" bestFit="1" customWidth="1"/>
    <col min="6" max="7" width="14.85546875" style="15" bestFit="1" customWidth="1"/>
    <col min="8" max="8" width="9.5703125" style="15" bestFit="1" customWidth="1"/>
    <col min="9" max="9" width="13.85546875" style="15" bestFit="1" customWidth="1"/>
    <col min="10" max="11" width="14.140625" style="15" bestFit="1" customWidth="1"/>
    <col min="12" max="12" width="9.5703125" style="15" bestFit="1" customWidth="1"/>
    <col min="13" max="13" width="10.5703125" style="15" bestFit="1" customWidth="1"/>
    <col min="14" max="16384" width="9.140625" style="15"/>
  </cols>
  <sheetData>
    <row r="1" spans="1:13" ht="26.25" x14ac:dyDescent="0.4">
      <c r="B1" s="131" t="s">
        <v>118</v>
      </c>
      <c r="C1" s="131"/>
      <c r="D1" s="131"/>
      <c r="E1" s="131"/>
      <c r="F1" s="131"/>
      <c r="G1" s="131"/>
      <c r="H1" s="131"/>
      <c r="I1" s="131"/>
      <c r="J1" s="131"/>
    </row>
    <row r="2" spans="1:13" x14ac:dyDescent="0.2">
      <c r="D2" s="16"/>
    </row>
    <row r="3" spans="1:13" x14ac:dyDescent="0.2">
      <c r="D3" s="16"/>
    </row>
    <row r="4" spans="1:13" x14ac:dyDescent="0.2">
      <c r="B4" s="18"/>
      <c r="C4" s="16"/>
      <c r="D4" s="16"/>
      <c r="E4" s="16"/>
      <c r="F4" s="16"/>
      <c r="G4" s="16"/>
      <c r="H4" s="16"/>
      <c r="I4" s="16"/>
    </row>
    <row r="5" spans="1:13" ht="26.25" x14ac:dyDescent="0.2">
      <c r="A5" s="134" t="s">
        <v>114</v>
      </c>
      <c r="B5" s="135"/>
      <c r="C5" s="135"/>
      <c r="D5" s="135"/>
      <c r="E5" s="135"/>
      <c r="F5" s="135"/>
      <c r="G5" s="135"/>
      <c r="H5" s="135"/>
      <c r="I5" s="135"/>
      <c r="J5" s="135"/>
      <c r="K5" s="135"/>
      <c r="L5" s="135"/>
      <c r="M5" s="136"/>
    </row>
    <row r="6" spans="1:13" ht="18" x14ac:dyDescent="0.2">
      <c r="A6" s="55"/>
      <c r="B6" s="130" t="str">
        <f>SEKTOR_USD!B6</f>
        <v>1 - 31 OCAK</v>
      </c>
      <c r="C6" s="130"/>
      <c r="D6" s="130"/>
      <c r="E6" s="130"/>
      <c r="F6" s="130" t="str">
        <f>SEKTOR_USD!F6</f>
        <v>1 OCAK  -  31 OCAK</v>
      </c>
      <c r="G6" s="130"/>
      <c r="H6" s="130"/>
      <c r="I6" s="130"/>
      <c r="J6" s="130" t="s">
        <v>106</v>
      </c>
      <c r="K6" s="130"/>
      <c r="L6" s="130"/>
      <c r="M6" s="130"/>
    </row>
    <row r="7" spans="1:13" ht="30" x14ac:dyDescent="0.25">
      <c r="A7" s="56" t="s">
        <v>1</v>
      </c>
      <c r="B7" s="3">
        <f>SEKTOR_USD!B7</f>
        <v>2017</v>
      </c>
      <c r="C7" s="4">
        <f>SEKTOR_USD!C7</f>
        <v>2018</v>
      </c>
      <c r="D7" s="5" t="s">
        <v>120</v>
      </c>
      <c r="E7" s="5" t="s">
        <v>121</v>
      </c>
      <c r="F7" s="3"/>
      <c r="G7" s="4"/>
      <c r="H7" s="5" t="s">
        <v>120</v>
      </c>
      <c r="I7" s="5" t="s">
        <v>121</v>
      </c>
      <c r="J7" s="3"/>
      <c r="K7" s="3"/>
      <c r="L7" s="5" t="s">
        <v>120</v>
      </c>
      <c r="M7" s="5" t="s">
        <v>121</v>
      </c>
    </row>
    <row r="8" spans="1:13" ht="16.5" x14ac:dyDescent="0.25">
      <c r="A8" s="57" t="s">
        <v>2</v>
      </c>
      <c r="B8" s="58">
        <f>SEKTOR_USD!B8*$B$53</f>
        <v>6169748.8169088354</v>
      </c>
      <c r="C8" s="58">
        <f>SEKTOR_USD!C8*$C$53</f>
        <v>7161171.3784172218</v>
      </c>
      <c r="D8" s="59">
        <f t="shared" ref="D8:D43" si="0">(C8-B8)/B8*100</f>
        <v>16.06909115637399</v>
      </c>
      <c r="E8" s="59">
        <f>C8/C$44*100</f>
        <v>15.560974417371218</v>
      </c>
      <c r="F8" s="58">
        <f>SEKTOR_USD!F8*$B$54</f>
        <v>6169748.8169088354</v>
      </c>
      <c r="G8" s="58">
        <f>SEKTOR_USD!G8*$C$54</f>
        <v>7161171.3784172218</v>
      </c>
      <c r="H8" s="59">
        <f t="shared" ref="H8:H43" si="1">(G8-F8)/F8*100</f>
        <v>16.06909115637399</v>
      </c>
      <c r="I8" s="59">
        <f>G8/G$44*100</f>
        <v>15.560974417371218</v>
      </c>
      <c r="J8" s="58">
        <f>SEKTOR_USD!J8*$B$55</f>
        <v>62955538.720159404</v>
      </c>
      <c r="K8" s="58">
        <f>SEKTOR_USD!K8*$C$55</f>
        <v>78364120.730578989</v>
      </c>
      <c r="L8" s="59">
        <f t="shared" ref="L8:L43" si="2">(K8-J8)/J8*100</f>
        <v>24.475339777349092</v>
      </c>
      <c r="M8" s="59">
        <f>K8/K$44*100</f>
        <v>14.41349062451415</v>
      </c>
    </row>
    <row r="9" spans="1:13" s="19" customFormat="1" ht="15.75" x14ac:dyDescent="0.25">
      <c r="A9" s="60" t="s">
        <v>3</v>
      </c>
      <c r="B9" s="61">
        <f>SEKTOR_USD!B9*$B$53</f>
        <v>4368998.4604665637</v>
      </c>
      <c r="C9" s="61">
        <f>SEKTOR_USD!C9*$C$53</f>
        <v>4935332.4004779393</v>
      </c>
      <c r="D9" s="62">
        <f t="shared" si="0"/>
        <v>12.962557554916076</v>
      </c>
      <c r="E9" s="62">
        <f t="shared" ref="E9:E44" si="3">C9/C$44*100</f>
        <v>10.724304330506707</v>
      </c>
      <c r="F9" s="61">
        <f>SEKTOR_USD!F9*$B$54</f>
        <v>4368998.4604665637</v>
      </c>
      <c r="G9" s="61">
        <f>SEKTOR_USD!G9*$C$54</f>
        <v>4935332.4004779393</v>
      </c>
      <c r="H9" s="62">
        <f t="shared" si="1"/>
        <v>12.962557554916076</v>
      </c>
      <c r="I9" s="62">
        <f t="shared" ref="I9:I44" si="4">G9/G$44*100</f>
        <v>10.724304330506707</v>
      </c>
      <c r="J9" s="61">
        <f>SEKTOR_USD!J9*$B$55</f>
        <v>44241064.686547212</v>
      </c>
      <c r="K9" s="61">
        <f>SEKTOR_USD!K9*$C$55</f>
        <v>53499149.63930358</v>
      </c>
      <c r="L9" s="62">
        <f t="shared" si="2"/>
        <v>20.926451518178673</v>
      </c>
      <c r="M9" s="62">
        <f t="shared" ref="M9:M44" si="5">K9/K$44*100</f>
        <v>9.8400835044995514</v>
      </c>
    </row>
    <row r="10" spans="1:13" ht="14.25" x14ac:dyDescent="0.2">
      <c r="A10" s="11" t="str">
        <f>SEKTOR_USD!A10</f>
        <v xml:space="preserve"> Hububat, Bakliyat, Yağlı Tohumlar ve Mamulleri </v>
      </c>
      <c r="B10" s="63">
        <f>SEKTOR_USD!B10*$B$53</f>
        <v>1954300.3777019584</v>
      </c>
      <c r="C10" s="63">
        <f>SEKTOR_USD!C10*$C$53</f>
        <v>2067955.9677131725</v>
      </c>
      <c r="D10" s="64">
        <f t="shared" si="0"/>
        <v>5.8156663790271876</v>
      </c>
      <c r="E10" s="64">
        <f t="shared" si="3"/>
        <v>4.4935958391973552</v>
      </c>
      <c r="F10" s="63">
        <f>SEKTOR_USD!F10*$B$54</f>
        <v>1954300.3777019584</v>
      </c>
      <c r="G10" s="63">
        <f>SEKTOR_USD!G10*$C$54</f>
        <v>2067955.9677131725</v>
      </c>
      <c r="H10" s="64">
        <f t="shared" si="1"/>
        <v>5.8156663790271876</v>
      </c>
      <c r="I10" s="64">
        <f t="shared" si="4"/>
        <v>4.4935958391973552</v>
      </c>
      <c r="J10" s="63">
        <f>SEKTOR_USD!J10*$B$55</f>
        <v>19806489.952543713</v>
      </c>
      <c r="K10" s="63">
        <f>SEKTOR_USD!K10*$C$55</f>
        <v>23337528.98326204</v>
      </c>
      <c r="L10" s="64">
        <f t="shared" si="2"/>
        <v>17.827686981280806</v>
      </c>
      <c r="M10" s="64">
        <f t="shared" si="5"/>
        <v>4.2924651238805431</v>
      </c>
    </row>
    <row r="11" spans="1:13" ht="14.25" x14ac:dyDescent="0.2">
      <c r="A11" s="11" t="str">
        <f>SEKTOR_USD!A11</f>
        <v xml:space="preserve"> Yaş Meyve ve Sebze  </v>
      </c>
      <c r="B11" s="63">
        <f>SEKTOR_USD!B11*$B$53</f>
        <v>721380.08529653249</v>
      </c>
      <c r="C11" s="63">
        <f>SEKTOR_USD!C11*$C$53</f>
        <v>851913.70780012093</v>
      </c>
      <c r="D11" s="64">
        <f t="shared" si="0"/>
        <v>18.094985592779558</v>
      </c>
      <c r="E11" s="64">
        <f t="shared" si="3"/>
        <v>1.8511786287979533</v>
      </c>
      <c r="F11" s="63">
        <f>SEKTOR_USD!F11*$B$54</f>
        <v>721380.08529653249</v>
      </c>
      <c r="G11" s="63">
        <f>SEKTOR_USD!G11*$C$54</f>
        <v>851913.70780012093</v>
      </c>
      <c r="H11" s="64">
        <f t="shared" si="1"/>
        <v>18.094985592779558</v>
      </c>
      <c r="I11" s="64">
        <f t="shared" si="4"/>
        <v>1.8511786287979533</v>
      </c>
      <c r="J11" s="63">
        <f>SEKTOR_USD!J11*$B$55</f>
        <v>6284391.1986565478</v>
      </c>
      <c r="K11" s="63">
        <f>SEKTOR_USD!K11*$C$55</f>
        <v>8261046.7451349609</v>
      </c>
      <c r="L11" s="64">
        <f t="shared" si="2"/>
        <v>31.453413449197349</v>
      </c>
      <c r="M11" s="64">
        <f t="shared" si="5"/>
        <v>1.5194519979245116</v>
      </c>
    </row>
    <row r="12" spans="1:13" ht="14.25" x14ac:dyDescent="0.2">
      <c r="A12" s="11" t="str">
        <f>SEKTOR_USD!A12</f>
        <v xml:space="preserve"> Meyve Sebze Mamulleri </v>
      </c>
      <c r="B12" s="63">
        <f>SEKTOR_USD!B12*$B$53</f>
        <v>368185.32748944755</v>
      </c>
      <c r="C12" s="63">
        <f>SEKTOR_USD!C12*$C$53</f>
        <v>453182.42790230073</v>
      </c>
      <c r="D12" s="64">
        <f t="shared" si="0"/>
        <v>23.085412173381421</v>
      </c>
      <c r="E12" s="64">
        <f t="shared" si="3"/>
        <v>0.98474953249178043</v>
      </c>
      <c r="F12" s="63">
        <f>SEKTOR_USD!F12*$B$54</f>
        <v>368185.32748944755</v>
      </c>
      <c r="G12" s="63">
        <f>SEKTOR_USD!G12*$C$54</f>
        <v>453182.42790230073</v>
      </c>
      <c r="H12" s="64">
        <f t="shared" si="1"/>
        <v>23.085412173381421</v>
      </c>
      <c r="I12" s="64">
        <f t="shared" si="4"/>
        <v>0.98474953249178043</v>
      </c>
      <c r="J12" s="63">
        <f>SEKTOR_USD!J12*$B$55</f>
        <v>4122613.041075848</v>
      </c>
      <c r="K12" s="63">
        <f>SEKTOR_USD!K12*$C$55</f>
        <v>5248304.5155718429</v>
      </c>
      <c r="L12" s="64">
        <f t="shared" si="2"/>
        <v>27.305290680452305</v>
      </c>
      <c r="M12" s="64">
        <f t="shared" si="5"/>
        <v>0.9653191693411235</v>
      </c>
    </row>
    <row r="13" spans="1:13" ht="14.25" x14ac:dyDescent="0.2">
      <c r="A13" s="11" t="str">
        <f>SEKTOR_USD!A13</f>
        <v xml:space="preserve"> Kuru Meyve ve Mamulleri  </v>
      </c>
      <c r="B13" s="63">
        <f>SEKTOR_USD!B13*$B$53</f>
        <v>359668.91478503286</v>
      </c>
      <c r="C13" s="63">
        <f>SEKTOR_USD!C13*$C$53</f>
        <v>410653.44784692372</v>
      </c>
      <c r="D13" s="64">
        <f t="shared" si="0"/>
        <v>14.175407149756975</v>
      </c>
      <c r="E13" s="64">
        <f t="shared" si="3"/>
        <v>0.89233554940611337</v>
      </c>
      <c r="F13" s="63">
        <f>SEKTOR_USD!F13*$B$54</f>
        <v>359668.91478503286</v>
      </c>
      <c r="G13" s="63">
        <f>SEKTOR_USD!G13*$C$54</f>
        <v>410653.44784692372</v>
      </c>
      <c r="H13" s="64">
        <f t="shared" si="1"/>
        <v>14.175407149756975</v>
      </c>
      <c r="I13" s="64">
        <f t="shared" si="4"/>
        <v>0.89233554940611337</v>
      </c>
      <c r="J13" s="63">
        <f>SEKTOR_USD!J13*$B$55</f>
        <v>4019547.4854122032</v>
      </c>
      <c r="K13" s="63">
        <f>SEKTOR_USD!K13*$C$55</f>
        <v>4721749.024825247</v>
      </c>
      <c r="L13" s="64">
        <f t="shared" si="2"/>
        <v>17.469666472693337</v>
      </c>
      <c r="M13" s="64">
        <f t="shared" si="5"/>
        <v>0.86846996643542496</v>
      </c>
    </row>
    <row r="14" spans="1:13" ht="14.25" x14ac:dyDescent="0.2">
      <c r="A14" s="11" t="str">
        <f>SEKTOR_USD!A14</f>
        <v xml:space="preserve"> Fındık ve Mamulleri </v>
      </c>
      <c r="B14" s="63">
        <f>SEKTOR_USD!B14*$B$53</f>
        <v>574554.12145774264</v>
      </c>
      <c r="C14" s="63">
        <f>SEKTOR_USD!C14*$C$53</f>
        <v>585295.19127788197</v>
      </c>
      <c r="D14" s="64">
        <f t="shared" si="0"/>
        <v>1.8694617998540126</v>
      </c>
      <c r="E14" s="64">
        <f t="shared" si="3"/>
        <v>1.2718259369598459</v>
      </c>
      <c r="F14" s="63">
        <f>SEKTOR_USD!F14*$B$54</f>
        <v>574554.12145774264</v>
      </c>
      <c r="G14" s="63">
        <f>SEKTOR_USD!G14*$C$54</f>
        <v>585295.19127788197</v>
      </c>
      <c r="H14" s="64">
        <f t="shared" si="1"/>
        <v>1.8694617998540126</v>
      </c>
      <c r="I14" s="64">
        <f t="shared" si="4"/>
        <v>1.2718259369598459</v>
      </c>
      <c r="J14" s="63">
        <f>SEKTOR_USD!J14*$B$55</f>
        <v>6042988.6391282203</v>
      </c>
      <c r="K14" s="63">
        <f>SEKTOR_USD!K14*$C$55</f>
        <v>6814433.499163067</v>
      </c>
      <c r="L14" s="64">
        <f t="shared" si="2"/>
        <v>12.765949203342167</v>
      </c>
      <c r="M14" s="64">
        <f t="shared" si="5"/>
        <v>1.2533768315891409</v>
      </c>
    </row>
    <row r="15" spans="1:13" ht="14.25" x14ac:dyDescent="0.2">
      <c r="A15" s="11" t="str">
        <f>SEKTOR_USD!A15</f>
        <v xml:space="preserve"> Zeytin ve Zeytinyağı </v>
      </c>
      <c r="B15" s="63">
        <f>SEKTOR_USD!B15*$B$53</f>
        <v>93564.917615193757</v>
      </c>
      <c r="C15" s="63">
        <f>SEKTOR_USD!C15*$C$53</f>
        <v>239566.56225508809</v>
      </c>
      <c r="D15" s="64">
        <f t="shared" si="0"/>
        <v>156.04314989124248</v>
      </c>
      <c r="E15" s="64">
        <f t="shared" si="3"/>
        <v>0.52056974334455053</v>
      </c>
      <c r="F15" s="63">
        <f>SEKTOR_USD!F15*$B$54</f>
        <v>93564.917615193757</v>
      </c>
      <c r="G15" s="63">
        <f>SEKTOR_USD!G15*$C$54</f>
        <v>239566.56225508809</v>
      </c>
      <c r="H15" s="64">
        <f t="shared" si="1"/>
        <v>156.04314989124248</v>
      </c>
      <c r="I15" s="64">
        <f t="shared" si="4"/>
        <v>0.52056974334455053</v>
      </c>
      <c r="J15" s="63">
        <f>SEKTOR_USD!J15*$B$55</f>
        <v>634387.62745606934</v>
      </c>
      <c r="K15" s="63">
        <f>SEKTOR_USD!K15*$C$55</f>
        <v>1319022.186681485</v>
      </c>
      <c r="L15" s="64">
        <f t="shared" si="2"/>
        <v>107.92054094289945</v>
      </c>
      <c r="M15" s="64">
        <f t="shared" si="5"/>
        <v>0.24260737878528954</v>
      </c>
    </row>
    <row r="16" spans="1:13" ht="14.25" x14ac:dyDescent="0.2">
      <c r="A16" s="11" t="str">
        <f>SEKTOR_USD!A16</f>
        <v xml:space="preserve"> Tütün </v>
      </c>
      <c r="B16" s="63">
        <f>SEKTOR_USD!B16*$B$53</f>
        <v>270956.74329818459</v>
      </c>
      <c r="C16" s="63">
        <f>SEKTOR_USD!C16*$C$53</f>
        <v>293943.05257091514</v>
      </c>
      <c r="D16" s="64">
        <f t="shared" si="0"/>
        <v>8.4833870502474991</v>
      </c>
      <c r="E16" s="64">
        <f t="shared" si="3"/>
        <v>0.6387279509893502</v>
      </c>
      <c r="F16" s="63">
        <f>SEKTOR_USD!F16*$B$54</f>
        <v>270956.74329818459</v>
      </c>
      <c r="G16" s="63">
        <f>SEKTOR_USD!G16*$C$54</f>
        <v>293943.05257091514</v>
      </c>
      <c r="H16" s="64">
        <f t="shared" si="1"/>
        <v>8.4833870502474991</v>
      </c>
      <c r="I16" s="64">
        <f t="shared" si="4"/>
        <v>0.6387279509893502</v>
      </c>
      <c r="J16" s="63">
        <f>SEKTOR_USD!J16*$B$55</f>
        <v>3077596.1369390707</v>
      </c>
      <c r="K16" s="63">
        <f>SEKTOR_USD!K16*$C$55</f>
        <v>3481592.6739861085</v>
      </c>
      <c r="L16" s="64">
        <f t="shared" si="2"/>
        <v>13.127015991410964</v>
      </c>
      <c r="M16" s="64">
        <f t="shared" si="5"/>
        <v>0.64036835859365548</v>
      </c>
    </row>
    <row r="17" spans="1:13" ht="14.25" x14ac:dyDescent="0.2">
      <c r="A17" s="11" t="str">
        <f>SEKTOR_USD!A17</f>
        <v xml:space="preserve"> Süs Bitkileri ve Mam.</v>
      </c>
      <c r="B17" s="63">
        <f>SEKTOR_USD!B17*$B$53</f>
        <v>26387.972822472748</v>
      </c>
      <c r="C17" s="63">
        <f>SEKTOR_USD!C17*$C$53</f>
        <v>32822.043111535488</v>
      </c>
      <c r="D17" s="64">
        <f t="shared" si="0"/>
        <v>24.382586462205623</v>
      </c>
      <c r="E17" s="64">
        <f t="shared" si="3"/>
        <v>7.132114931975618E-2</v>
      </c>
      <c r="F17" s="63">
        <f>SEKTOR_USD!F17*$B$54</f>
        <v>26387.972822472748</v>
      </c>
      <c r="G17" s="63">
        <f>SEKTOR_USD!G17*$C$54</f>
        <v>32822.043111535488</v>
      </c>
      <c r="H17" s="64">
        <f t="shared" si="1"/>
        <v>24.382586462205623</v>
      </c>
      <c r="I17" s="64">
        <f t="shared" si="4"/>
        <v>7.132114931975618E-2</v>
      </c>
      <c r="J17" s="63">
        <f>SEKTOR_USD!J17*$B$55</f>
        <v>253050.6053355395</v>
      </c>
      <c r="K17" s="63">
        <f>SEKTOR_USD!K17*$C$55</f>
        <v>315472.01067882992</v>
      </c>
      <c r="L17" s="64">
        <f t="shared" si="2"/>
        <v>24.667558198693506</v>
      </c>
      <c r="M17" s="64">
        <f t="shared" si="5"/>
        <v>5.8024677949861894E-2</v>
      </c>
    </row>
    <row r="18" spans="1:13" s="19" customFormat="1" ht="15.75" x14ac:dyDescent="0.25">
      <c r="A18" s="60" t="s">
        <v>12</v>
      </c>
      <c r="B18" s="61">
        <f>SEKTOR_USD!B18*$B$53</f>
        <v>637165.07916857291</v>
      </c>
      <c r="C18" s="61">
        <f>SEKTOR_USD!C18*$C$53</f>
        <v>824152.59748934419</v>
      </c>
      <c r="D18" s="62">
        <f t="shared" si="0"/>
        <v>29.346793230534303</v>
      </c>
      <c r="E18" s="62">
        <f t="shared" si="3"/>
        <v>1.7908547090764151</v>
      </c>
      <c r="F18" s="61">
        <f>SEKTOR_USD!F18*$B$54</f>
        <v>637165.07916857291</v>
      </c>
      <c r="G18" s="61">
        <f>SEKTOR_USD!G18*$C$54</f>
        <v>824152.59748934419</v>
      </c>
      <c r="H18" s="62">
        <f t="shared" si="1"/>
        <v>29.346793230534303</v>
      </c>
      <c r="I18" s="62">
        <f t="shared" si="4"/>
        <v>1.7908547090764151</v>
      </c>
      <c r="J18" s="61">
        <f>SEKTOR_USD!J18*$B$55</f>
        <v>5944074.2474013418</v>
      </c>
      <c r="K18" s="61">
        <f>SEKTOR_USD!K18*$C$55</f>
        <v>8423718.9160752781</v>
      </c>
      <c r="L18" s="62">
        <f t="shared" si="2"/>
        <v>41.716246558629358</v>
      </c>
      <c r="M18" s="62">
        <f t="shared" si="5"/>
        <v>1.5493722444462428</v>
      </c>
    </row>
    <row r="19" spans="1:13" ht="14.25" x14ac:dyDescent="0.2">
      <c r="A19" s="11" t="str">
        <f>SEKTOR_USD!A19</f>
        <v xml:space="preserve"> Su Ürünleri ve Hayvansal Mamuller</v>
      </c>
      <c r="B19" s="63">
        <f>SEKTOR_USD!B19*$B$53</f>
        <v>637165.07916857291</v>
      </c>
      <c r="C19" s="63">
        <f>SEKTOR_USD!C19*$C$53</f>
        <v>824152.59748934419</v>
      </c>
      <c r="D19" s="64">
        <f t="shared" si="0"/>
        <v>29.346793230534303</v>
      </c>
      <c r="E19" s="64">
        <f t="shared" si="3"/>
        <v>1.7908547090764151</v>
      </c>
      <c r="F19" s="63">
        <f>SEKTOR_USD!F19*$B$54</f>
        <v>637165.07916857291</v>
      </c>
      <c r="G19" s="63">
        <f>SEKTOR_USD!G19*$C$54</f>
        <v>824152.59748934419</v>
      </c>
      <c r="H19" s="64">
        <f t="shared" si="1"/>
        <v>29.346793230534303</v>
      </c>
      <c r="I19" s="64">
        <f t="shared" si="4"/>
        <v>1.7908547090764151</v>
      </c>
      <c r="J19" s="63">
        <f>SEKTOR_USD!J19*$B$55</f>
        <v>5944074.2474013418</v>
      </c>
      <c r="K19" s="63">
        <f>SEKTOR_USD!K19*$C$55</f>
        <v>8423718.9160752781</v>
      </c>
      <c r="L19" s="64">
        <f t="shared" si="2"/>
        <v>41.716246558629358</v>
      </c>
      <c r="M19" s="64">
        <f t="shared" si="5"/>
        <v>1.5493722444462428</v>
      </c>
    </row>
    <row r="20" spans="1:13" s="19" customFormat="1" ht="15.75" x14ac:dyDescent="0.25">
      <c r="A20" s="60" t="s">
        <v>112</v>
      </c>
      <c r="B20" s="61">
        <f>SEKTOR_USD!B20*$B$53</f>
        <v>1163585.2772736994</v>
      </c>
      <c r="C20" s="61">
        <f>SEKTOR_USD!C20*$C$53</f>
        <v>1401686.3804499384</v>
      </c>
      <c r="D20" s="62">
        <f t="shared" si="0"/>
        <v>20.462711915203499</v>
      </c>
      <c r="E20" s="62">
        <f t="shared" si="3"/>
        <v>3.0458153777880961</v>
      </c>
      <c r="F20" s="61">
        <f>SEKTOR_USD!F20*$B$54</f>
        <v>1163585.2772736994</v>
      </c>
      <c r="G20" s="61">
        <f>SEKTOR_USD!G20*$C$54</f>
        <v>1401686.3804499384</v>
      </c>
      <c r="H20" s="62">
        <f t="shared" si="1"/>
        <v>20.462711915203499</v>
      </c>
      <c r="I20" s="62">
        <f t="shared" si="4"/>
        <v>3.0458153777880961</v>
      </c>
      <c r="J20" s="61">
        <f>SEKTOR_USD!J20*$B$55</f>
        <v>12770399.786210848</v>
      </c>
      <c r="K20" s="61">
        <f>SEKTOR_USD!K20*$C$55</f>
        <v>16441252.175200142</v>
      </c>
      <c r="L20" s="62">
        <f t="shared" si="2"/>
        <v>28.745007599159006</v>
      </c>
      <c r="M20" s="62">
        <f t="shared" si="5"/>
        <v>3.0240348755683564</v>
      </c>
    </row>
    <row r="21" spans="1:13" ht="14.25" x14ac:dyDescent="0.2">
      <c r="A21" s="11" t="str">
        <f>SEKTOR_USD!A21</f>
        <v xml:space="preserve"> Mobilya,Kağıt ve Orman Ürünleri</v>
      </c>
      <c r="B21" s="63">
        <f>SEKTOR_USD!B21*$B$53</f>
        <v>1163585.2772736994</v>
      </c>
      <c r="C21" s="63">
        <f>SEKTOR_USD!C21*$C$53</f>
        <v>1401686.3804499384</v>
      </c>
      <c r="D21" s="64">
        <f t="shared" si="0"/>
        <v>20.462711915203499</v>
      </c>
      <c r="E21" s="64">
        <f t="shared" si="3"/>
        <v>3.0458153777880961</v>
      </c>
      <c r="F21" s="63">
        <f>SEKTOR_USD!F21*$B$54</f>
        <v>1163585.2772736994</v>
      </c>
      <c r="G21" s="63">
        <f>SEKTOR_USD!G21*$C$54</f>
        <v>1401686.3804499384</v>
      </c>
      <c r="H21" s="64">
        <f t="shared" si="1"/>
        <v>20.462711915203499</v>
      </c>
      <c r="I21" s="64">
        <f t="shared" si="4"/>
        <v>3.0458153777880961</v>
      </c>
      <c r="J21" s="63">
        <f>SEKTOR_USD!J21*$B$55</f>
        <v>12770399.786210848</v>
      </c>
      <c r="K21" s="63">
        <f>SEKTOR_USD!K21*$C$55</f>
        <v>16441252.175200142</v>
      </c>
      <c r="L21" s="64">
        <f t="shared" si="2"/>
        <v>28.745007599159006</v>
      </c>
      <c r="M21" s="64">
        <f t="shared" si="5"/>
        <v>3.0240348755683564</v>
      </c>
    </row>
    <row r="22" spans="1:13" ht="16.5" x14ac:dyDescent="0.25">
      <c r="A22" s="57" t="s">
        <v>14</v>
      </c>
      <c r="B22" s="58">
        <f>SEKTOR_USD!B22*$B$53</f>
        <v>31766269.194234535</v>
      </c>
      <c r="C22" s="58">
        <f>SEKTOR_USD!C22*$C$53</f>
        <v>37381834.674048856</v>
      </c>
      <c r="D22" s="65">
        <f t="shared" si="0"/>
        <v>17.677762048410539</v>
      </c>
      <c r="E22" s="65">
        <f t="shared" si="3"/>
        <v>81.229416571488713</v>
      </c>
      <c r="F22" s="58">
        <f>SEKTOR_USD!F22*$B$54</f>
        <v>31766269.194234535</v>
      </c>
      <c r="G22" s="58">
        <f>SEKTOR_USD!G22*$C$54</f>
        <v>37381834.674048856</v>
      </c>
      <c r="H22" s="65">
        <f t="shared" si="1"/>
        <v>17.677762048410539</v>
      </c>
      <c r="I22" s="65">
        <f t="shared" si="4"/>
        <v>81.229416571488713</v>
      </c>
      <c r="J22" s="58">
        <f>SEKTOR_USD!J22*$B$55</f>
        <v>335071866.957766</v>
      </c>
      <c r="K22" s="58">
        <f>SEKTOR_USD!K22*$C$55</f>
        <v>447977161.3655917</v>
      </c>
      <c r="L22" s="65">
        <f t="shared" si="2"/>
        <v>33.695844247663089</v>
      </c>
      <c r="M22" s="65">
        <f t="shared" si="5"/>
        <v>82.396312944526187</v>
      </c>
    </row>
    <row r="23" spans="1:13" s="19" customFormat="1" ht="15.75" x14ac:dyDescent="0.25">
      <c r="A23" s="60" t="s">
        <v>15</v>
      </c>
      <c r="B23" s="61">
        <f>SEKTOR_USD!B23*$B$53</f>
        <v>3173673.5916181356</v>
      </c>
      <c r="C23" s="61">
        <f>SEKTOR_USD!C23*$C$53</f>
        <v>3754787.1797546558</v>
      </c>
      <c r="D23" s="62">
        <f t="shared" si="0"/>
        <v>18.310439664345964</v>
      </c>
      <c r="E23" s="62">
        <f t="shared" si="3"/>
        <v>8.1590209421506028</v>
      </c>
      <c r="F23" s="61">
        <f>SEKTOR_USD!F23*$B$54</f>
        <v>3173673.5916181356</v>
      </c>
      <c r="G23" s="61">
        <f>SEKTOR_USD!G23*$C$54</f>
        <v>3754787.1797546558</v>
      </c>
      <c r="H23" s="62">
        <f t="shared" si="1"/>
        <v>18.310439664345964</v>
      </c>
      <c r="I23" s="62">
        <f t="shared" si="4"/>
        <v>8.1590209421506028</v>
      </c>
      <c r="J23" s="61">
        <f>SEKTOR_USD!J23*$B$55</f>
        <v>34592547.870099686</v>
      </c>
      <c r="K23" s="61">
        <f>SEKTOR_USD!K23*$C$55</f>
        <v>43539562.565063499</v>
      </c>
      <c r="L23" s="62">
        <f t="shared" si="2"/>
        <v>25.863994547499718</v>
      </c>
      <c r="M23" s="62">
        <f t="shared" si="5"/>
        <v>8.008219462891347</v>
      </c>
    </row>
    <row r="24" spans="1:13" ht="14.25" x14ac:dyDescent="0.2">
      <c r="A24" s="11" t="str">
        <f>SEKTOR_USD!A24</f>
        <v xml:space="preserve"> Tekstil ve Hammaddeleri</v>
      </c>
      <c r="B24" s="63">
        <f>SEKTOR_USD!B24*$B$53</f>
        <v>2290755.9603043175</v>
      </c>
      <c r="C24" s="63">
        <f>SEKTOR_USD!C24*$C$53</f>
        <v>2627404.5476584155</v>
      </c>
      <c r="D24" s="64">
        <f t="shared" si="0"/>
        <v>14.695960337450156</v>
      </c>
      <c r="E24" s="64">
        <f t="shared" si="3"/>
        <v>5.7092579956149425</v>
      </c>
      <c r="F24" s="63">
        <f>SEKTOR_USD!F24*$B$54</f>
        <v>2290755.9603043175</v>
      </c>
      <c r="G24" s="63">
        <f>SEKTOR_USD!G24*$C$54</f>
        <v>2627404.5476584155</v>
      </c>
      <c r="H24" s="64">
        <f t="shared" si="1"/>
        <v>14.695960337450156</v>
      </c>
      <c r="I24" s="64">
        <f t="shared" si="4"/>
        <v>5.7092579956149425</v>
      </c>
      <c r="J24" s="63">
        <f>SEKTOR_USD!J24*$B$55</f>
        <v>24316762.746376317</v>
      </c>
      <c r="K24" s="63">
        <f>SEKTOR_USD!K24*$C$55</f>
        <v>29865370.358966775</v>
      </c>
      <c r="L24" s="64">
        <f t="shared" si="2"/>
        <v>22.818035733055428</v>
      </c>
      <c r="M24" s="64">
        <f t="shared" si="5"/>
        <v>5.4931291470311363</v>
      </c>
    </row>
    <row r="25" spans="1:13" ht="14.25" x14ac:dyDescent="0.2">
      <c r="A25" s="11" t="str">
        <f>SEKTOR_USD!A25</f>
        <v xml:space="preserve"> Deri ve Deri Mamulleri </v>
      </c>
      <c r="B25" s="63">
        <f>SEKTOR_USD!B25*$B$53</f>
        <v>339384.88545932306</v>
      </c>
      <c r="C25" s="63">
        <f>SEKTOR_USD!C25*$C$53</f>
        <v>487853.41418311512</v>
      </c>
      <c r="D25" s="64">
        <f t="shared" si="0"/>
        <v>43.746358510590397</v>
      </c>
      <c r="E25" s="64">
        <f t="shared" si="3"/>
        <v>1.0600883705157944</v>
      </c>
      <c r="F25" s="63">
        <f>SEKTOR_USD!F25*$B$54</f>
        <v>339384.88545932306</v>
      </c>
      <c r="G25" s="63">
        <f>SEKTOR_USD!G25*$C$54</f>
        <v>487853.41418311512</v>
      </c>
      <c r="H25" s="64">
        <f t="shared" si="1"/>
        <v>43.746358510590397</v>
      </c>
      <c r="I25" s="64">
        <f t="shared" si="4"/>
        <v>1.0600883705157944</v>
      </c>
      <c r="J25" s="63">
        <f>SEKTOR_USD!J25*$B$55</f>
        <v>4307791.4408944417</v>
      </c>
      <c r="K25" s="63">
        <f>SEKTOR_USD!K25*$C$55</f>
        <v>5684698.5932808341</v>
      </c>
      <c r="L25" s="64">
        <f t="shared" si="2"/>
        <v>31.963180466798562</v>
      </c>
      <c r="M25" s="64">
        <f t="shared" si="5"/>
        <v>1.0455850089755314</v>
      </c>
    </row>
    <row r="26" spans="1:13" ht="14.25" x14ac:dyDescent="0.2">
      <c r="A26" s="11" t="str">
        <f>SEKTOR_USD!A26</f>
        <v xml:space="preserve"> Halı </v>
      </c>
      <c r="B26" s="63">
        <f>SEKTOR_USD!B26*$B$53</f>
        <v>543532.74585449498</v>
      </c>
      <c r="C26" s="63">
        <f>SEKTOR_USD!C26*$C$53</f>
        <v>639529.21791312541</v>
      </c>
      <c r="D26" s="64">
        <f t="shared" si="0"/>
        <v>17.661580243470539</v>
      </c>
      <c r="E26" s="64">
        <f t="shared" si="3"/>
        <v>1.3896745760198681</v>
      </c>
      <c r="F26" s="63">
        <f>SEKTOR_USD!F26*$B$54</f>
        <v>543532.74585449498</v>
      </c>
      <c r="G26" s="63">
        <f>SEKTOR_USD!G26*$C$54</f>
        <v>639529.21791312541</v>
      </c>
      <c r="H26" s="64">
        <f t="shared" si="1"/>
        <v>17.661580243470539</v>
      </c>
      <c r="I26" s="64">
        <f t="shared" si="4"/>
        <v>1.3896745760198681</v>
      </c>
      <c r="J26" s="63">
        <f>SEKTOR_USD!J26*$B$55</f>
        <v>5967993.6828289246</v>
      </c>
      <c r="K26" s="63">
        <f>SEKTOR_USD!K26*$C$55</f>
        <v>7989493.6128158942</v>
      </c>
      <c r="L26" s="64">
        <f t="shared" si="2"/>
        <v>33.872353715842848</v>
      </c>
      <c r="M26" s="64">
        <f t="shared" si="5"/>
        <v>1.4695053068846795</v>
      </c>
    </row>
    <row r="27" spans="1:13" s="19" customFormat="1" ht="15.75" x14ac:dyDescent="0.25">
      <c r="A27" s="60" t="s">
        <v>19</v>
      </c>
      <c r="B27" s="61">
        <f>SEKTOR_USD!B27*$B$53</f>
        <v>4595577.9558066418</v>
      </c>
      <c r="C27" s="61">
        <f>SEKTOR_USD!C27*$C$53</f>
        <v>5105201.8698729323</v>
      </c>
      <c r="D27" s="62">
        <f t="shared" si="0"/>
        <v>11.089441175127197</v>
      </c>
      <c r="E27" s="62">
        <f t="shared" si="3"/>
        <v>11.093424733841076</v>
      </c>
      <c r="F27" s="61">
        <f>SEKTOR_USD!F27*$B$54</f>
        <v>4595577.9558066418</v>
      </c>
      <c r="G27" s="61">
        <f>SEKTOR_USD!G27*$C$54</f>
        <v>5105201.8698729323</v>
      </c>
      <c r="H27" s="62">
        <f t="shared" si="1"/>
        <v>11.089441175127197</v>
      </c>
      <c r="I27" s="62">
        <f t="shared" si="4"/>
        <v>11.093424733841076</v>
      </c>
      <c r="J27" s="61">
        <f>SEKTOR_USD!J27*$B$55</f>
        <v>43703420.00774052</v>
      </c>
      <c r="K27" s="61">
        <f>SEKTOR_USD!K27*$C$55</f>
        <v>58976792.976005726</v>
      </c>
      <c r="L27" s="62">
        <f t="shared" si="2"/>
        <v>34.94777517539832</v>
      </c>
      <c r="M27" s="62">
        <f t="shared" si="5"/>
        <v>10.84758489852949</v>
      </c>
    </row>
    <row r="28" spans="1:13" ht="14.25" x14ac:dyDescent="0.2">
      <c r="A28" s="11" t="str">
        <f>SEKTOR_USD!A28</f>
        <v xml:space="preserve"> Kimyevi Maddeler ve Mamulleri  </v>
      </c>
      <c r="B28" s="63">
        <f>SEKTOR_USD!B28*$B$53</f>
        <v>4595577.9558066418</v>
      </c>
      <c r="C28" s="63">
        <f>SEKTOR_USD!C28*$C$53</f>
        <v>5105201.8698729323</v>
      </c>
      <c r="D28" s="64">
        <f t="shared" si="0"/>
        <v>11.089441175127197</v>
      </c>
      <c r="E28" s="64">
        <f t="shared" si="3"/>
        <v>11.093424733841076</v>
      </c>
      <c r="F28" s="63">
        <f>SEKTOR_USD!F28*$B$54</f>
        <v>4595577.9558066418</v>
      </c>
      <c r="G28" s="63">
        <f>SEKTOR_USD!G28*$C$54</f>
        <v>5105201.8698729323</v>
      </c>
      <c r="H28" s="64">
        <f t="shared" si="1"/>
        <v>11.089441175127197</v>
      </c>
      <c r="I28" s="64">
        <f t="shared" si="4"/>
        <v>11.093424733841076</v>
      </c>
      <c r="J28" s="63">
        <f>SEKTOR_USD!J28*$B$55</f>
        <v>43703420.00774052</v>
      </c>
      <c r="K28" s="63">
        <f>SEKTOR_USD!K28*$C$55</f>
        <v>58976792.976005726</v>
      </c>
      <c r="L28" s="64">
        <f t="shared" si="2"/>
        <v>34.94777517539832</v>
      </c>
      <c r="M28" s="64">
        <f t="shared" si="5"/>
        <v>10.84758489852949</v>
      </c>
    </row>
    <row r="29" spans="1:13" s="19" customFormat="1" ht="15.75" x14ac:dyDescent="0.25">
      <c r="A29" s="60" t="s">
        <v>21</v>
      </c>
      <c r="B29" s="61">
        <f>SEKTOR_USD!B29*$B$53</f>
        <v>23997017.646809757</v>
      </c>
      <c r="C29" s="61">
        <f>SEKTOR_USD!C29*$C$53</f>
        <v>28521845.624421265</v>
      </c>
      <c r="D29" s="62">
        <f t="shared" si="0"/>
        <v>18.85579301648367</v>
      </c>
      <c r="E29" s="62">
        <f t="shared" si="3"/>
        <v>61.976970895497033</v>
      </c>
      <c r="F29" s="61">
        <f>SEKTOR_USD!F29*$B$54</f>
        <v>23997017.646809757</v>
      </c>
      <c r="G29" s="61">
        <f>SEKTOR_USD!G29*$C$54</f>
        <v>28521845.624421265</v>
      </c>
      <c r="H29" s="62">
        <f t="shared" si="1"/>
        <v>18.85579301648367</v>
      </c>
      <c r="I29" s="62">
        <f t="shared" si="4"/>
        <v>61.976970895497033</v>
      </c>
      <c r="J29" s="61">
        <f>SEKTOR_USD!J29*$B$55</f>
        <v>256775899.07992578</v>
      </c>
      <c r="K29" s="61">
        <f>SEKTOR_USD!K29*$C$55</f>
        <v>345460805.82452244</v>
      </c>
      <c r="L29" s="62">
        <f t="shared" si="2"/>
        <v>34.537862417139081</v>
      </c>
      <c r="M29" s="62">
        <f t="shared" si="5"/>
        <v>63.540508583105336</v>
      </c>
    </row>
    <row r="30" spans="1:13" ht="14.25" x14ac:dyDescent="0.2">
      <c r="A30" s="11" t="str">
        <f>SEKTOR_USD!A30</f>
        <v xml:space="preserve"> Hazırgiyim ve Konfeksiyon </v>
      </c>
      <c r="B30" s="63">
        <f>SEKTOR_USD!B30*$B$53</f>
        <v>4652091.0232927008</v>
      </c>
      <c r="C30" s="63">
        <f>SEKTOR_USD!C30*$C$53</f>
        <v>5407696.2254544282</v>
      </c>
      <c r="D30" s="64">
        <f t="shared" si="0"/>
        <v>16.242270376449301</v>
      </c>
      <c r="E30" s="64">
        <f t="shared" si="3"/>
        <v>11.750734366562535</v>
      </c>
      <c r="F30" s="63">
        <f>SEKTOR_USD!F30*$B$54</f>
        <v>4652091.0232927008</v>
      </c>
      <c r="G30" s="63">
        <f>SEKTOR_USD!G30*$C$54</f>
        <v>5407696.2254544282</v>
      </c>
      <c r="H30" s="64">
        <f t="shared" si="1"/>
        <v>16.242270376449301</v>
      </c>
      <c r="I30" s="64">
        <f t="shared" si="4"/>
        <v>11.750734366562535</v>
      </c>
      <c r="J30" s="63">
        <f>SEKTOR_USD!J30*$B$55</f>
        <v>52075791.630725928</v>
      </c>
      <c r="K30" s="63">
        <f>SEKTOR_USD!K30*$C$55</f>
        <v>62866260.548476994</v>
      </c>
      <c r="L30" s="64">
        <f t="shared" si="2"/>
        <v>20.720700693841088</v>
      </c>
      <c r="M30" s="64">
        <f t="shared" si="5"/>
        <v>11.562973572166335</v>
      </c>
    </row>
    <row r="31" spans="1:13" ht="14.25" x14ac:dyDescent="0.2">
      <c r="A31" s="11" t="str">
        <f>SEKTOR_USD!A31</f>
        <v xml:space="preserve"> Otomotiv Endüstrisi</v>
      </c>
      <c r="B31" s="63">
        <f>SEKTOR_USD!B31*$B$53</f>
        <v>7708822.0499320803</v>
      </c>
      <c r="C31" s="63">
        <f>SEKTOR_USD!C31*$C$53</f>
        <v>8627005.9484880045</v>
      </c>
      <c r="D31" s="64">
        <f t="shared" si="0"/>
        <v>11.910819741441742</v>
      </c>
      <c r="E31" s="64">
        <f t="shared" si="3"/>
        <v>18.746181562911037</v>
      </c>
      <c r="F31" s="63">
        <f>SEKTOR_USD!F31*$B$54</f>
        <v>7708822.0499320803</v>
      </c>
      <c r="G31" s="63">
        <f>SEKTOR_USD!G31*$C$54</f>
        <v>8627005.9484880045</v>
      </c>
      <c r="H31" s="64">
        <f t="shared" si="1"/>
        <v>11.910819741441742</v>
      </c>
      <c r="I31" s="64">
        <f t="shared" si="4"/>
        <v>18.746181562911037</v>
      </c>
      <c r="J31" s="63">
        <f>SEKTOR_USD!J31*$B$55</f>
        <v>75381744.454293698</v>
      </c>
      <c r="K31" s="63">
        <f>SEKTOR_USD!K31*$C$55</f>
        <v>104935128.14440659</v>
      </c>
      <c r="L31" s="64">
        <f t="shared" si="2"/>
        <v>39.204961233063571</v>
      </c>
      <c r="M31" s="64">
        <f t="shared" si="5"/>
        <v>19.300688524173022</v>
      </c>
    </row>
    <row r="32" spans="1:13" ht="14.25" x14ac:dyDescent="0.2">
      <c r="A32" s="11" t="str">
        <f>SEKTOR_USD!A32</f>
        <v xml:space="preserve"> Gemi ve Yat</v>
      </c>
      <c r="B32" s="63">
        <f>SEKTOR_USD!B32*$B$53</f>
        <v>243215.54454461293</v>
      </c>
      <c r="C32" s="63">
        <f>SEKTOR_USD!C32*$C$53</f>
        <v>160936.23007444758</v>
      </c>
      <c r="D32" s="64">
        <f t="shared" si="0"/>
        <v>-33.829792673910646</v>
      </c>
      <c r="E32" s="64">
        <f t="shared" si="3"/>
        <v>0.34970878738698169</v>
      </c>
      <c r="F32" s="63">
        <f>SEKTOR_USD!F32*$B$54</f>
        <v>243215.54454461293</v>
      </c>
      <c r="G32" s="63">
        <f>SEKTOR_USD!G32*$C$54</f>
        <v>160936.23007444758</v>
      </c>
      <c r="H32" s="64">
        <f t="shared" si="1"/>
        <v>-33.829792673910646</v>
      </c>
      <c r="I32" s="64">
        <f t="shared" si="4"/>
        <v>0.34970878738698169</v>
      </c>
      <c r="J32" s="63">
        <f>SEKTOR_USD!J32*$B$55</f>
        <v>3071695.8597928938</v>
      </c>
      <c r="K32" s="63">
        <f>SEKTOR_USD!K32*$C$55</f>
        <v>4801451.2661192482</v>
      </c>
      <c r="L32" s="64">
        <f t="shared" si="2"/>
        <v>56.312717315801628</v>
      </c>
      <c r="M32" s="64">
        <f t="shared" si="5"/>
        <v>0.88312957719777185</v>
      </c>
    </row>
    <row r="33" spans="1:13" ht="14.25" x14ac:dyDescent="0.2">
      <c r="A33" s="11" t="str">
        <f>SEKTOR_USD!A33</f>
        <v xml:space="preserve"> Elektrik Elektronik ve Hizmet</v>
      </c>
      <c r="B33" s="63">
        <f>SEKTOR_USD!B33*$B$53</f>
        <v>2253163.5939320093</v>
      </c>
      <c r="C33" s="63">
        <f>SEKTOR_USD!C33*$C$53</f>
        <v>2902746.5286629703</v>
      </c>
      <c r="D33" s="64">
        <f t="shared" si="0"/>
        <v>28.829816728814166</v>
      </c>
      <c r="E33" s="64">
        <f t="shared" si="3"/>
        <v>6.3075664700292471</v>
      </c>
      <c r="F33" s="63">
        <f>SEKTOR_USD!F33*$B$54</f>
        <v>2253163.5939320093</v>
      </c>
      <c r="G33" s="63">
        <f>SEKTOR_USD!G33*$C$54</f>
        <v>2902746.5286629703</v>
      </c>
      <c r="H33" s="64">
        <f t="shared" si="1"/>
        <v>28.829816728814166</v>
      </c>
      <c r="I33" s="64">
        <f t="shared" si="4"/>
        <v>6.3075664700292471</v>
      </c>
      <c r="J33" s="63">
        <f>SEKTOR_USD!J33*$B$55</f>
        <v>30696182.596403793</v>
      </c>
      <c r="K33" s="63">
        <f>SEKTOR_USD!K33*$C$55</f>
        <v>38918080.415362164</v>
      </c>
      <c r="L33" s="64">
        <f t="shared" si="2"/>
        <v>26.784756681508686</v>
      </c>
      <c r="M33" s="64">
        <f t="shared" si="5"/>
        <v>7.1581915545186492</v>
      </c>
    </row>
    <row r="34" spans="1:13" ht="14.25" x14ac:dyDescent="0.2">
      <c r="A34" s="11" t="str">
        <f>SEKTOR_USD!A34</f>
        <v xml:space="preserve"> Makine ve Aksamları</v>
      </c>
      <c r="B34" s="63">
        <f>SEKTOR_USD!B34*$B$53</f>
        <v>1451968.1715645273</v>
      </c>
      <c r="C34" s="63">
        <f>SEKTOR_USD!C34*$C$53</f>
        <v>1936044.8534204101</v>
      </c>
      <c r="D34" s="64">
        <f t="shared" si="0"/>
        <v>33.339345265005335</v>
      </c>
      <c r="E34" s="64">
        <f t="shared" si="3"/>
        <v>4.2069576111187672</v>
      </c>
      <c r="F34" s="63">
        <f>SEKTOR_USD!F34*$B$54</f>
        <v>1451968.1715645273</v>
      </c>
      <c r="G34" s="63">
        <f>SEKTOR_USD!G34*$C$54</f>
        <v>1936044.8534204101</v>
      </c>
      <c r="H34" s="64">
        <f t="shared" si="1"/>
        <v>33.339345265005335</v>
      </c>
      <c r="I34" s="64">
        <f t="shared" si="4"/>
        <v>4.2069576111187672</v>
      </c>
      <c r="J34" s="63">
        <f>SEKTOR_USD!J34*$B$55</f>
        <v>16386365.491129814</v>
      </c>
      <c r="K34" s="63">
        <f>SEKTOR_USD!K34*$C$55</f>
        <v>22654621.164075982</v>
      </c>
      <c r="L34" s="64">
        <f t="shared" si="2"/>
        <v>38.252873563324762</v>
      </c>
      <c r="M34" s="64">
        <f t="shared" si="5"/>
        <v>4.1668580813018767</v>
      </c>
    </row>
    <row r="35" spans="1:13" ht="14.25" x14ac:dyDescent="0.2">
      <c r="A35" s="11" t="str">
        <f>SEKTOR_USD!A35</f>
        <v xml:space="preserve"> Demir ve Demir Dışı Metaller </v>
      </c>
      <c r="B35" s="63">
        <f>SEKTOR_USD!B35*$B$53</f>
        <v>1736381.9123157403</v>
      </c>
      <c r="C35" s="63">
        <f>SEKTOR_USD!C35*$C$53</f>
        <v>2255698.0013884855</v>
      </c>
      <c r="D35" s="64">
        <f t="shared" si="0"/>
        <v>29.907941645173846</v>
      </c>
      <c r="E35" s="64">
        <f t="shared" si="3"/>
        <v>4.9015526983072535</v>
      </c>
      <c r="F35" s="63">
        <f>SEKTOR_USD!F35*$B$54</f>
        <v>1736381.9123157403</v>
      </c>
      <c r="G35" s="63">
        <f>SEKTOR_USD!G35*$C$54</f>
        <v>2255698.0013884855</v>
      </c>
      <c r="H35" s="64">
        <f t="shared" si="1"/>
        <v>29.907941645173846</v>
      </c>
      <c r="I35" s="64">
        <f t="shared" si="4"/>
        <v>4.9015526983072535</v>
      </c>
      <c r="J35" s="63">
        <f>SEKTOR_USD!J35*$B$55</f>
        <v>18465496.243738227</v>
      </c>
      <c r="K35" s="63">
        <f>SEKTOR_USD!K35*$C$55</f>
        <v>25341530.163006</v>
      </c>
      <c r="L35" s="64">
        <f t="shared" si="2"/>
        <v>37.23720082312699</v>
      </c>
      <c r="M35" s="64">
        <f t="shared" si="5"/>
        <v>4.6610604956714452</v>
      </c>
    </row>
    <row r="36" spans="1:13" ht="14.25" x14ac:dyDescent="0.2">
      <c r="A36" s="11" t="str">
        <f>SEKTOR_USD!A36</f>
        <v xml:space="preserve"> Çelik</v>
      </c>
      <c r="B36" s="63">
        <f>SEKTOR_USD!B36*$B$53</f>
        <v>3176733.1569760414</v>
      </c>
      <c r="C36" s="63">
        <f>SEKTOR_USD!C36*$C$53</f>
        <v>4225383.822891688</v>
      </c>
      <c r="D36" s="64">
        <f t="shared" si="0"/>
        <v>33.010347866733191</v>
      </c>
      <c r="E36" s="64">
        <f t="shared" si="3"/>
        <v>9.1816109540062705</v>
      </c>
      <c r="F36" s="63">
        <f>SEKTOR_USD!F36*$B$54</f>
        <v>3176733.1569760414</v>
      </c>
      <c r="G36" s="63">
        <f>SEKTOR_USD!G36*$C$54</f>
        <v>4225383.822891688</v>
      </c>
      <c r="H36" s="64">
        <f t="shared" si="1"/>
        <v>33.010347866733191</v>
      </c>
      <c r="I36" s="64">
        <f t="shared" si="4"/>
        <v>9.1816109540062705</v>
      </c>
      <c r="J36" s="63">
        <f>SEKTOR_USD!J36*$B$55</f>
        <v>28675209.540301684</v>
      </c>
      <c r="K36" s="63">
        <f>SEKTOR_USD!K36*$C$55</f>
        <v>42789653.764665708</v>
      </c>
      <c r="L36" s="64">
        <f t="shared" si="2"/>
        <v>49.221764899492101</v>
      </c>
      <c r="M36" s="64">
        <f t="shared" si="5"/>
        <v>7.8702889487350589</v>
      </c>
    </row>
    <row r="37" spans="1:13" ht="14.25" x14ac:dyDescent="0.2">
      <c r="A37" s="11" t="str">
        <f>SEKTOR_USD!A37</f>
        <v xml:space="preserve"> Çimento Cam Seramik ve Toprak Ürünleri</v>
      </c>
      <c r="B37" s="63">
        <f>SEKTOR_USD!B37*$B$53</f>
        <v>675740.06362136442</v>
      </c>
      <c r="C37" s="63">
        <f>SEKTOR_USD!C37*$C$53</f>
        <v>787770.31474425911</v>
      </c>
      <c r="D37" s="64">
        <f t="shared" si="0"/>
        <v>16.57889729410336</v>
      </c>
      <c r="E37" s="64">
        <f t="shared" si="3"/>
        <v>1.7117972838138225</v>
      </c>
      <c r="F37" s="63">
        <f>SEKTOR_USD!F37*$B$54</f>
        <v>675740.06362136442</v>
      </c>
      <c r="G37" s="63">
        <f>SEKTOR_USD!G37*$C$54</f>
        <v>787770.31474425911</v>
      </c>
      <c r="H37" s="64">
        <f t="shared" si="1"/>
        <v>16.57889729410336</v>
      </c>
      <c r="I37" s="64">
        <f t="shared" si="4"/>
        <v>1.7117972838138225</v>
      </c>
      <c r="J37" s="63">
        <f>SEKTOR_USD!J37*$B$55</f>
        <v>8165633.9705624655</v>
      </c>
      <c r="K37" s="63">
        <f>SEKTOR_USD!K37*$C$55</f>
        <v>9978162.0647303611</v>
      </c>
      <c r="L37" s="64">
        <f t="shared" si="2"/>
        <v>22.197028432846164</v>
      </c>
      <c r="M37" s="64">
        <f t="shared" si="5"/>
        <v>1.8352805343702756</v>
      </c>
    </row>
    <row r="38" spans="1:13" ht="14.25" x14ac:dyDescent="0.2">
      <c r="A38" s="11" t="str">
        <f>SEKTOR_USD!A38</f>
        <v xml:space="preserve"> Mücevher</v>
      </c>
      <c r="B38" s="63">
        <f>SEKTOR_USD!B38*$B$53</f>
        <v>741437.17234340089</v>
      </c>
      <c r="C38" s="63">
        <f>SEKTOR_USD!C38*$C$53</f>
        <v>528594.53937260667</v>
      </c>
      <c r="D38" s="64">
        <f t="shared" si="0"/>
        <v>-28.706765847479648</v>
      </c>
      <c r="E38" s="64">
        <f t="shared" si="3"/>
        <v>1.1486174076394275</v>
      </c>
      <c r="F38" s="63">
        <f>SEKTOR_USD!F38*$B$54</f>
        <v>741437.17234340089</v>
      </c>
      <c r="G38" s="63">
        <f>SEKTOR_USD!G38*$C$54</f>
        <v>528594.53937260667</v>
      </c>
      <c r="H38" s="64">
        <f t="shared" si="1"/>
        <v>-28.706765847479648</v>
      </c>
      <c r="I38" s="64">
        <f t="shared" si="4"/>
        <v>1.1486174076394275</v>
      </c>
      <c r="J38" s="63">
        <f>SEKTOR_USD!J38*$B$55</f>
        <v>7613819.4702145485</v>
      </c>
      <c r="K38" s="63">
        <f>SEKTOR_USD!K38*$C$55</f>
        <v>11806953.72099858</v>
      </c>
      <c r="L38" s="64">
        <f t="shared" si="2"/>
        <v>55.072677611909192</v>
      </c>
      <c r="M38" s="64">
        <f t="shared" si="5"/>
        <v>2.1716496679235835</v>
      </c>
    </row>
    <row r="39" spans="1:13" ht="14.25" x14ac:dyDescent="0.2">
      <c r="A39" s="11" t="str">
        <f>SEKTOR_USD!A39</f>
        <v xml:space="preserve"> Savunma ve Havacılık Sanayii</v>
      </c>
      <c r="B39" s="63">
        <f>SEKTOR_USD!B39*$B$53</f>
        <v>373324.27304058167</v>
      </c>
      <c r="C39" s="63">
        <f>SEKTOR_USD!C39*$C$53</f>
        <v>412215.94172647526</v>
      </c>
      <c r="D39" s="64">
        <f t="shared" si="0"/>
        <v>10.417664077702744</v>
      </c>
      <c r="E39" s="64">
        <f t="shared" si="3"/>
        <v>0.89573079384339616</v>
      </c>
      <c r="F39" s="63">
        <f>SEKTOR_USD!F39*$B$54</f>
        <v>373324.27304058167</v>
      </c>
      <c r="G39" s="63">
        <f>SEKTOR_USD!G39*$C$54</f>
        <v>412215.94172647526</v>
      </c>
      <c r="H39" s="64">
        <f t="shared" si="1"/>
        <v>10.417664077702744</v>
      </c>
      <c r="I39" s="64">
        <f t="shared" si="4"/>
        <v>0.89573079384339616</v>
      </c>
      <c r="J39" s="63">
        <f>SEKTOR_USD!J39*$B$55</f>
        <v>5115244.2840695651</v>
      </c>
      <c r="K39" s="63">
        <f>SEKTOR_USD!K39*$C$55</f>
        <v>6381827.7712852387</v>
      </c>
      <c r="L39" s="64">
        <f t="shared" si="2"/>
        <v>24.760957969499167</v>
      </c>
      <c r="M39" s="64">
        <f t="shared" si="5"/>
        <v>1.1738077820707298</v>
      </c>
    </row>
    <row r="40" spans="1:13" ht="14.25" x14ac:dyDescent="0.2">
      <c r="A40" s="11" t="str">
        <f>SEKTOR_USD!A40</f>
        <v xml:space="preserve"> İklimlendirme Sanayii</v>
      </c>
      <c r="B40" s="63">
        <f>SEKTOR_USD!B40*$B$53</f>
        <v>962388.84083554358</v>
      </c>
      <c r="C40" s="63">
        <f>SEKTOR_USD!C40*$C$53</f>
        <v>1251830.9716181664</v>
      </c>
      <c r="D40" s="64">
        <f t="shared" si="0"/>
        <v>30.075383098928071</v>
      </c>
      <c r="E40" s="64">
        <f t="shared" si="3"/>
        <v>2.7201848265958817</v>
      </c>
      <c r="F40" s="63">
        <f>SEKTOR_USD!F40*$B$54</f>
        <v>962388.84083554358</v>
      </c>
      <c r="G40" s="63">
        <f>SEKTOR_USD!G40*$C$54</f>
        <v>1251830.9716181664</v>
      </c>
      <c r="H40" s="64">
        <f t="shared" si="1"/>
        <v>30.075383098928071</v>
      </c>
      <c r="I40" s="64">
        <f t="shared" si="4"/>
        <v>2.7201848265958817</v>
      </c>
      <c r="J40" s="63">
        <f>SEKTOR_USD!J40*$B$55</f>
        <v>10830469.942873459</v>
      </c>
      <c r="K40" s="63">
        <f>SEKTOR_USD!K40*$C$55</f>
        <v>14573693.883167084</v>
      </c>
      <c r="L40" s="64">
        <f t="shared" si="2"/>
        <v>34.561971549135762</v>
      </c>
      <c r="M40" s="64">
        <f t="shared" si="5"/>
        <v>2.680535405632388</v>
      </c>
    </row>
    <row r="41" spans="1:13" ht="14.25" x14ac:dyDescent="0.2">
      <c r="A41" s="11" t="str">
        <f>SEKTOR_USD!A41</f>
        <v xml:space="preserve"> Diğer Sanayi Ürünleri</v>
      </c>
      <c r="B41" s="63">
        <f>SEKTOR_USD!B41*$B$53</f>
        <v>21751.844411157297</v>
      </c>
      <c r="C41" s="63">
        <f>SEKTOR_USD!C41*$C$53</f>
        <v>25922.246579322709</v>
      </c>
      <c r="D41" s="64">
        <f t="shared" si="0"/>
        <v>19.172636992687682</v>
      </c>
      <c r="E41" s="64">
        <f t="shared" si="3"/>
        <v>5.6328133282404998E-2</v>
      </c>
      <c r="F41" s="63">
        <f>SEKTOR_USD!F41*$B$54</f>
        <v>21751.844411157297</v>
      </c>
      <c r="G41" s="63">
        <f>SEKTOR_USD!G41*$C$54</f>
        <v>25922.246579322709</v>
      </c>
      <c r="H41" s="64">
        <f t="shared" si="1"/>
        <v>19.172636992687682</v>
      </c>
      <c r="I41" s="64">
        <f t="shared" si="4"/>
        <v>5.6328133282404998E-2</v>
      </c>
      <c r="J41" s="63">
        <f>SEKTOR_USD!J41*$B$55</f>
        <v>298245.59581969085</v>
      </c>
      <c r="K41" s="63">
        <f>SEKTOR_USD!K41*$C$55</f>
        <v>413442.91822852113</v>
      </c>
      <c r="L41" s="64">
        <f t="shared" si="2"/>
        <v>38.62498693139954</v>
      </c>
      <c r="M41" s="64">
        <f t="shared" si="5"/>
        <v>7.6044439344206113E-2</v>
      </c>
    </row>
    <row r="42" spans="1:13" ht="16.5" x14ac:dyDescent="0.25">
      <c r="A42" s="57" t="s">
        <v>31</v>
      </c>
      <c r="B42" s="58">
        <f>SEKTOR_USD!B42*$B$53</f>
        <v>1224992.2335536215</v>
      </c>
      <c r="C42" s="58">
        <f>SEKTOR_USD!C42*$C$53</f>
        <v>1477064.3257936214</v>
      </c>
      <c r="D42" s="65">
        <f t="shared" si="0"/>
        <v>20.577444112339833</v>
      </c>
      <c r="E42" s="65">
        <f t="shared" si="3"/>
        <v>3.2096090111400613</v>
      </c>
      <c r="F42" s="58">
        <f>SEKTOR_USD!F42*$B$54</f>
        <v>1224992.2335536215</v>
      </c>
      <c r="G42" s="58">
        <f>SEKTOR_USD!G42*$C$54</f>
        <v>1477064.3257936214</v>
      </c>
      <c r="H42" s="65">
        <f t="shared" si="1"/>
        <v>20.577444112339833</v>
      </c>
      <c r="I42" s="65">
        <f t="shared" si="4"/>
        <v>3.2096090111400613</v>
      </c>
      <c r="J42" s="58">
        <f>SEKTOR_USD!J42*$B$55</f>
        <v>11964479.318622194</v>
      </c>
      <c r="K42" s="58">
        <f>SEKTOR_USD!K42*$C$55</f>
        <v>17344649.175044134</v>
      </c>
      <c r="L42" s="65">
        <f t="shared" si="2"/>
        <v>44.967856211243046</v>
      </c>
      <c r="M42" s="65">
        <f t="shared" si="5"/>
        <v>3.1901964309596686</v>
      </c>
    </row>
    <row r="43" spans="1:13" ht="14.25" x14ac:dyDescent="0.2">
      <c r="A43" s="11" t="str">
        <f>SEKTOR_USD!A43</f>
        <v xml:space="preserve"> Madencilik Ürünleri</v>
      </c>
      <c r="B43" s="63">
        <f>SEKTOR_USD!B43*$B$53</f>
        <v>1224992.2335536215</v>
      </c>
      <c r="C43" s="63">
        <f>SEKTOR_USD!C43*$C$53</f>
        <v>1477064.3257936214</v>
      </c>
      <c r="D43" s="64">
        <f t="shared" si="0"/>
        <v>20.577444112339833</v>
      </c>
      <c r="E43" s="64">
        <f t="shared" si="3"/>
        <v>3.2096090111400613</v>
      </c>
      <c r="F43" s="63">
        <f>SEKTOR_USD!F43*$B$54</f>
        <v>1224992.2335536215</v>
      </c>
      <c r="G43" s="63">
        <f>SEKTOR_USD!G43*$C$54</f>
        <v>1477064.3257936214</v>
      </c>
      <c r="H43" s="64">
        <f t="shared" si="1"/>
        <v>20.577444112339833</v>
      </c>
      <c r="I43" s="64">
        <f t="shared" si="4"/>
        <v>3.2096090111400613</v>
      </c>
      <c r="J43" s="63">
        <f>SEKTOR_USD!J43*$B$55</f>
        <v>11964479.318622194</v>
      </c>
      <c r="K43" s="63">
        <f>SEKTOR_USD!K43*$C$55</f>
        <v>17344649.175044134</v>
      </c>
      <c r="L43" s="64">
        <f t="shared" si="2"/>
        <v>44.967856211243046</v>
      </c>
      <c r="M43" s="64">
        <f t="shared" si="5"/>
        <v>3.1901964309596686</v>
      </c>
    </row>
    <row r="44" spans="1:13" ht="18" x14ac:dyDescent="0.25">
      <c r="A44" s="66" t="s">
        <v>33</v>
      </c>
      <c r="B44" s="121">
        <f>SEKTOR_USD!B44*$B$53</f>
        <v>39161010.24469699</v>
      </c>
      <c r="C44" s="121">
        <f>SEKTOR_USD!C44*$C$53</f>
        <v>46020070.378259704</v>
      </c>
      <c r="D44" s="122">
        <f>(C44-B44)/B44*100</f>
        <v>17.515023465186363</v>
      </c>
      <c r="E44" s="123">
        <f t="shared" si="3"/>
        <v>100</v>
      </c>
      <c r="F44" s="121">
        <f>SEKTOR_USD!F44*$B$54</f>
        <v>39161010.24469699</v>
      </c>
      <c r="G44" s="121">
        <f>SEKTOR_USD!G44*$C$54</f>
        <v>46020070.378259704</v>
      </c>
      <c r="H44" s="122">
        <f>(G44-F44)/F44*100</f>
        <v>17.515023465186363</v>
      </c>
      <c r="I44" s="122">
        <f t="shared" si="4"/>
        <v>100</v>
      </c>
      <c r="J44" s="121">
        <f>SEKTOR_USD!J44*$B$55</f>
        <v>409991884.99654758</v>
      </c>
      <c r="K44" s="121">
        <f>SEKTOR_USD!K44*$C$55</f>
        <v>543685931.27121484</v>
      </c>
      <c r="L44" s="122">
        <f>(K44-J44)/J44*100</f>
        <v>32.608949388301447</v>
      </c>
      <c r="M44" s="122">
        <f t="shared" si="5"/>
        <v>100</v>
      </c>
    </row>
    <row r="45" spans="1:13" ht="14.25" hidden="1" x14ac:dyDescent="0.2">
      <c r="A45" s="67" t="s">
        <v>34</v>
      </c>
      <c r="B45" s="63">
        <f>SEKTOR_USD!B45*2.1157</f>
        <v>0</v>
      </c>
      <c r="C45" s="63">
        <f>SEKTOR_USD!C45*2.7012</f>
        <v>0</v>
      </c>
      <c r="D45" s="64"/>
      <c r="E45" s="64"/>
      <c r="F45" s="63">
        <f>SEKTOR_USD!F45*2.1642</f>
        <v>0</v>
      </c>
      <c r="G45" s="63">
        <f>SEKTOR_USD!G45*2.5613</f>
        <v>0</v>
      </c>
      <c r="H45" s="64" t="e">
        <f>(G45-F45)/F45*100</f>
        <v>#DIV/0!</v>
      </c>
      <c r="I45" s="64" t="e">
        <f t="shared" ref="I45:I46" si="6">G45/G$46*100</f>
        <v>#DIV/0!</v>
      </c>
      <c r="J45" s="63">
        <f>SEKTOR_USD!J45*2.0809</f>
        <v>21941803.868189082</v>
      </c>
      <c r="K45" s="63">
        <f>SEKTOR_USD!K45*2.3856</f>
        <v>21526761.031995386</v>
      </c>
      <c r="L45" s="64">
        <f>(K45-J45)/J45*100</f>
        <v>-1.8915620551846191</v>
      </c>
      <c r="M45" s="64">
        <f t="shared" ref="M45:M46" si="7">K45/K$46*100</f>
        <v>5.7110086505842084</v>
      </c>
    </row>
    <row r="46" spans="1:13" s="20" customFormat="1" ht="18" hidden="1" x14ac:dyDescent="0.25">
      <c r="A46" s="68" t="s">
        <v>35</v>
      </c>
      <c r="B46" s="69">
        <f>SEKTOR_USD!B46*2.1157</f>
        <v>0</v>
      </c>
      <c r="C46" s="69">
        <f>SEKTOR_USD!C46*2.7012</f>
        <v>0</v>
      </c>
      <c r="D46" s="70" t="e">
        <f>(C46-B46)/B46*100</f>
        <v>#DIV/0!</v>
      </c>
      <c r="E46" s="71" t="e">
        <f>C46/C$46*100</f>
        <v>#DIV/0!</v>
      </c>
      <c r="F46" s="69">
        <f>SEKTOR_USD!F46*2.1642</f>
        <v>0</v>
      </c>
      <c r="G46" s="69">
        <f>SEKTOR_USD!G46*2.5613</f>
        <v>0</v>
      </c>
      <c r="H46" s="70" t="e">
        <f>(G46-F46)/F46*100</f>
        <v>#DIV/0!</v>
      </c>
      <c r="I46" s="71" t="e">
        <f t="shared" si="6"/>
        <v>#DIV/0!</v>
      </c>
      <c r="J46" s="69">
        <f>SEKTOR_USD!J46*2.0809</f>
        <v>298545853.38142306</v>
      </c>
      <c r="K46" s="69">
        <f>SEKTOR_USD!K46*2.3856</f>
        <v>376934484.76554668</v>
      </c>
      <c r="L46" s="70">
        <f>(K46-J46)/J46*100</f>
        <v>26.256814655527666</v>
      </c>
      <c r="M46" s="71">
        <f t="shared" si="7"/>
        <v>100</v>
      </c>
    </row>
    <row r="47" spans="1:13" s="20" customFormat="1" ht="18" hidden="1" x14ac:dyDescent="0.25">
      <c r="A47" s="21"/>
      <c r="B47" s="22"/>
      <c r="C47" s="22"/>
      <c r="D47" s="23"/>
      <c r="E47" s="24"/>
      <c r="F47" s="24"/>
      <c r="G47" s="24"/>
      <c r="H47" s="24"/>
      <c r="I47" s="24"/>
    </row>
    <row r="48" spans="1:13" hidden="1" x14ac:dyDescent="0.2">
      <c r="A48" s="1" t="s">
        <v>116</v>
      </c>
    </row>
    <row r="49" spans="1:3" hidden="1" x14ac:dyDescent="0.2">
      <c r="A49" s="1" t="s">
        <v>113</v>
      </c>
    </row>
    <row r="51" spans="1:3" x14ac:dyDescent="0.2">
      <c r="A51" s="25" t="s">
        <v>117</v>
      </c>
    </row>
    <row r="52" spans="1:3" x14ac:dyDescent="0.2">
      <c r="A52" s="118"/>
      <c r="B52" s="119">
        <v>2017</v>
      </c>
      <c r="C52" s="119">
        <v>2018</v>
      </c>
    </row>
    <row r="53" spans="1:3" x14ac:dyDescent="0.2">
      <c r="A53" s="129" t="s">
        <v>222</v>
      </c>
      <c r="B53" s="120">
        <v>3.734559</v>
      </c>
      <c r="C53" s="120">
        <v>3.7727529999999998</v>
      </c>
    </row>
    <row r="54" spans="1:3" x14ac:dyDescent="0.2">
      <c r="A54" s="129" t="s">
        <v>222</v>
      </c>
      <c r="B54" s="120">
        <v>3.734559</v>
      </c>
      <c r="C54" s="120">
        <v>3.7727529999999998</v>
      </c>
    </row>
    <row r="55" spans="1:3" x14ac:dyDescent="0.2">
      <c r="A55" s="119" t="s">
        <v>223</v>
      </c>
      <c r="B55" s="120">
        <v>3.0843804166666664</v>
      </c>
      <c r="C55" s="120">
        <v>3.6493780833333336</v>
      </c>
    </row>
  </sheetData>
  <mergeCells count="5">
    <mergeCell ref="B6:E6"/>
    <mergeCell ref="F6:I6"/>
    <mergeCell ref="J6:M6"/>
    <mergeCell ref="A5:M5"/>
    <mergeCell ref="B1:J1"/>
  </mergeCells>
  <printOptions horizontalCentered="1" verticalCentered="1"/>
  <pageMargins left="0.11811023622047245" right="0" top="0.19685039370078741" bottom="0.19685039370078741" header="0.51181102362204722" footer="0.51181102362204722"/>
  <pageSetup paperSize="9" scale="70" orientation="landscape" horizontalDpi="4294967294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9"/>
  <sheetViews>
    <sheetView showGridLines="0" zoomScale="80" zoomScaleNormal="80" workbookViewId="0">
      <selection activeCell="F7" sqref="F7"/>
    </sheetView>
  </sheetViews>
  <sheetFormatPr defaultColWidth="9.140625" defaultRowHeight="12.75" x14ac:dyDescent="0.2"/>
  <cols>
    <col min="1" max="1" width="51" style="15" customWidth="1"/>
    <col min="2" max="2" width="14.42578125" style="15" customWidth="1"/>
    <col min="3" max="3" width="17.85546875" style="15" bestFit="1" customWidth="1"/>
    <col min="4" max="4" width="14.42578125" style="15" customWidth="1"/>
    <col min="5" max="5" width="17.85546875" style="15" bestFit="1" customWidth="1"/>
    <col min="6" max="6" width="19.85546875" style="15" bestFit="1" customWidth="1"/>
    <col min="7" max="7" width="19.85546875" style="15" customWidth="1"/>
    <col min="8" max="16384" width="9.140625" style="15"/>
  </cols>
  <sheetData>
    <row r="1" spans="1:7" x14ac:dyDescent="0.2">
      <c r="B1" s="16"/>
    </row>
    <row r="2" spans="1:7" x14ac:dyDescent="0.2">
      <c r="B2" s="16"/>
    </row>
    <row r="3" spans="1:7" x14ac:dyDescent="0.2">
      <c r="B3" s="16"/>
    </row>
    <row r="4" spans="1:7" x14ac:dyDescent="0.2">
      <c r="B4" s="16"/>
      <c r="C4" s="16"/>
    </row>
    <row r="5" spans="1:7" ht="26.25" x14ac:dyDescent="0.2">
      <c r="A5" s="134" t="s">
        <v>37</v>
      </c>
      <c r="B5" s="135"/>
      <c r="C5" s="135"/>
      <c r="D5" s="135"/>
      <c r="E5" s="135"/>
      <c r="F5" s="135"/>
      <c r="G5" s="136"/>
    </row>
    <row r="6" spans="1:7" ht="50.25" customHeight="1" x14ac:dyDescent="0.2">
      <c r="A6" s="55"/>
      <c r="B6" s="137" t="s">
        <v>122</v>
      </c>
      <c r="C6" s="137"/>
      <c r="D6" s="137" t="s">
        <v>122</v>
      </c>
      <c r="E6" s="137"/>
      <c r="F6" s="137" t="s">
        <v>123</v>
      </c>
      <c r="G6" s="137"/>
    </row>
    <row r="7" spans="1:7" ht="30" x14ac:dyDescent="0.25">
      <c r="A7" s="56" t="s">
        <v>1</v>
      </c>
      <c r="B7" s="72" t="s">
        <v>38</v>
      </c>
      <c r="C7" s="72" t="s">
        <v>39</v>
      </c>
      <c r="D7" s="72" t="s">
        <v>38</v>
      </c>
      <c r="E7" s="72" t="s">
        <v>39</v>
      </c>
      <c r="F7" s="72" t="s">
        <v>38</v>
      </c>
      <c r="G7" s="72" t="s">
        <v>39</v>
      </c>
    </row>
    <row r="8" spans="1:7" ht="16.5" x14ac:dyDescent="0.25">
      <c r="A8" s="57" t="s">
        <v>2</v>
      </c>
      <c r="B8" s="124">
        <f>SEKTOR_USD!D8</f>
        <v>14.894049252590053</v>
      </c>
      <c r="C8" s="124">
        <f>SEKTOR_TL!D8</f>
        <v>16.06909115637399</v>
      </c>
      <c r="D8" s="124">
        <f>SEKTOR_USD!H8</f>
        <v>14.894049252590053</v>
      </c>
      <c r="E8" s="124">
        <f>SEKTOR_TL!H8</f>
        <v>16.06909115637399</v>
      </c>
      <c r="F8" s="124">
        <f>SEKTOR_USD!L8</f>
        <v>5.204035208241498</v>
      </c>
      <c r="G8" s="124">
        <f>SEKTOR_TL!L8</f>
        <v>24.475339777349092</v>
      </c>
    </row>
    <row r="9" spans="1:7" s="19" customFormat="1" ht="15.75" x14ac:dyDescent="0.25">
      <c r="A9" s="60" t="s">
        <v>3</v>
      </c>
      <c r="B9" s="125">
        <f>SEKTOR_USD!D9</f>
        <v>11.81896508457611</v>
      </c>
      <c r="C9" s="125">
        <f>SEKTOR_TL!D9</f>
        <v>12.962557554916076</v>
      </c>
      <c r="D9" s="125">
        <f>SEKTOR_USD!H9</f>
        <v>11.81896508457611</v>
      </c>
      <c r="E9" s="125">
        <f>SEKTOR_TL!H9</f>
        <v>12.962557554916076</v>
      </c>
      <c r="F9" s="125">
        <f>SEKTOR_USD!L9</f>
        <v>2.2045867549517961</v>
      </c>
      <c r="G9" s="125">
        <f>SEKTOR_TL!L9</f>
        <v>20.926451518178673</v>
      </c>
    </row>
    <row r="10" spans="1:7" ht="14.25" x14ac:dyDescent="0.2">
      <c r="A10" s="11" t="s">
        <v>4</v>
      </c>
      <c r="B10" s="126">
        <f>SEKTOR_USD!D10</f>
        <v>4.7444264749888081</v>
      </c>
      <c r="C10" s="126">
        <f>SEKTOR_TL!D10</f>
        <v>5.8156663790271876</v>
      </c>
      <c r="D10" s="126">
        <f>SEKTOR_USD!H10</f>
        <v>4.7444264749888081</v>
      </c>
      <c r="E10" s="126">
        <f>SEKTOR_TL!H10</f>
        <v>5.8156663790271876</v>
      </c>
      <c r="F10" s="126">
        <f>SEKTOR_USD!L10</f>
        <v>-0.41442624814568146</v>
      </c>
      <c r="G10" s="126">
        <f>SEKTOR_TL!L10</f>
        <v>17.827686981280806</v>
      </c>
    </row>
    <row r="11" spans="1:7" ht="14.25" x14ac:dyDescent="0.2">
      <c r="A11" s="11" t="s">
        <v>5</v>
      </c>
      <c r="B11" s="126">
        <f>SEKTOR_USD!D11</f>
        <v>16.899434259381742</v>
      </c>
      <c r="C11" s="126">
        <f>SEKTOR_TL!D11</f>
        <v>18.094985592779558</v>
      </c>
      <c r="D11" s="126">
        <f>SEKTOR_USD!H11</f>
        <v>16.899434259381742</v>
      </c>
      <c r="E11" s="126">
        <f>SEKTOR_TL!H11</f>
        <v>18.094985592779558</v>
      </c>
      <c r="F11" s="126">
        <f>SEKTOR_USD!L11</f>
        <v>11.101761694242327</v>
      </c>
      <c r="G11" s="126">
        <f>SEKTOR_TL!L11</f>
        <v>31.453413449197349</v>
      </c>
    </row>
    <row r="12" spans="1:7" ht="14.25" x14ac:dyDescent="0.2">
      <c r="A12" s="11" t="s">
        <v>6</v>
      </c>
      <c r="B12" s="126">
        <f>SEKTOR_USD!D12</f>
        <v>21.83933954881519</v>
      </c>
      <c r="C12" s="126">
        <f>SEKTOR_TL!D12</f>
        <v>23.085412173381421</v>
      </c>
      <c r="D12" s="126">
        <f>SEKTOR_USD!H12</f>
        <v>21.83933954881519</v>
      </c>
      <c r="E12" s="126">
        <f>SEKTOR_TL!H12</f>
        <v>23.085412173381421</v>
      </c>
      <c r="F12" s="126">
        <f>SEKTOR_USD!L12</f>
        <v>7.5958523744384747</v>
      </c>
      <c r="G12" s="126">
        <f>SEKTOR_TL!L12</f>
        <v>27.305290680452305</v>
      </c>
    </row>
    <row r="13" spans="1:7" ht="14.25" x14ac:dyDescent="0.2">
      <c r="A13" s="11" t="s">
        <v>7</v>
      </c>
      <c r="B13" s="126">
        <f>SEKTOR_USD!D13</f>
        <v>13.019536224552555</v>
      </c>
      <c r="C13" s="126">
        <f>SEKTOR_TL!D13</f>
        <v>14.175407149756975</v>
      </c>
      <c r="D13" s="126">
        <f>SEKTOR_USD!H13</f>
        <v>13.019536224552555</v>
      </c>
      <c r="E13" s="126">
        <f>SEKTOR_TL!H13</f>
        <v>14.175407149756975</v>
      </c>
      <c r="F13" s="126">
        <f>SEKTOR_USD!L13</f>
        <v>-0.71701792821725785</v>
      </c>
      <c r="G13" s="126">
        <f>SEKTOR_TL!L13</f>
        <v>17.469666472693337</v>
      </c>
    </row>
    <row r="14" spans="1:7" ht="14.25" x14ac:dyDescent="0.2">
      <c r="A14" s="11" t="s">
        <v>8</v>
      </c>
      <c r="B14" s="126">
        <f>SEKTOR_USD!D14</f>
        <v>0.83817185747411049</v>
      </c>
      <c r="C14" s="126">
        <f>SEKTOR_TL!D14</f>
        <v>1.8694617998540126</v>
      </c>
      <c r="D14" s="126">
        <f>SEKTOR_USD!H14</f>
        <v>0.83817185747411049</v>
      </c>
      <c r="E14" s="126">
        <f>SEKTOR_TL!H14</f>
        <v>1.8694617998540126</v>
      </c>
      <c r="F14" s="126">
        <f>SEKTOR_USD!L14</f>
        <v>-4.6925044631371868</v>
      </c>
      <c r="G14" s="126">
        <f>SEKTOR_TL!L14</f>
        <v>12.765949203342167</v>
      </c>
    </row>
    <row r="15" spans="1:7" ht="14.25" x14ac:dyDescent="0.2">
      <c r="A15" s="11" t="s">
        <v>9</v>
      </c>
      <c r="B15" s="126">
        <f>SEKTOR_USD!D15</f>
        <v>153.45106075449112</v>
      </c>
      <c r="C15" s="126">
        <f>SEKTOR_TL!D15</f>
        <v>156.04314989124248</v>
      </c>
      <c r="D15" s="126">
        <f>SEKTOR_USD!H15</f>
        <v>153.45106075449112</v>
      </c>
      <c r="E15" s="126">
        <f>SEKTOR_TL!H15</f>
        <v>156.04314989124248</v>
      </c>
      <c r="F15" s="126">
        <f>SEKTOR_USD!L15</f>
        <v>75.730228565753706</v>
      </c>
      <c r="G15" s="126">
        <f>SEKTOR_TL!L15</f>
        <v>107.92054094289945</v>
      </c>
    </row>
    <row r="16" spans="1:7" ht="14.25" x14ac:dyDescent="0.2">
      <c r="A16" s="11" t="s">
        <v>10</v>
      </c>
      <c r="B16" s="126">
        <f>SEKTOR_USD!D16</f>
        <v>7.3851400976913162</v>
      </c>
      <c r="C16" s="126">
        <f>SEKTOR_TL!D16</f>
        <v>8.4833870502474991</v>
      </c>
      <c r="D16" s="126">
        <f>SEKTOR_USD!H16</f>
        <v>7.3851400976913162</v>
      </c>
      <c r="E16" s="126">
        <f>SEKTOR_TL!H16</f>
        <v>8.4833870502474991</v>
      </c>
      <c r="F16" s="126">
        <f>SEKTOR_USD!L16</f>
        <v>-4.3873381293680875</v>
      </c>
      <c r="G16" s="126">
        <f>SEKTOR_TL!L16</f>
        <v>13.127015991410964</v>
      </c>
    </row>
    <row r="17" spans="1:7" ht="14.25" x14ac:dyDescent="0.2">
      <c r="A17" s="8" t="s">
        <v>11</v>
      </c>
      <c r="B17" s="126">
        <f>SEKTOR_USD!D17</f>
        <v>23.123381709777512</v>
      </c>
      <c r="C17" s="126">
        <f>SEKTOR_TL!D17</f>
        <v>24.382586462205623</v>
      </c>
      <c r="D17" s="126">
        <f>SEKTOR_USD!H17</f>
        <v>23.123381709777512</v>
      </c>
      <c r="E17" s="126">
        <f>SEKTOR_TL!H17</f>
        <v>24.382586462205623</v>
      </c>
      <c r="F17" s="126">
        <f>SEKTOR_USD!L17</f>
        <v>5.366494323460314</v>
      </c>
      <c r="G17" s="126">
        <f>SEKTOR_TL!L17</f>
        <v>24.667558198693506</v>
      </c>
    </row>
    <row r="18" spans="1:7" s="19" customFormat="1" ht="15.75" x14ac:dyDescent="0.25">
      <c r="A18" s="60" t="s">
        <v>12</v>
      </c>
      <c r="B18" s="125">
        <f>SEKTOR_USD!D18</f>
        <v>28.037332626925487</v>
      </c>
      <c r="C18" s="125">
        <f>SEKTOR_TL!D18</f>
        <v>29.346793230534303</v>
      </c>
      <c r="D18" s="125">
        <f>SEKTOR_USD!H18</f>
        <v>28.037332626925487</v>
      </c>
      <c r="E18" s="125">
        <f>SEKTOR_TL!H18</f>
        <v>29.346793230534303</v>
      </c>
      <c r="F18" s="125">
        <f>SEKTOR_USD!L18</f>
        <v>19.775700304992487</v>
      </c>
      <c r="G18" s="125">
        <f>SEKTOR_TL!L18</f>
        <v>41.716246558629358</v>
      </c>
    </row>
    <row r="19" spans="1:7" ht="14.25" x14ac:dyDescent="0.2">
      <c r="A19" s="11" t="s">
        <v>13</v>
      </c>
      <c r="B19" s="126">
        <f>SEKTOR_USD!D19</f>
        <v>28.037332626925487</v>
      </c>
      <c r="C19" s="126">
        <f>SEKTOR_TL!D19</f>
        <v>29.346793230534303</v>
      </c>
      <c r="D19" s="126">
        <f>SEKTOR_USD!H19</f>
        <v>28.037332626925487</v>
      </c>
      <c r="E19" s="126">
        <f>SEKTOR_TL!H19</f>
        <v>29.346793230534303</v>
      </c>
      <c r="F19" s="126">
        <f>SEKTOR_USD!L19</f>
        <v>19.775700304992487</v>
      </c>
      <c r="G19" s="126">
        <f>SEKTOR_TL!L19</f>
        <v>41.716246558629358</v>
      </c>
    </row>
    <row r="20" spans="1:7" s="19" customFormat="1" ht="15.75" x14ac:dyDescent="0.25">
      <c r="A20" s="60" t="s">
        <v>112</v>
      </c>
      <c r="B20" s="125">
        <f>SEKTOR_USD!D20</f>
        <v>19.243190568619397</v>
      </c>
      <c r="C20" s="125">
        <f>SEKTOR_TL!D20</f>
        <v>20.462711915203499</v>
      </c>
      <c r="D20" s="125">
        <f>SEKTOR_USD!H20</f>
        <v>19.243190568619397</v>
      </c>
      <c r="E20" s="125">
        <f>SEKTOR_TL!H20</f>
        <v>20.462711915203499</v>
      </c>
      <c r="F20" s="125">
        <f>SEKTOR_USD!L20</f>
        <v>8.8126719442942179</v>
      </c>
      <c r="G20" s="125">
        <f>SEKTOR_TL!L20</f>
        <v>28.745007599159006</v>
      </c>
    </row>
    <row r="21" spans="1:7" ht="14.25" x14ac:dyDescent="0.2">
      <c r="A21" s="11" t="s">
        <v>111</v>
      </c>
      <c r="B21" s="126">
        <f>SEKTOR_USD!D21</f>
        <v>19.243190568619397</v>
      </c>
      <c r="C21" s="126">
        <f>SEKTOR_TL!D21</f>
        <v>20.462711915203499</v>
      </c>
      <c r="D21" s="126">
        <f>SEKTOR_USD!H21</f>
        <v>19.243190568619397</v>
      </c>
      <c r="E21" s="126">
        <f>SEKTOR_TL!H21</f>
        <v>20.462711915203499</v>
      </c>
      <c r="F21" s="126">
        <f>SEKTOR_USD!L21</f>
        <v>8.8126719442942179</v>
      </c>
      <c r="G21" s="126">
        <f>SEKTOR_TL!L21</f>
        <v>28.745007599159006</v>
      </c>
    </row>
    <row r="22" spans="1:7" ht="16.5" x14ac:dyDescent="0.25">
      <c r="A22" s="57" t="s">
        <v>14</v>
      </c>
      <c r="B22" s="124">
        <f>SEKTOR_USD!D22</f>
        <v>16.48643453672954</v>
      </c>
      <c r="C22" s="124">
        <f>SEKTOR_TL!D22</f>
        <v>17.677762048410539</v>
      </c>
      <c r="D22" s="124">
        <f>SEKTOR_USD!H22</f>
        <v>16.48643453672954</v>
      </c>
      <c r="E22" s="124">
        <f>SEKTOR_TL!H22</f>
        <v>17.677762048410539</v>
      </c>
      <c r="F22" s="124">
        <f>SEKTOR_USD!L22</f>
        <v>12.997018771634661</v>
      </c>
      <c r="G22" s="124">
        <f>SEKTOR_TL!L22</f>
        <v>33.695844247663089</v>
      </c>
    </row>
    <row r="23" spans="1:7" s="19" customFormat="1" ht="15.75" x14ac:dyDescent="0.25">
      <c r="A23" s="60" t="s">
        <v>15</v>
      </c>
      <c r="B23" s="125">
        <f>SEKTOR_USD!D23</f>
        <v>17.112707151101645</v>
      </c>
      <c r="C23" s="125">
        <f>SEKTOR_TL!D23</f>
        <v>18.310439664345964</v>
      </c>
      <c r="D23" s="125">
        <f>SEKTOR_USD!H23</f>
        <v>17.112707151101645</v>
      </c>
      <c r="E23" s="125">
        <f>SEKTOR_TL!H23</f>
        <v>18.310439664345964</v>
      </c>
      <c r="F23" s="125">
        <f>SEKTOR_USD!L23</f>
        <v>6.3776980846982783</v>
      </c>
      <c r="G23" s="125">
        <f>SEKTOR_TL!L23</f>
        <v>25.863994547499718</v>
      </c>
    </row>
    <row r="24" spans="1:7" ht="14.25" x14ac:dyDescent="0.2">
      <c r="A24" s="11" t="s">
        <v>16</v>
      </c>
      <c r="B24" s="126">
        <f>SEKTOR_USD!D24</f>
        <v>13.534819518231778</v>
      </c>
      <c r="C24" s="126">
        <f>SEKTOR_TL!D24</f>
        <v>14.695960337450156</v>
      </c>
      <c r="D24" s="126">
        <f>SEKTOR_USD!H24</f>
        <v>13.534819518231778</v>
      </c>
      <c r="E24" s="126">
        <f>SEKTOR_TL!H24</f>
        <v>14.695960337450156</v>
      </c>
      <c r="F24" s="126">
        <f>SEKTOR_USD!L24</f>
        <v>3.803315408331688</v>
      </c>
      <c r="G24" s="126">
        <f>SEKTOR_TL!L24</f>
        <v>22.818035733055428</v>
      </c>
    </row>
    <row r="25" spans="1:7" ht="14.25" x14ac:dyDescent="0.2">
      <c r="A25" s="11" t="s">
        <v>17</v>
      </c>
      <c r="B25" s="126">
        <f>SEKTOR_USD!D25</f>
        <v>42.291121865903243</v>
      </c>
      <c r="C25" s="126">
        <f>SEKTOR_TL!D25</f>
        <v>43.746358510590397</v>
      </c>
      <c r="D25" s="126">
        <f>SEKTOR_USD!H25</f>
        <v>42.291121865903243</v>
      </c>
      <c r="E25" s="126">
        <f>SEKTOR_TL!H25</f>
        <v>43.746358510590397</v>
      </c>
      <c r="F25" s="126">
        <f>SEKTOR_USD!L25</f>
        <v>11.532606449224708</v>
      </c>
      <c r="G25" s="126">
        <f>SEKTOR_TL!L25</f>
        <v>31.963180466798562</v>
      </c>
    </row>
    <row r="26" spans="1:7" ht="14.25" x14ac:dyDescent="0.2">
      <c r="A26" s="11" t="s">
        <v>18</v>
      </c>
      <c r="B26" s="126">
        <f>SEKTOR_USD!D26</f>
        <v>16.470416550586556</v>
      </c>
      <c r="C26" s="126">
        <f>SEKTOR_TL!D26</f>
        <v>17.661580243470539</v>
      </c>
      <c r="D26" s="126">
        <f>SEKTOR_USD!H26</f>
        <v>16.470416550586556</v>
      </c>
      <c r="E26" s="126">
        <f>SEKTOR_TL!H26</f>
        <v>17.661580243470539</v>
      </c>
      <c r="F26" s="126">
        <f>SEKTOR_USD!L26</f>
        <v>13.146200997914869</v>
      </c>
      <c r="G26" s="126">
        <f>SEKTOR_TL!L26</f>
        <v>33.872353715842848</v>
      </c>
    </row>
    <row r="27" spans="1:7" s="19" customFormat="1" ht="15.75" x14ac:dyDescent="0.25">
      <c r="A27" s="60" t="s">
        <v>19</v>
      </c>
      <c r="B27" s="125">
        <f>SEKTOR_USD!D27</f>
        <v>9.9648114640799115</v>
      </c>
      <c r="C27" s="125">
        <f>SEKTOR_TL!D27</f>
        <v>11.089441175127197</v>
      </c>
      <c r="D27" s="125">
        <f>SEKTOR_USD!H27</f>
        <v>9.9648114640799115</v>
      </c>
      <c r="E27" s="125">
        <f>SEKTOR_TL!H27</f>
        <v>11.089441175127197</v>
      </c>
      <c r="F27" s="125">
        <f>SEKTOR_USD!L27</f>
        <v>14.055125426618135</v>
      </c>
      <c r="G27" s="125">
        <f>SEKTOR_TL!L27</f>
        <v>34.94777517539832</v>
      </c>
    </row>
    <row r="28" spans="1:7" ht="14.25" x14ac:dyDescent="0.2">
      <c r="A28" s="11" t="s">
        <v>20</v>
      </c>
      <c r="B28" s="126">
        <f>SEKTOR_USD!D28</f>
        <v>9.9648114640799115</v>
      </c>
      <c r="C28" s="126">
        <f>SEKTOR_TL!D28</f>
        <v>11.089441175127197</v>
      </c>
      <c r="D28" s="126">
        <f>SEKTOR_USD!H28</f>
        <v>9.9648114640799115</v>
      </c>
      <c r="E28" s="126">
        <f>SEKTOR_TL!H28</f>
        <v>11.089441175127197</v>
      </c>
      <c r="F28" s="126">
        <f>SEKTOR_USD!L28</f>
        <v>14.055125426618135</v>
      </c>
      <c r="G28" s="126">
        <f>SEKTOR_TL!L28</f>
        <v>34.94777517539832</v>
      </c>
    </row>
    <row r="29" spans="1:7" s="19" customFormat="1" ht="15.75" x14ac:dyDescent="0.25">
      <c r="A29" s="60" t="s">
        <v>21</v>
      </c>
      <c r="B29" s="125">
        <f>SEKTOR_USD!D29</f>
        <v>17.652539541243819</v>
      </c>
      <c r="C29" s="125">
        <f>SEKTOR_TL!D29</f>
        <v>18.85579301648367</v>
      </c>
      <c r="D29" s="125">
        <f>SEKTOR_USD!H29</f>
        <v>17.652539541243819</v>
      </c>
      <c r="E29" s="125">
        <f>SEKTOR_TL!H29</f>
        <v>18.85579301648367</v>
      </c>
      <c r="F29" s="125">
        <f>SEKTOR_USD!L29</f>
        <v>13.708675468503154</v>
      </c>
      <c r="G29" s="125">
        <f>SEKTOR_TL!L29</f>
        <v>34.537862417139081</v>
      </c>
    </row>
    <row r="30" spans="1:7" ht="14.25" x14ac:dyDescent="0.2">
      <c r="A30" s="11" t="s">
        <v>22</v>
      </c>
      <c r="B30" s="126">
        <f>SEKTOR_USD!D30</f>
        <v>15.065475268272833</v>
      </c>
      <c r="C30" s="126">
        <f>SEKTOR_TL!D30</f>
        <v>16.242270376449301</v>
      </c>
      <c r="D30" s="126">
        <f>SEKTOR_USD!H30</f>
        <v>15.065475268272833</v>
      </c>
      <c r="E30" s="126">
        <f>SEKTOR_TL!H30</f>
        <v>16.242270376449301</v>
      </c>
      <c r="F30" s="126">
        <f>SEKTOR_USD!L30</f>
        <v>2.0306903269006185</v>
      </c>
      <c r="G30" s="126">
        <f>SEKTOR_TL!L30</f>
        <v>20.720700693841088</v>
      </c>
    </row>
    <row r="31" spans="1:7" ht="14.25" x14ac:dyDescent="0.2">
      <c r="A31" s="11" t="s">
        <v>23</v>
      </c>
      <c r="B31" s="126">
        <f>SEKTOR_USD!D31</f>
        <v>10.777874688000757</v>
      </c>
      <c r="C31" s="126">
        <f>SEKTOR_TL!D31</f>
        <v>11.910819741441742</v>
      </c>
      <c r="D31" s="126">
        <f>SEKTOR_USD!H31</f>
        <v>10.777874688000757</v>
      </c>
      <c r="E31" s="126">
        <f>SEKTOR_TL!H31</f>
        <v>11.910819741441742</v>
      </c>
      <c r="F31" s="126">
        <f>SEKTOR_USD!L31</f>
        <v>17.653212828506476</v>
      </c>
      <c r="G31" s="126">
        <f>SEKTOR_TL!L31</f>
        <v>39.204961233063571</v>
      </c>
    </row>
    <row r="32" spans="1:7" ht="14.25" x14ac:dyDescent="0.2">
      <c r="A32" s="11" t="s">
        <v>24</v>
      </c>
      <c r="B32" s="126">
        <f>SEKTOR_USD!D32</f>
        <v>-34.49967615120498</v>
      </c>
      <c r="C32" s="126">
        <f>SEKTOR_TL!D32</f>
        <v>-33.829792673910646</v>
      </c>
      <c r="D32" s="126">
        <f>SEKTOR_USD!H32</f>
        <v>-34.49967615120498</v>
      </c>
      <c r="E32" s="126">
        <f>SEKTOR_TL!H32</f>
        <v>-33.829792673910646</v>
      </c>
      <c r="F32" s="126">
        <f>SEKTOR_USD!L32</f>
        <v>32.112341652590985</v>
      </c>
      <c r="G32" s="126">
        <f>SEKTOR_TL!L32</f>
        <v>56.312717315801628</v>
      </c>
    </row>
    <row r="33" spans="1:7" ht="14.25" x14ac:dyDescent="0.2">
      <c r="A33" s="11" t="s">
        <v>107</v>
      </c>
      <c r="B33" s="126">
        <f>SEKTOR_USD!D33</f>
        <v>27.525589810131617</v>
      </c>
      <c r="C33" s="126">
        <f>SEKTOR_TL!D33</f>
        <v>28.829816728814166</v>
      </c>
      <c r="D33" s="126">
        <f>SEKTOR_USD!H33</f>
        <v>27.525589810131617</v>
      </c>
      <c r="E33" s="126">
        <f>SEKTOR_TL!H33</f>
        <v>28.829816728814166</v>
      </c>
      <c r="F33" s="126">
        <f>SEKTOR_USD!L33</f>
        <v>7.1559075849732974</v>
      </c>
      <c r="G33" s="126">
        <f>SEKTOR_TL!L33</f>
        <v>26.784756681508686</v>
      </c>
    </row>
    <row r="34" spans="1:7" ht="14.25" x14ac:dyDescent="0.2">
      <c r="A34" s="11" t="s">
        <v>25</v>
      </c>
      <c r="B34" s="126">
        <f>SEKTOR_USD!D34</f>
        <v>31.989465494701914</v>
      </c>
      <c r="C34" s="126">
        <f>SEKTOR_TL!D34</f>
        <v>33.339345265005335</v>
      </c>
      <c r="D34" s="126">
        <f>SEKTOR_USD!H34</f>
        <v>31.989465494701914</v>
      </c>
      <c r="E34" s="126">
        <f>SEKTOR_TL!H34</f>
        <v>33.339345265005335</v>
      </c>
      <c r="F34" s="126">
        <f>SEKTOR_USD!L34</f>
        <v>16.848527620113416</v>
      </c>
      <c r="G34" s="126">
        <f>SEKTOR_TL!L34</f>
        <v>38.252873563324762</v>
      </c>
    </row>
    <row r="35" spans="1:7" ht="14.25" x14ac:dyDescent="0.2">
      <c r="A35" s="11" t="s">
        <v>26</v>
      </c>
      <c r="B35" s="126">
        <f>SEKTOR_USD!D35</f>
        <v>28.592800176014382</v>
      </c>
      <c r="C35" s="126">
        <f>SEKTOR_TL!D35</f>
        <v>29.907941645173846</v>
      </c>
      <c r="D35" s="126">
        <f>SEKTOR_USD!H35</f>
        <v>28.592800176014382</v>
      </c>
      <c r="E35" s="126">
        <f>SEKTOR_TL!H35</f>
        <v>29.907941645173846</v>
      </c>
      <c r="F35" s="126">
        <f>SEKTOR_USD!L35</f>
        <v>15.990101598453634</v>
      </c>
      <c r="G35" s="126">
        <f>SEKTOR_TL!L35</f>
        <v>37.23720082312699</v>
      </c>
    </row>
    <row r="36" spans="1:7" ht="14.25" x14ac:dyDescent="0.2">
      <c r="A36" s="11" t="s">
        <v>27</v>
      </c>
      <c r="B36" s="126">
        <f>SEKTOR_USD!D36</f>
        <v>31.663798748245458</v>
      </c>
      <c r="C36" s="126">
        <f>SEKTOR_TL!D36</f>
        <v>33.010347866733191</v>
      </c>
      <c r="D36" s="126">
        <f>SEKTOR_USD!H36</f>
        <v>31.663798748245458</v>
      </c>
      <c r="E36" s="126">
        <f>SEKTOR_TL!H36</f>
        <v>33.010347866733191</v>
      </c>
      <c r="F36" s="126">
        <f>SEKTOR_USD!L36</f>
        <v>26.119212338786607</v>
      </c>
      <c r="G36" s="126">
        <f>SEKTOR_TL!L36</f>
        <v>49.221764899492101</v>
      </c>
    </row>
    <row r="37" spans="1:7" ht="14.25" x14ac:dyDescent="0.2">
      <c r="A37" s="11" t="s">
        <v>108</v>
      </c>
      <c r="B37" s="126">
        <f>SEKTOR_USD!D37</f>
        <v>15.398694295589809</v>
      </c>
      <c r="C37" s="126">
        <f>SEKTOR_TL!D37</f>
        <v>16.57889729410336</v>
      </c>
      <c r="D37" s="126">
        <f>SEKTOR_USD!H37</f>
        <v>15.398694295589809</v>
      </c>
      <c r="E37" s="126">
        <f>SEKTOR_TL!H37</f>
        <v>16.57889729410336</v>
      </c>
      <c r="F37" s="126">
        <f>SEKTOR_USD!L37</f>
        <v>3.2784526203075806</v>
      </c>
      <c r="G37" s="126">
        <f>SEKTOR_TL!L37</f>
        <v>22.197028432846164</v>
      </c>
    </row>
    <row r="38" spans="1:7" ht="14.25" x14ac:dyDescent="0.2">
      <c r="A38" s="8" t="s">
        <v>28</v>
      </c>
      <c r="B38" s="126">
        <f>SEKTOR_USD!D38</f>
        <v>-29.428513013334758</v>
      </c>
      <c r="C38" s="126">
        <f>SEKTOR_TL!D38</f>
        <v>-28.706765847479648</v>
      </c>
      <c r="D38" s="126">
        <f>SEKTOR_USD!H38</f>
        <v>-29.428513013334758</v>
      </c>
      <c r="E38" s="126">
        <f>SEKTOR_TL!H38</f>
        <v>-28.706765847479648</v>
      </c>
      <c r="F38" s="126">
        <f>SEKTOR_USD!L38</f>
        <v>31.064285219073572</v>
      </c>
      <c r="G38" s="126">
        <f>SEKTOR_TL!L38</f>
        <v>55.072677611909192</v>
      </c>
    </row>
    <row r="39" spans="1:7" ht="14.25" x14ac:dyDescent="0.2">
      <c r="A39" s="8" t="s">
        <v>109</v>
      </c>
      <c r="B39" s="126">
        <f>SEKTOR_USD!D39</f>
        <v>9.2998351973642333</v>
      </c>
      <c r="C39" s="126">
        <f>SEKTOR_TL!D39</f>
        <v>10.417664077702744</v>
      </c>
      <c r="D39" s="126">
        <f>SEKTOR_USD!H39</f>
        <v>9.2998351973642333</v>
      </c>
      <c r="E39" s="126">
        <f>SEKTOR_TL!H39</f>
        <v>10.417664077702744</v>
      </c>
      <c r="F39" s="126">
        <f>SEKTOR_USD!L39</f>
        <v>5.4454339173899609</v>
      </c>
      <c r="G39" s="126">
        <f>SEKTOR_TL!L39</f>
        <v>24.760957969499167</v>
      </c>
    </row>
    <row r="40" spans="1:7" ht="14.25" x14ac:dyDescent="0.2">
      <c r="A40" s="8" t="s">
        <v>29</v>
      </c>
      <c r="B40" s="126">
        <f>SEKTOR_USD!D40</f>
        <v>28.758546512467088</v>
      </c>
      <c r="C40" s="126">
        <f>SEKTOR_TL!D40</f>
        <v>30.075383098928071</v>
      </c>
      <c r="D40" s="126">
        <f>SEKTOR_USD!H40</f>
        <v>28.758546512467088</v>
      </c>
      <c r="E40" s="126">
        <f>SEKTOR_TL!H40</f>
        <v>30.075383098928071</v>
      </c>
      <c r="F40" s="126">
        <f>SEKTOR_USD!L40</f>
        <v>13.729052018396128</v>
      </c>
      <c r="G40" s="126">
        <f>SEKTOR_TL!L40</f>
        <v>34.561971549135762</v>
      </c>
    </row>
    <row r="41" spans="1:7" ht="14.25" x14ac:dyDescent="0.2">
      <c r="A41" s="11" t="s">
        <v>30</v>
      </c>
      <c r="B41" s="126">
        <f>SEKTOR_USD!D41</f>
        <v>17.966175902523883</v>
      </c>
      <c r="C41" s="126">
        <f>SEKTOR_TL!D41</f>
        <v>19.172636992687682</v>
      </c>
      <c r="D41" s="126">
        <f>SEKTOR_USD!H41</f>
        <v>17.966175902523883</v>
      </c>
      <c r="E41" s="126">
        <f>SEKTOR_TL!H41</f>
        <v>19.172636992687682</v>
      </c>
      <c r="F41" s="126">
        <f>SEKTOR_USD!L41</f>
        <v>17.163030299490863</v>
      </c>
      <c r="G41" s="126">
        <f>SEKTOR_TL!L41</f>
        <v>38.62498693139954</v>
      </c>
    </row>
    <row r="42" spans="1:7" ht="16.5" x14ac:dyDescent="0.25">
      <c r="A42" s="57" t="s">
        <v>31</v>
      </c>
      <c r="B42" s="124">
        <f>SEKTOR_USD!D42</f>
        <v>19.356761258088117</v>
      </c>
      <c r="C42" s="124">
        <f>SEKTOR_TL!D42</f>
        <v>20.577444112339833</v>
      </c>
      <c r="D42" s="124">
        <f>SEKTOR_USD!H42</f>
        <v>19.356761258088117</v>
      </c>
      <c r="E42" s="124">
        <f>SEKTOR_TL!H42</f>
        <v>20.577444112339833</v>
      </c>
      <c r="F42" s="124">
        <f>SEKTOR_USD!L42</f>
        <v>22.523894903126678</v>
      </c>
      <c r="G42" s="124">
        <f>SEKTOR_TL!L42</f>
        <v>44.967856211243046</v>
      </c>
    </row>
    <row r="43" spans="1:7" ht="14.25" x14ac:dyDescent="0.2">
      <c r="A43" s="11" t="s">
        <v>32</v>
      </c>
      <c r="B43" s="126">
        <f>SEKTOR_USD!D43</f>
        <v>19.356761258088117</v>
      </c>
      <c r="C43" s="126">
        <f>SEKTOR_TL!D43</f>
        <v>20.577444112339833</v>
      </c>
      <c r="D43" s="126">
        <f>SEKTOR_USD!H43</f>
        <v>19.356761258088117</v>
      </c>
      <c r="E43" s="126">
        <f>SEKTOR_TL!H43</f>
        <v>20.577444112339833</v>
      </c>
      <c r="F43" s="126">
        <f>SEKTOR_USD!L43</f>
        <v>22.523894903126678</v>
      </c>
      <c r="G43" s="126">
        <f>SEKTOR_TL!L43</f>
        <v>44.967856211243046</v>
      </c>
    </row>
    <row r="44" spans="1:7" ht="18" x14ac:dyDescent="0.25">
      <c r="A44" s="73" t="s">
        <v>40</v>
      </c>
      <c r="B44" s="127">
        <f>SEKTOR_USD!D44</f>
        <v>16.325343460630179</v>
      </c>
      <c r="C44" s="127">
        <f>SEKTOR_TL!D44</f>
        <v>17.515023465186363</v>
      </c>
      <c r="D44" s="127">
        <f>SEKTOR_USD!H44</f>
        <v>16.325343460630179</v>
      </c>
      <c r="E44" s="127">
        <f>SEKTOR_TL!H44</f>
        <v>17.515023465186363</v>
      </c>
      <c r="F44" s="127">
        <f>SEKTOR_USD!L44</f>
        <v>12.078397257875638</v>
      </c>
      <c r="G44" s="127">
        <f>SEKTOR_TL!L44</f>
        <v>32.608949388301447</v>
      </c>
    </row>
    <row r="45" spans="1:7" ht="14.25" hidden="1" x14ac:dyDescent="0.2">
      <c r="A45" s="67" t="s">
        <v>34</v>
      </c>
      <c r="B45" s="74"/>
      <c r="C45" s="74"/>
      <c r="D45" s="64">
        <f>SEKTOR_USD!H45</f>
        <v>0</v>
      </c>
      <c r="E45" s="64" t="e">
        <f>SEKTOR_TL!H45</f>
        <v>#DIV/0!</v>
      </c>
      <c r="F45" s="64">
        <f>SEKTOR_USD!L45</f>
        <v>-14.422431036482925</v>
      </c>
      <c r="G45" s="64">
        <f>SEKTOR_TL!L45</f>
        <v>-1.8915620551846191</v>
      </c>
    </row>
    <row r="46" spans="1:7" s="20" customFormat="1" ht="18" hidden="1" x14ac:dyDescent="0.25">
      <c r="A46" s="68" t="s">
        <v>40</v>
      </c>
      <c r="B46" s="75">
        <f>SEKTOR_USD!D46</f>
        <v>0</v>
      </c>
      <c r="C46" s="75" t="e">
        <f>SEKTOR_TL!D46</f>
        <v>#DIV/0!</v>
      </c>
      <c r="D46" s="75">
        <f>SEKTOR_USD!H46</f>
        <v>0</v>
      </c>
      <c r="E46" s="75" t="e">
        <f>SEKTOR_TL!H46</f>
        <v>#DIV/0!</v>
      </c>
      <c r="F46" s="75">
        <f>SEKTOR_USD!L46</f>
        <v>10.130703226310994</v>
      </c>
      <c r="G46" s="75">
        <f>SEKTOR_TL!L46</f>
        <v>26.256814655527666</v>
      </c>
    </row>
    <row r="47" spans="1:7" s="20" customFormat="1" ht="18" x14ac:dyDescent="0.25">
      <c r="A47" s="21"/>
      <c r="B47" s="23"/>
      <c r="C47" s="23"/>
      <c r="D47" s="23"/>
      <c r="E47" s="23"/>
    </row>
    <row r="48" spans="1:7" x14ac:dyDescent="0.2">
      <c r="A48" s="19" t="s">
        <v>36</v>
      </c>
    </row>
    <row r="49" spans="1:1" x14ac:dyDescent="0.2">
      <c r="A49" s="26"/>
    </row>
  </sheetData>
  <mergeCells count="4">
    <mergeCell ref="B6:C6"/>
    <mergeCell ref="D6:E6"/>
    <mergeCell ref="F6:G6"/>
    <mergeCell ref="A5:G5"/>
  </mergeCells>
  <printOptions horizontalCentered="1" verticalCentered="1"/>
  <pageMargins left="0.11811023622047245" right="0" top="0.19685039370078741" bottom="0.19685039370078741" header="0.51181102362204722" footer="0.51181102362204722"/>
  <pageSetup paperSize="9" scale="70" orientation="landscape" horizontalDpi="4294967294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2"/>
  <sheetViews>
    <sheetView showGridLines="0" zoomScale="80" zoomScaleNormal="80" workbookViewId="0">
      <selection activeCell="D8" sqref="D8:M8"/>
    </sheetView>
  </sheetViews>
  <sheetFormatPr defaultColWidth="9.140625" defaultRowHeight="12.75" x14ac:dyDescent="0.2"/>
  <cols>
    <col min="1" max="1" width="32.28515625" customWidth="1"/>
    <col min="2" max="2" width="12.7109375" bestFit="1" customWidth="1"/>
    <col min="3" max="3" width="12.85546875" customWidth="1"/>
    <col min="4" max="4" width="12.140625" bestFit="1" customWidth="1"/>
    <col min="5" max="5" width="13.5703125" bestFit="1" customWidth="1"/>
    <col min="6" max="7" width="12.7109375" bestFit="1" customWidth="1"/>
    <col min="8" max="8" width="12.140625" bestFit="1" customWidth="1"/>
    <col min="9" max="9" width="15" bestFit="1" customWidth="1"/>
    <col min="10" max="11" width="14.140625" bestFit="1" customWidth="1"/>
    <col min="12" max="12" width="10.28515625" customWidth="1"/>
    <col min="13" max="13" width="15" bestFit="1" customWidth="1"/>
  </cols>
  <sheetData>
    <row r="2" spans="1:13" ht="26.25" x14ac:dyDescent="0.4">
      <c r="C2" s="131" t="s">
        <v>124</v>
      </c>
      <c r="D2" s="131"/>
      <c r="E2" s="131"/>
      <c r="F2" s="131"/>
      <c r="G2" s="131"/>
      <c r="H2" s="131"/>
      <c r="I2" s="131"/>
      <c r="J2" s="131"/>
      <c r="K2" s="131"/>
    </row>
    <row r="6" spans="1:13" ht="22.5" customHeight="1" x14ac:dyDescent="0.2">
      <c r="A6" s="138" t="s">
        <v>115</v>
      </c>
      <c r="B6" s="139"/>
      <c r="C6" s="139"/>
      <c r="D6" s="139"/>
      <c r="E6" s="139"/>
      <c r="F6" s="139"/>
      <c r="G6" s="139"/>
      <c r="H6" s="139"/>
      <c r="I6" s="139"/>
      <c r="J6" s="139"/>
      <c r="K6" s="139"/>
      <c r="L6" s="139"/>
      <c r="M6" s="140"/>
    </row>
    <row r="7" spans="1:13" ht="24" customHeight="1" x14ac:dyDescent="0.2">
      <c r="A7" s="77"/>
      <c r="B7" s="130" t="s">
        <v>126</v>
      </c>
      <c r="C7" s="130"/>
      <c r="D7" s="130"/>
      <c r="E7" s="130"/>
      <c r="F7" s="130" t="s">
        <v>127</v>
      </c>
      <c r="G7" s="130"/>
      <c r="H7" s="130"/>
      <c r="I7" s="130"/>
      <c r="J7" s="130" t="s">
        <v>106</v>
      </c>
      <c r="K7" s="130"/>
      <c r="L7" s="130"/>
      <c r="M7" s="130"/>
    </row>
    <row r="8" spans="1:13" ht="60" x14ac:dyDescent="0.2">
      <c r="A8" s="78" t="s">
        <v>41</v>
      </c>
      <c r="B8" s="101">
        <v>2017</v>
      </c>
      <c r="C8" s="102">
        <v>2018</v>
      </c>
      <c r="D8" s="103" t="s">
        <v>120</v>
      </c>
      <c r="E8" s="103" t="s">
        <v>121</v>
      </c>
      <c r="F8" s="101">
        <v>2017</v>
      </c>
      <c r="G8" s="102">
        <v>2018</v>
      </c>
      <c r="H8" s="103" t="s">
        <v>120</v>
      </c>
      <c r="I8" s="103" t="s">
        <v>121</v>
      </c>
      <c r="J8" s="101" t="s">
        <v>128</v>
      </c>
      <c r="K8" s="101" t="s">
        <v>129</v>
      </c>
      <c r="L8" s="103" t="s">
        <v>120</v>
      </c>
      <c r="M8" s="103" t="s">
        <v>121</v>
      </c>
    </row>
    <row r="9" spans="1:13" ht="22.5" customHeight="1" x14ac:dyDescent="0.25">
      <c r="A9" s="79" t="s">
        <v>199</v>
      </c>
      <c r="B9" s="106">
        <v>2676478.60341</v>
      </c>
      <c r="C9" s="106">
        <v>3285845.4136800002</v>
      </c>
      <c r="D9" s="91">
        <f>(C9-B9)/B9*100</f>
        <v>22.767482971604146</v>
      </c>
      <c r="E9" s="108">
        <f t="shared" ref="E9:E22" si="0">C9/C$22*100</f>
        <v>26.937557983078985</v>
      </c>
      <c r="F9" s="106">
        <v>2676478.60341</v>
      </c>
      <c r="G9" s="106">
        <v>3285845.4136800002</v>
      </c>
      <c r="H9" s="91">
        <f t="shared" ref="H9:H21" si="1">(G9-F9)/F9*100</f>
        <v>22.767482971604146</v>
      </c>
      <c r="I9" s="93">
        <f t="shared" ref="I9:I22" si="2">G9/G$22*100</f>
        <v>26.937557983078985</v>
      </c>
      <c r="J9" s="106">
        <v>35441712.099239998</v>
      </c>
      <c r="K9" s="106">
        <v>41510424.52544</v>
      </c>
      <c r="L9" s="91">
        <f t="shared" ref="L9:L22" si="3">(K9-J9)/J9*100</f>
        <v>17.123079181973655</v>
      </c>
      <c r="M9" s="108">
        <f t="shared" ref="M9:M22" si="4">K9/K$22*100</f>
        <v>27.863004131595726</v>
      </c>
    </row>
    <row r="10" spans="1:13" ht="22.5" customHeight="1" x14ac:dyDescent="0.25">
      <c r="A10" s="79" t="s">
        <v>200</v>
      </c>
      <c r="B10" s="106">
        <v>2087026.11965</v>
      </c>
      <c r="C10" s="106">
        <v>2362936.7363999998</v>
      </c>
      <c r="D10" s="91">
        <f t="shared" ref="D10:D22" si="5">(C10-B10)/B10*100</f>
        <v>13.220276169627947</v>
      </c>
      <c r="E10" s="108">
        <f t="shared" si="0"/>
        <v>19.371497235420854</v>
      </c>
      <c r="F10" s="106">
        <v>2087026.11965</v>
      </c>
      <c r="G10" s="106">
        <v>2362936.7363999998</v>
      </c>
      <c r="H10" s="91">
        <f t="shared" si="1"/>
        <v>13.220276169627947</v>
      </c>
      <c r="I10" s="93">
        <f t="shared" si="2"/>
        <v>19.371497235420854</v>
      </c>
      <c r="J10" s="106">
        <v>25047436.27355</v>
      </c>
      <c r="K10" s="106">
        <v>29584097.860169999</v>
      </c>
      <c r="L10" s="91">
        <f t="shared" si="3"/>
        <v>18.112279185278123</v>
      </c>
      <c r="M10" s="108">
        <f t="shared" si="4"/>
        <v>19.857706837044482</v>
      </c>
    </row>
    <row r="11" spans="1:13" ht="22.5" customHeight="1" x14ac:dyDescent="0.25">
      <c r="A11" s="79" t="s">
        <v>201</v>
      </c>
      <c r="B11" s="106">
        <v>1336569.1770899999</v>
      </c>
      <c r="C11" s="106">
        <v>1600750.42563</v>
      </c>
      <c r="D11" s="91">
        <f t="shared" si="5"/>
        <v>19.765624785331333</v>
      </c>
      <c r="E11" s="108">
        <f t="shared" si="0"/>
        <v>13.123048098161643</v>
      </c>
      <c r="F11" s="106">
        <v>1336569.1770899999</v>
      </c>
      <c r="G11" s="106">
        <v>1600750.42563</v>
      </c>
      <c r="H11" s="91">
        <f t="shared" si="1"/>
        <v>19.765624785331333</v>
      </c>
      <c r="I11" s="93">
        <f t="shared" si="2"/>
        <v>13.123048098161643</v>
      </c>
      <c r="J11" s="106">
        <v>18325955.81397</v>
      </c>
      <c r="K11" s="106">
        <v>18957475.870189998</v>
      </c>
      <c r="L11" s="91">
        <f t="shared" si="3"/>
        <v>3.4460415742058417</v>
      </c>
      <c r="M11" s="108">
        <f t="shared" si="4"/>
        <v>12.724809118056863</v>
      </c>
    </row>
    <row r="12" spans="1:13" ht="22.5" customHeight="1" x14ac:dyDescent="0.25">
      <c r="A12" s="79" t="s">
        <v>202</v>
      </c>
      <c r="B12" s="106">
        <v>867656.93212999997</v>
      </c>
      <c r="C12" s="106">
        <v>1073036.1308599999</v>
      </c>
      <c r="D12" s="91">
        <f t="shared" si="5"/>
        <v>23.670553547681244</v>
      </c>
      <c r="E12" s="108">
        <f t="shared" si="0"/>
        <v>8.7968146257397102</v>
      </c>
      <c r="F12" s="106">
        <v>867656.93212999997</v>
      </c>
      <c r="G12" s="106">
        <v>1073036.1308599999</v>
      </c>
      <c r="H12" s="91">
        <f t="shared" si="1"/>
        <v>23.670553547681244</v>
      </c>
      <c r="I12" s="93">
        <f t="shared" si="2"/>
        <v>8.7968146257397102</v>
      </c>
      <c r="J12" s="106">
        <v>10979374.640040001</v>
      </c>
      <c r="K12" s="106">
        <v>12035984.297809999</v>
      </c>
      <c r="L12" s="91">
        <f t="shared" si="3"/>
        <v>9.6235868836892973</v>
      </c>
      <c r="M12" s="108">
        <f t="shared" si="4"/>
        <v>8.0789026865329703</v>
      </c>
    </row>
    <row r="13" spans="1:13" ht="22.5" customHeight="1" x14ac:dyDescent="0.25">
      <c r="A13" s="80" t="s">
        <v>203</v>
      </c>
      <c r="B13" s="106">
        <v>826675.55175999994</v>
      </c>
      <c r="C13" s="106">
        <v>984052.81117999996</v>
      </c>
      <c r="D13" s="91">
        <f t="shared" si="5"/>
        <v>19.03736708856847</v>
      </c>
      <c r="E13" s="108">
        <f t="shared" si="0"/>
        <v>8.0673240284561558</v>
      </c>
      <c r="F13" s="106">
        <v>826675.55175999994</v>
      </c>
      <c r="G13" s="106">
        <v>984052.81117999996</v>
      </c>
      <c r="H13" s="91">
        <f t="shared" si="1"/>
        <v>19.03736708856847</v>
      </c>
      <c r="I13" s="93">
        <f t="shared" si="2"/>
        <v>8.0673240284561558</v>
      </c>
      <c r="J13" s="106">
        <v>11074038.68444</v>
      </c>
      <c r="K13" s="106">
        <v>11935348.790619999</v>
      </c>
      <c r="L13" s="91">
        <f t="shared" si="3"/>
        <v>7.7777415333596025</v>
      </c>
      <c r="M13" s="108">
        <f t="shared" si="4"/>
        <v>8.0113532074641203</v>
      </c>
    </row>
    <row r="14" spans="1:13" ht="22.5" customHeight="1" x14ac:dyDescent="0.25">
      <c r="A14" s="79" t="s">
        <v>204</v>
      </c>
      <c r="B14" s="106">
        <v>997529.18391000002</v>
      </c>
      <c r="C14" s="106">
        <v>1046609.68092</v>
      </c>
      <c r="D14" s="91">
        <f t="shared" si="5"/>
        <v>4.9202066266993665</v>
      </c>
      <c r="E14" s="108">
        <f t="shared" si="0"/>
        <v>8.5801690024909814</v>
      </c>
      <c r="F14" s="106">
        <v>997529.18391000002</v>
      </c>
      <c r="G14" s="106">
        <v>1046609.68092</v>
      </c>
      <c r="H14" s="91">
        <f t="shared" si="1"/>
        <v>4.9202066266993665</v>
      </c>
      <c r="I14" s="93">
        <f t="shared" si="2"/>
        <v>8.5801690024909814</v>
      </c>
      <c r="J14" s="106">
        <v>10276462.13391</v>
      </c>
      <c r="K14" s="106">
        <v>11766033.319080001</v>
      </c>
      <c r="L14" s="91">
        <f t="shared" si="3"/>
        <v>14.494980526953457</v>
      </c>
      <c r="M14" s="108">
        <f t="shared" si="4"/>
        <v>7.8977037389993789</v>
      </c>
    </row>
    <row r="15" spans="1:13" ht="22.5" customHeight="1" x14ac:dyDescent="0.25">
      <c r="A15" s="79" t="s">
        <v>205</v>
      </c>
      <c r="B15" s="106">
        <v>616049.25309999997</v>
      </c>
      <c r="C15" s="106">
        <v>652666.99919999996</v>
      </c>
      <c r="D15" s="91">
        <f t="shared" si="5"/>
        <v>5.9439640443904613</v>
      </c>
      <c r="E15" s="108">
        <f t="shared" si="0"/>
        <v>5.3506032454831587</v>
      </c>
      <c r="F15" s="106">
        <v>616049.25309999997</v>
      </c>
      <c r="G15" s="106">
        <v>652666.99919999996</v>
      </c>
      <c r="H15" s="91">
        <f t="shared" si="1"/>
        <v>5.9439640443904613</v>
      </c>
      <c r="I15" s="93">
        <f t="shared" si="2"/>
        <v>5.3506032454831587</v>
      </c>
      <c r="J15" s="106">
        <v>7858147.2159500001</v>
      </c>
      <c r="K15" s="106">
        <v>8098698.4520399999</v>
      </c>
      <c r="L15" s="91">
        <f t="shared" si="3"/>
        <v>3.0611698849538374</v>
      </c>
      <c r="M15" s="108">
        <f t="shared" si="4"/>
        <v>5.4360819242271177</v>
      </c>
    </row>
    <row r="16" spans="1:13" ht="22.5" customHeight="1" x14ac:dyDescent="0.25">
      <c r="A16" s="79" t="s">
        <v>206</v>
      </c>
      <c r="B16" s="106">
        <v>463452.70039000001</v>
      </c>
      <c r="C16" s="106">
        <v>526785.54672999994</v>
      </c>
      <c r="D16" s="91">
        <f t="shared" si="5"/>
        <v>13.665439059197352</v>
      </c>
      <c r="E16" s="108">
        <f t="shared" si="0"/>
        <v>4.3186195402281014</v>
      </c>
      <c r="F16" s="106">
        <v>463452.70039000001</v>
      </c>
      <c r="G16" s="106">
        <v>526785.54672999994</v>
      </c>
      <c r="H16" s="91">
        <f t="shared" si="1"/>
        <v>13.665439059197352</v>
      </c>
      <c r="I16" s="93">
        <f t="shared" si="2"/>
        <v>4.3186195402281014</v>
      </c>
      <c r="J16" s="106">
        <v>6250159.4904500004</v>
      </c>
      <c r="K16" s="106">
        <v>6816766.4024799997</v>
      </c>
      <c r="L16" s="91">
        <f t="shared" si="3"/>
        <v>9.0654792553014456</v>
      </c>
      <c r="M16" s="108">
        <f t="shared" si="4"/>
        <v>4.5756118519101046</v>
      </c>
    </row>
    <row r="17" spans="1:13" ht="22.5" customHeight="1" x14ac:dyDescent="0.25">
      <c r="A17" s="79" t="s">
        <v>207</v>
      </c>
      <c r="B17" s="106">
        <v>191920.04688000001</v>
      </c>
      <c r="C17" s="106">
        <v>209347.27906999999</v>
      </c>
      <c r="D17" s="91">
        <f t="shared" si="5"/>
        <v>9.0804647421207321</v>
      </c>
      <c r="E17" s="108">
        <f t="shared" si="0"/>
        <v>1.7162415629992076</v>
      </c>
      <c r="F17" s="106">
        <v>191920.04688000001</v>
      </c>
      <c r="G17" s="106">
        <v>209347.27906999999</v>
      </c>
      <c r="H17" s="91">
        <f t="shared" si="1"/>
        <v>9.0804647421207321</v>
      </c>
      <c r="I17" s="93">
        <f t="shared" si="2"/>
        <v>1.7162415629992076</v>
      </c>
      <c r="J17" s="106">
        <v>2179509.1372799999</v>
      </c>
      <c r="K17" s="106">
        <v>2465900.3219499998</v>
      </c>
      <c r="L17" s="91">
        <f t="shared" si="3"/>
        <v>13.140169030326366</v>
      </c>
      <c r="M17" s="108">
        <f t="shared" si="4"/>
        <v>1.6551840084528209</v>
      </c>
    </row>
    <row r="18" spans="1:13" ht="22.5" customHeight="1" x14ac:dyDescent="0.25">
      <c r="A18" s="79" t="s">
        <v>208</v>
      </c>
      <c r="B18" s="106">
        <v>131750.54086000001</v>
      </c>
      <c r="C18" s="106">
        <v>134212.28823000001</v>
      </c>
      <c r="D18" s="91">
        <f t="shared" si="5"/>
        <v>1.8684912820326749</v>
      </c>
      <c r="E18" s="108">
        <f t="shared" si="0"/>
        <v>1.1002803969978314</v>
      </c>
      <c r="F18" s="106">
        <v>131750.54086000001</v>
      </c>
      <c r="G18" s="106">
        <v>134212.28823000001</v>
      </c>
      <c r="H18" s="91">
        <f t="shared" si="1"/>
        <v>1.8684912820326749</v>
      </c>
      <c r="I18" s="93">
        <f t="shared" si="2"/>
        <v>1.1002803969978314</v>
      </c>
      <c r="J18" s="106">
        <v>1889308.9232099999</v>
      </c>
      <c r="K18" s="106">
        <v>1812978.13145</v>
      </c>
      <c r="L18" s="91">
        <f t="shared" si="3"/>
        <v>-4.0401435055052479</v>
      </c>
      <c r="M18" s="108">
        <f t="shared" si="4"/>
        <v>1.2169236461584609</v>
      </c>
    </row>
    <row r="19" spans="1:13" ht="22.5" customHeight="1" x14ac:dyDescent="0.25">
      <c r="A19" s="79" t="s">
        <v>209</v>
      </c>
      <c r="B19" s="106">
        <v>129355.79378000001</v>
      </c>
      <c r="C19" s="106">
        <v>162161.30267</v>
      </c>
      <c r="D19" s="91">
        <f t="shared" si="5"/>
        <v>25.360679975257618</v>
      </c>
      <c r="E19" s="108">
        <f t="shared" si="0"/>
        <v>1.3294080954321352</v>
      </c>
      <c r="F19" s="106">
        <v>129355.79378000001</v>
      </c>
      <c r="G19" s="106">
        <v>162161.30267</v>
      </c>
      <c r="H19" s="91">
        <f t="shared" si="1"/>
        <v>25.360679975257618</v>
      </c>
      <c r="I19" s="93">
        <f t="shared" si="2"/>
        <v>1.3294080954321352</v>
      </c>
      <c r="J19" s="106">
        <v>1459004.1288300001</v>
      </c>
      <c r="K19" s="106">
        <v>1738706.96869</v>
      </c>
      <c r="L19" s="91">
        <f t="shared" si="3"/>
        <v>19.170805231668421</v>
      </c>
      <c r="M19" s="108">
        <f t="shared" si="4"/>
        <v>1.1670706817887027</v>
      </c>
    </row>
    <row r="20" spans="1:13" ht="22.5" customHeight="1" x14ac:dyDescent="0.25">
      <c r="A20" s="79" t="s">
        <v>210</v>
      </c>
      <c r="B20" s="106">
        <v>102941.72572</v>
      </c>
      <c r="C20" s="106">
        <v>89439.143809999994</v>
      </c>
      <c r="D20" s="91">
        <f t="shared" si="5"/>
        <v>-13.116723870286412</v>
      </c>
      <c r="E20" s="108">
        <f t="shared" si="0"/>
        <v>0.73322747086891638</v>
      </c>
      <c r="F20" s="106">
        <v>102941.72572</v>
      </c>
      <c r="G20" s="106">
        <v>89439.143809999994</v>
      </c>
      <c r="H20" s="91">
        <f t="shared" si="1"/>
        <v>-13.116723870286412</v>
      </c>
      <c r="I20" s="93">
        <f t="shared" si="2"/>
        <v>0.73322747086891638</v>
      </c>
      <c r="J20" s="106">
        <v>1303868.0939499999</v>
      </c>
      <c r="K20" s="106">
        <v>1292841.5342699999</v>
      </c>
      <c r="L20" s="91">
        <f t="shared" si="3"/>
        <v>-0.84568061226159497</v>
      </c>
      <c r="M20" s="108">
        <f t="shared" si="4"/>
        <v>0.86779283571978194</v>
      </c>
    </row>
    <row r="21" spans="1:13" ht="22.5" customHeight="1" x14ac:dyDescent="0.25">
      <c r="A21" s="79" t="s">
        <v>211</v>
      </c>
      <c r="B21" s="106">
        <v>58708.058290000001</v>
      </c>
      <c r="C21" s="106">
        <v>70164.003660000002</v>
      </c>
      <c r="D21" s="91">
        <f t="shared" si="5"/>
        <v>19.513412134005705</v>
      </c>
      <c r="E21" s="108">
        <f t="shared" si="0"/>
        <v>0.57520871464231427</v>
      </c>
      <c r="F21" s="106">
        <v>58708.058290000001</v>
      </c>
      <c r="G21" s="106">
        <v>70164.003660000002</v>
      </c>
      <c r="H21" s="91">
        <f t="shared" si="1"/>
        <v>19.513412134005705</v>
      </c>
      <c r="I21" s="93">
        <f t="shared" si="2"/>
        <v>0.57520871464231427</v>
      </c>
      <c r="J21" s="106">
        <v>840223.76560000004</v>
      </c>
      <c r="K21" s="106">
        <v>965177.68642000004</v>
      </c>
      <c r="L21" s="91">
        <f t="shared" si="3"/>
        <v>14.871505179429311</v>
      </c>
      <c r="M21" s="108">
        <f t="shared" si="4"/>
        <v>0.64785533204949575</v>
      </c>
    </row>
    <row r="22" spans="1:13" ht="24" customHeight="1" x14ac:dyDescent="0.2">
      <c r="A22" s="96" t="s">
        <v>42</v>
      </c>
      <c r="B22" s="107">
        <f>SUM(B9:B21)</f>
        <v>10486113.686969997</v>
      </c>
      <c r="C22" s="107">
        <f>SUM(C9:C21)</f>
        <v>12198007.76204</v>
      </c>
      <c r="D22" s="105">
        <f t="shared" si="5"/>
        <v>16.325343460630183</v>
      </c>
      <c r="E22" s="109">
        <f t="shared" si="0"/>
        <v>100</v>
      </c>
      <c r="F22" s="94">
        <f>SUM(F9:F21)</f>
        <v>10486113.686969997</v>
      </c>
      <c r="G22" s="94">
        <f>SUM(G9:G21)</f>
        <v>12198007.76204</v>
      </c>
      <c r="H22" s="105">
        <f>(G22-F22)/F22*100</f>
        <v>16.325343460630183</v>
      </c>
      <c r="I22" s="98">
        <f t="shared" si="2"/>
        <v>100</v>
      </c>
      <c r="J22" s="107">
        <f>SUM(J9:J21)</f>
        <v>132925200.40041998</v>
      </c>
      <c r="K22" s="107">
        <f>SUM(K9:K21)</f>
        <v>148980434.16060996</v>
      </c>
      <c r="L22" s="105">
        <f t="shared" si="3"/>
        <v>12.078397257875606</v>
      </c>
      <c r="M22" s="109">
        <f t="shared" si="4"/>
        <v>100</v>
      </c>
    </row>
  </sheetData>
  <mergeCells count="5">
    <mergeCell ref="B7:E7"/>
    <mergeCell ref="F7:I7"/>
    <mergeCell ref="J7:M7"/>
    <mergeCell ref="A6:M6"/>
    <mergeCell ref="C2:K2"/>
  </mergeCells>
  <pageMargins left="0.4" right="0.23622047244094491" top="0.7" bottom="0.35433070866141736" header="0.54" footer="0.51181102362204722"/>
  <pageSetup paperSize="9" scale="70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7:N60"/>
  <sheetViews>
    <sheetView showGridLines="0" topLeftCell="C1" workbookViewId="0">
      <selection activeCell="C1" sqref="C1"/>
    </sheetView>
  </sheetViews>
  <sheetFormatPr defaultColWidth="9.140625" defaultRowHeight="12.75" x14ac:dyDescent="0.2"/>
  <cols>
    <col min="1" max="2" width="0" hidden="1" customWidth="1"/>
    <col min="10" max="10" width="11.5703125" bestFit="1" customWidth="1"/>
    <col min="11" max="11" width="12.140625" customWidth="1"/>
  </cols>
  <sheetData>
    <row r="7" spans="9:9" x14ac:dyDescent="0.2">
      <c r="I7" s="27"/>
    </row>
    <row r="8" spans="9:9" x14ac:dyDescent="0.2">
      <c r="I8" s="27"/>
    </row>
    <row r="9" spans="9:9" x14ac:dyDescent="0.2">
      <c r="I9" s="27"/>
    </row>
    <row r="10" spans="9:9" x14ac:dyDescent="0.2">
      <c r="I10" s="27"/>
    </row>
    <row r="17" spans="3:14" ht="12.75" customHeight="1" x14ac:dyDescent="0.2"/>
    <row r="21" spans="3:14" x14ac:dyDescent="0.2">
      <c r="C21" s="1"/>
    </row>
    <row r="22" spans="3:14" x14ac:dyDescent="0.2">
      <c r="C22" s="92"/>
    </row>
    <row r="24" spans="3:14" x14ac:dyDescent="0.2">
      <c r="H24" s="27"/>
      <c r="I24" s="27"/>
    </row>
    <row r="25" spans="3:14" x14ac:dyDescent="0.2">
      <c r="H25" s="27"/>
      <c r="I25" s="27"/>
    </row>
    <row r="26" spans="3:14" x14ac:dyDescent="0.2">
      <c r="H26" s="141"/>
      <c r="I26" s="141"/>
      <c r="N26" t="s">
        <v>43</v>
      </c>
    </row>
    <row r="27" spans="3:14" x14ac:dyDescent="0.2">
      <c r="H27" s="141"/>
      <c r="I27" s="141"/>
    </row>
    <row r="28" spans="3:14" ht="12.75" customHeight="1" x14ac:dyDescent="0.2"/>
    <row r="29" spans="3:14" ht="12.75" customHeight="1" x14ac:dyDescent="0.2"/>
    <row r="30" spans="3:14" ht="9.75" customHeight="1" x14ac:dyDescent="0.2"/>
    <row r="37" spans="8:9" x14ac:dyDescent="0.2">
      <c r="H37" s="27"/>
      <c r="I37" s="27"/>
    </row>
    <row r="38" spans="8:9" x14ac:dyDescent="0.2">
      <c r="H38" s="27"/>
      <c r="I38" s="27"/>
    </row>
    <row r="39" spans="8:9" x14ac:dyDescent="0.2">
      <c r="H39" s="141"/>
      <c r="I39" s="141"/>
    </row>
    <row r="40" spans="8:9" x14ac:dyDescent="0.2">
      <c r="H40" s="141"/>
      <c r="I40" s="141"/>
    </row>
    <row r="41" spans="8:9" ht="12.75" customHeight="1" x14ac:dyDescent="0.2"/>
    <row r="42" spans="8:9" ht="13.5" customHeight="1" x14ac:dyDescent="0.2"/>
    <row r="43" spans="8:9" ht="12.75" customHeight="1" x14ac:dyDescent="0.2"/>
    <row r="49" spans="3:9" x14ac:dyDescent="0.2">
      <c r="H49" s="27"/>
      <c r="I49" s="27"/>
    </row>
    <row r="50" spans="3:9" x14ac:dyDescent="0.2">
      <c r="H50" s="27"/>
      <c r="I50" s="27"/>
    </row>
    <row r="51" spans="3:9" x14ac:dyDescent="0.2">
      <c r="H51" s="141"/>
      <c r="I51" s="141"/>
    </row>
    <row r="52" spans="3:9" x14ac:dyDescent="0.2">
      <c r="H52" s="141"/>
      <c r="I52" s="141"/>
    </row>
    <row r="55" spans="3:9" ht="15.75" customHeight="1" x14ac:dyDescent="0.2"/>
    <row r="56" spans="3:9" ht="12.75" customHeight="1" x14ac:dyDescent="0.2"/>
    <row r="57" spans="3:9" ht="12.75" customHeight="1" x14ac:dyDescent="0.2"/>
    <row r="58" spans="3:9" ht="12.75" customHeight="1" x14ac:dyDescent="0.2"/>
    <row r="60" spans="3:9" x14ac:dyDescent="0.2">
      <c r="C60" s="28"/>
    </row>
  </sheetData>
  <mergeCells count="3">
    <mergeCell ref="H26:I27"/>
    <mergeCell ref="H39:I40"/>
    <mergeCell ref="H51:I52"/>
  </mergeCells>
  <pageMargins left="0.74803149606299213" right="0.74803149606299213" top="0" bottom="0" header="0.51181102362204722" footer="0.51181102362204722"/>
  <pageSetup paperSize="9" orientation="portrait" horizontalDpi="4294967294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"/>
  <sheetViews>
    <sheetView showGridLines="0" zoomScale="90" zoomScaleNormal="90" workbookViewId="0">
      <selection activeCell="M29" sqref="M29"/>
    </sheetView>
  </sheetViews>
  <sheetFormatPr defaultColWidth="9.140625" defaultRowHeight="12.75" x14ac:dyDescent="0.2"/>
  <cols>
    <col min="1" max="1" width="3.140625" bestFit="1" customWidth="1"/>
    <col min="2" max="2" width="28" customWidth="1"/>
    <col min="3" max="3" width="11.7109375" customWidth="1"/>
    <col min="4" max="9" width="11.7109375" bestFit="1" customWidth="1"/>
    <col min="10" max="10" width="10.140625" bestFit="1" customWidth="1"/>
    <col min="11" max="14" width="11.7109375" bestFit="1" customWidth="1"/>
    <col min="15" max="15" width="12.7109375" bestFit="1" customWidth="1"/>
    <col min="16" max="16" width="6.7109375" bestFit="1" customWidth="1"/>
  </cols>
  <sheetData>
    <row r="1" spans="1:16" x14ac:dyDescent="0.2"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</row>
    <row r="3" spans="1:16" ht="15.75" x14ac:dyDescent="0.25">
      <c r="A3" s="52"/>
      <c r="B3" s="104" t="s">
        <v>119</v>
      </c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</row>
    <row r="4" spans="1:16" s="54" customFormat="1" x14ac:dyDescent="0.2">
      <c r="A4" s="76"/>
      <c r="B4" s="89" t="s">
        <v>105</v>
      </c>
      <c r="C4" s="89" t="s">
        <v>44</v>
      </c>
      <c r="D4" s="89" t="s">
        <v>45</v>
      </c>
      <c r="E4" s="89" t="s">
        <v>46</v>
      </c>
      <c r="F4" s="89" t="s">
        <v>47</v>
      </c>
      <c r="G4" s="89" t="s">
        <v>48</v>
      </c>
      <c r="H4" s="89" t="s">
        <v>49</v>
      </c>
      <c r="I4" s="89" t="s">
        <v>0</v>
      </c>
      <c r="J4" s="89" t="s">
        <v>104</v>
      </c>
      <c r="K4" s="89" t="s">
        <v>50</v>
      </c>
      <c r="L4" s="89" t="s">
        <v>51</v>
      </c>
      <c r="M4" s="89" t="s">
        <v>52</v>
      </c>
      <c r="N4" s="89" t="s">
        <v>53</v>
      </c>
      <c r="O4" s="90" t="s">
        <v>103</v>
      </c>
      <c r="P4" s="90" t="s">
        <v>102</v>
      </c>
    </row>
    <row r="5" spans="1:16" x14ac:dyDescent="0.2">
      <c r="A5" s="81" t="s">
        <v>101</v>
      </c>
      <c r="B5" s="82" t="s">
        <v>169</v>
      </c>
      <c r="C5" s="110">
        <v>1307374.67976</v>
      </c>
      <c r="D5" s="110">
        <v>0</v>
      </c>
      <c r="E5" s="110">
        <v>0</v>
      </c>
      <c r="F5" s="110">
        <v>0</v>
      </c>
      <c r="G5" s="110">
        <v>0</v>
      </c>
      <c r="H5" s="110">
        <v>0</v>
      </c>
      <c r="I5" s="83">
        <v>0</v>
      </c>
      <c r="J5" s="83">
        <v>0</v>
      </c>
      <c r="K5" s="83">
        <v>0</v>
      </c>
      <c r="L5" s="83">
        <v>0</v>
      </c>
      <c r="M5" s="83">
        <v>0</v>
      </c>
      <c r="N5" s="83">
        <v>0</v>
      </c>
      <c r="O5" s="110">
        <v>1307374.67976</v>
      </c>
      <c r="P5" s="84">
        <f t="shared" ref="P5:P24" si="0">O5/O$26*100</f>
        <v>10.717936119277841</v>
      </c>
    </row>
    <row r="6" spans="1:16" x14ac:dyDescent="0.2">
      <c r="A6" s="81" t="s">
        <v>100</v>
      </c>
      <c r="B6" s="82" t="s">
        <v>170</v>
      </c>
      <c r="C6" s="110">
        <v>742045.26564999996</v>
      </c>
      <c r="D6" s="110">
        <v>0</v>
      </c>
      <c r="E6" s="110">
        <v>0</v>
      </c>
      <c r="F6" s="110">
        <v>0</v>
      </c>
      <c r="G6" s="110">
        <v>0</v>
      </c>
      <c r="H6" s="110">
        <v>0</v>
      </c>
      <c r="I6" s="83">
        <v>0</v>
      </c>
      <c r="J6" s="83">
        <v>0</v>
      </c>
      <c r="K6" s="83">
        <v>0</v>
      </c>
      <c r="L6" s="83">
        <v>0</v>
      </c>
      <c r="M6" s="83">
        <v>0</v>
      </c>
      <c r="N6" s="83">
        <v>0</v>
      </c>
      <c r="O6" s="110">
        <v>742045.26564999996</v>
      </c>
      <c r="P6" s="84">
        <f t="shared" si="0"/>
        <v>6.0833316400997264</v>
      </c>
    </row>
    <row r="7" spans="1:16" x14ac:dyDescent="0.2">
      <c r="A7" s="81" t="s">
        <v>99</v>
      </c>
      <c r="B7" s="82" t="s">
        <v>171</v>
      </c>
      <c r="C7" s="110">
        <v>718968.45961999998</v>
      </c>
      <c r="D7" s="110">
        <v>0</v>
      </c>
      <c r="E7" s="110">
        <v>0</v>
      </c>
      <c r="F7" s="110">
        <v>0</v>
      </c>
      <c r="G7" s="110">
        <v>0</v>
      </c>
      <c r="H7" s="110">
        <v>0</v>
      </c>
      <c r="I7" s="83">
        <v>0</v>
      </c>
      <c r="J7" s="83">
        <v>0</v>
      </c>
      <c r="K7" s="83">
        <v>0</v>
      </c>
      <c r="L7" s="83">
        <v>0</v>
      </c>
      <c r="M7" s="83">
        <v>0</v>
      </c>
      <c r="N7" s="83">
        <v>0</v>
      </c>
      <c r="O7" s="110">
        <v>718968.45961999998</v>
      </c>
      <c r="P7" s="84">
        <f t="shared" si="0"/>
        <v>5.8941465987373602</v>
      </c>
    </row>
    <row r="8" spans="1:16" x14ac:dyDescent="0.2">
      <c r="A8" s="81" t="s">
        <v>98</v>
      </c>
      <c r="B8" s="82" t="s">
        <v>172</v>
      </c>
      <c r="C8" s="110">
        <v>611756.55876000004</v>
      </c>
      <c r="D8" s="110">
        <v>0</v>
      </c>
      <c r="E8" s="110">
        <v>0</v>
      </c>
      <c r="F8" s="110">
        <v>0</v>
      </c>
      <c r="G8" s="110">
        <v>0</v>
      </c>
      <c r="H8" s="110">
        <v>0</v>
      </c>
      <c r="I8" s="83">
        <v>0</v>
      </c>
      <c r="J8" s="83">
        <v>0</v>
      </c>
      <c r="K8" s="83">
        <v>0</v>
      </c>
      <c r="L8" s="83">
        <v>0</v>
      </c>
      <c r="M8" s="83">
        <v>0</v>
      </c>
      <c r="N8" s="83">
        <v>0</v>
      </c>
      <c r="O8" s="110">
        <v>611756.55876000004</v>
      </c>
      <c r="P8" s="84">
        <f t="shared" si="0"/>
        <v>5.015216998498528</v>
      </c>
    </row>
    <row r="9" spans="1:16" x14ac:dyDescent="0.2">
      <c r="A9" s="81" t="s">
        <v>97</v>
      </c>
      <c r="B9" s="82" t="s">
        <v>173</v>
      </c>
      <c r="C9" s="110">
        <v>584658.85016000003</v>
      </c>
      <c r="D9" s="110">
        <v>0</v>
      </c>
      <c r="E9" s="110">
        <v>0</v>
      </c>
      <c r="F9" s="110">
        <v>0</v>
      </c>
      <c r="G9" s="110">
        <v>0</v>
      </c>
      <c r="H9" s="110">
        <v>0</v>
      </c>
      <c r="I9" s="83">
        <v>0</v>
      </c>
      <c r="J9" s="83">
        <v>0</v>
      </c>
      <c r="K9" s="83">
        <v>0</v>
      </c>
      <c r="L9" s="83">
        <v>0</v>
      </c>
      <c r="M9" s="83">
        <v>0</v>
      </c>
      <c r="N9" s="83">
        <v>0</v>
      </c>
      <c r="O9" s="110">
        <v>584658.85016000003</v>
      </c>
      <c r="P9" s="84">
        <f t="shared" si="0"/>
        <v>4.793068356452836</v>
      </c>
    </row>
    <row r="10" spans="1:16" x14ac:dyDescent="0.2">
      <c r="A10" s="81" t="s">
        <v>96</v>
      </c>
      <c r="B10" s="82" t="s">
        <v>174</v>
      </c>
      <c r="C10" s="110">
        <v>580218.46895000001</v>
      </c>
      <c r="D10" s="110">
        <v>0</v>
      </c>
      <c r="E10" s="110">
        <v>0</v>
      </c>
      <c r="F10" s="110">
        <v>0</v>
      </c>
      <c r="G10" s="110">
        <v>0</v>
      </c>
      <c r="H10" s="110">
        <v>0</v>
      </c>
      <c r="I10" s="83">
        <v>0</v>
      </c>
      <c r="J10" s="83">
        <v>0</v>
      </c>
      <c r="K10" s="83">
        <v>0</v>
      </c>
      <c r="L10" s="83">
        <v>0</v>
      </c>
      <c r="M10" s="83">
        <v>0</v>
      </c>
      <c r="N10" s="83">
        <v>0</v>
      </c>
      <c r="O10" s="110">
        <v>580218.46895000001</v>
      </c>
      <c r="P10" s="84">
        <f t="shared" si="0"/>
        <v>4.7566658446933463</v>
      </c>
    </row>
    <row r="11" spans="1:16" x14ac:dyDescent="0.2">
      <c r="A11" s="81" t="s">
        <v>95</v>
      </c>
      <c r="B11" s="82" t="s">
        <v>175</v>
      </c>
      <c r="C11" s="110">
        <v>566882.14142999996</v>
      </c>
      <c r="D11" s="110">
        <v>0</v>
      </c>
      <c r="E11" s="110">
        <v>0</v>
      </c>
      <c r="F11" s="110">
        <v>0</v>
      </c>
      <c r="G11" s="110">
        <v>0</v>
      </c>
      <c r="H11" s="110">
        <v>0</v>
      </c>
      <c r="I11" s="83">
        <v>0</v>
      </c>
      <c r="J11" s="83">
        <v>0</v>
      </c>
      <c r="K11" s="83">
        <v>0</v>
      </c>
      <c r="L11" s="83">
        <v>0</v>
      </c>
      <c r="M11" s="83">
        <v>0</v>
      </c>
      <c r="N11" s="83">
        <v>0</v>
      </c>
      <c r="O11" s="110">
        <v>566882.14142999996</v>
      </c>
      <c r="P11" s="84">
        <f t="shared" si="0"/>
        <v>4.6473338309730199</v>
      </c>
    </row>
    <row r="12" spans="1:16" x14ac:dyDescent="0.2">
      <c r="A12" s="81" t="s">
        <v>94</v>
      </c>
      <c r="B12" s="82" t="s">
        <v>176</v>
      </c>
      <c r="C12" s="110">
        <v>406122.23031999997</v>
      </c>
      <c r="D12" s="110">
        <v>0</v>
      </c>
      <c r="E12" s="110">
        <v>0</v>
      </c>
      <c r="F12" s="110">
        <v>0</v>
      </c>
      <c r="G12" s="110">
        <v>0</v>
      </c>
      <c r="H12" s="110">
        <v>0</v>
      </c>
      <c r="I12" s="83">
        <v>0</v>
      </c>
      <c r="J12" s="83">
        <v>0</v>
      </c>
      <c r="K12" s="83">
        <v>0</v>
      </c>
      <c r="L12" s="83">
        <v>0</v>
      </c>
      <c r="M12" s="83">
        <v>0</v>
      </c>
      <c r="N12" s="83">
        <v>0</v>
      </c>
      <c r="O12" s="110">
        <v>406122.23031999997</v>
      </c>
      <c r="P12" s="84">
        <f t="shared" si="0"/>
        <v>3.3294144276891311</v>
      </c>
    </row>
    <row r="13" spans="1:16" x14ac:dyDescent="0.2">
      <c r="A13" s="81" t="s">
        <v>93</v>
      </c>
      <c r="B13" s="82" t="s">
        <v>177</v>
      </c>
      <c r="C13" s="110">
        <v>300949.87742999999</v>
      </c>
      <c r="D13" s="110">
        <v>0</v>
      </c>
      <c r="E13" s="110">
        <v>0</v>
      </c>
      <c r="F13" s="110">
        <v>0</v>
      </c>
      <c r="G13" s="110">
        <v>0</v>
      </c>
      <c r="H13" s="110">
        <v>0</v>
      </c>
      <c r="I13" s="83">
        <v>0</v>
      </c>
      <c r="J13" s="83">
        <v>0</v>
      </c>
      <c r="K13" s="83">
        <v>0</v>
      </c>
      <c r="L13" s="83">
        <v>0</v>
      </c>
      <c r="M13" s="83">
        <v>0</v>
      </c>
      <c r="N13" s="83">
        <v>0</v>
      </c>
      <c r="O13" s="110">
        <v>300949.87742999999</v>
      </c>
      <c r="P13" s="84">
        <f t="shared" si="0"/>
        <v>2.4672051641625532</v>
      </c>
    </row>
    <row r="14" spans="1:16" x14ac:dyDescent="0.2">
      <c r="A14" s="81" t="s">
        <v>92</v>
      </c>
      <c r="B14" s="82" t="s">
        <v>178</v>
      </c>
      <c r="C14" s="110">
        <v>297824.03580000001</v>
      </c>
      <c r="D14" s="110">
        <v>0</v>
      </c>
      <c r="E14" s="110">
        <v>0</v>
      </c>
      <c r="F14" s="110">
        <v>0</v>
      </c>
      <c r="G14" s="110">
        <v>0</v>
      </c>
      <c r="H14" s="110">
        <v>0</v>
      </c>
      <c r="I14" s="83">
        <v>0</v>
      </c>
      <c r="J14" s="83">
        <v>0</v>
      </c>
      <c r="K14" s="83">
        <v>0</v>
      </c>
      <c r="L14" s="83">
        <v>0</v>
      </c>
      <c r="M14" s="83">
        <v>0</v>
      </c>
      <c r="N14" s="83">
        <v>0</v>
      </c>
      <c r="O14" s="110">
        <v>297824.03580000001</v>
      </c>
      <c r="P14" s="84">
        <f t="shared" si="0"/>
        <v>2.441579326804689</v>
      </c>
    </row>
    <row r="15" spans="1:16" x14ac:dyDescent="0.2">
      <c r="A15" s="81" t="s">
        <v>91</v>
      </c>
      <c r="B15" s="82" t="s">
        <v>212</v>
      </c>
      <c r="C15" s="110">
        <v>293076.86865999998</v>
      </c>
      <c r="D15" s="110">
        <v>0</v>
      </c>
      <c r="E15" s="110">
        <v>0</v>
      </c>
      <c r="F15" s="110">
        <v>0</v>
      </c>
      <c r="G15" s="110">
        <v>0</v>
      </c>
      <c r="H15" s="110">
        <v>0</v>
      </c>
      <c r="I15" s="83">
        <v>0</v>
      </c>
      <c r="J15" s="83">
        <v>0</v>
      </c>
      <c r="K15" s="83">
        <v>0</v>
      </c>
      <c r="L15" s="83">
        <v>0</v>
      </c>
      <c r="M15" s="83">
        <v>0</v>
      </c>
      <c r="N15" s="83">
        <v>0</v>
      </c>
      <c r="O15" s="110">
        <v>293076.86865999998</v>
      </c>
      <c r="P15" s="84">
        <f t="shared" si="0"/>
        <v>2.4026617655716724</v>
      </c>
    </row>
    <row r="16" spans="1:16" x14ac:dyDescent="0.2">
      <c r="A16" s="81" t="s">
        <v>90</v>
      </c>
      <c r="B16" s="82" t="s">
        <v>213</v>
      </c>
      <c r="C16" s="110">
        <v>272890.44467</v>
      </c>
      <c r="D16" s="110">
        <v>0</v>
      </c>
      <c r="E16" s="110">
        <v>0</v>
      </c>
      <c r="F16" s="110">
        <v>0</v>
      </c>
      <c r="G16" s="110">
        <v>0</v>
      </c>
      <c r="H16" s="110">
        <v>0</v>
      </c>
      <c r="I16" s="83">
        <v>0</v>
      </c>
      <c r="J16" s="83">
        <v>0</v>
      </c>
      <c r="K16" s="83">
        <v>0</v>
      </c>
      <c r="L16" s="83">
        <v>0</v>
      </c>
      <c r="M16" s="83">
        <v>0</v>
      </c>
      <c r="N16" s="83">
        <v>0</v>
      </c>
      <c r="O16" s="110">
        <v>272890.44467</v>
      </c>
      <c r="P16" s="84">
        <f t="shared" si="0"/>
        <v>2.2371722497113873</v>
      </c>
    </row>
    <row r="17" spans="1:16" x14ac:dyDescent="0.2">
      <c r="A17" s="81" t="s">
        <v>89</v>
      </c>
      <c r="B17" s="82" t="s">
        <v>214</v>
      </c>
      <c r="C17" s="110">
        <v>266374.73079</v>
      </c>
      <c r="D17" s="110">
        <v>0</v>
      </c>
      <c r="E17" s="110">
        <v>0</v>
      </c>
      <c r="F17" s="110">
        <v>0</v>
      </c>
      <c r="G17" s="110">
        <v>0</v>
      </c>
      <c r="H17" s="110">
        <v>0</v>
      </c>
      <c r="I17" s="83">
        <v>0</v>
      </c>
      <c r="J17" s="83">
        <v>0</v>
      </c>
      <c r="K17" s="83">
        <v>0</v>
      </c>
      <c r="L17" s="83">
        <v>0</v>
      </c>
      <c r="M17" s="83">
        <v>0</v>
      </c>
      <c r="N17" s="83">
        <v>0</v>
      </c>
      <c r="O17" s="110">
        <v>266374.73079</v>
      </c>
      <c r="P17" s="84">
        <f t="shared" si="0"/>
        <v>2.1837560361205357</v>
      </c>
    </row>
    <row r="18" spans="1:16" x14ac:dyDescent="0.2">
      <c r="A18" s="81" t="s">
        <v>88</v>
      </c>
      <c r="B18" s="82" t="s">
        <v>215</v>
      </c>
      <c r="C18" s="110">
        <v>248519.8199</v>
      </c>
      <c r="D18" s="110">
        <v>0</v>
      </c>
      <c r="E18" s="110">
        <v>0</v>
      </c>
      <c r="F18" s="110">
        <v>0</v>
      </c>
      <c r="G18" s="110">
        <v>0</v>
      </c>
      <c r="H18" s="110">
        <v>0</v>
      </c>
      <c r="I18" s="83">
        <v>0</v>
      </c>
      <c r="J18" s="83">
        <v>0</v>
      </c>
      <c r="K18" s="83">
        <v>0</v>
      </c>
      <c r="L18" s="83">
        <v>0</v>
      </c>
      <c r="M18" s="83">
        <v>0</v>
      </c>
      <c r="N18" s="83">
        <v>0</v>
      </c>
      <c r="O18" s="110">
        <v>248519.8199</v>
      </c>
      <c r="P18" s="84">
        <f t="shared" si="0"/>
        <v>2.0373804046377932</v>
      </c>
    </row>
    <row r="19" spans="1:16" x14ac:dyDescent="0.2">
      <c r="A19" s="81" t="s">
        <v>87</v>
      </c>
      <c r="B19" s="82" t="s">
        <v>216</v>
      </c>
      <c r="C19" s="110">
        <v>227106.60454</v>
      </c>
      <c r="D19" s="110">
        <v>0</v>
      </c>
      <c r="E19" s="110">
        <v>0</v>
      </c>
      <c r="F19" s="110">
        <v>0</v>
      </c>
      <c r="G19" s="110">
        <v>0</v>
      </c>
      <c r="H19" s="110">
        <v>0</v>
      </c>
      <c r="I19" s="83">
        <v>0</v>
      </c>
      <c r="J19" s="83">
        <v>0</v>
      </c>
      <c r="K19" s="83">
        <v>0</v>
      </c>
      <c r="L19" s="83">
        <v>0</v>
      </c>
      <c r="M19" s="83">
        <v>0</v>
      </c>
      <c r="N19" s="83">
        <v>0</v>
      </c>
      <c r="O19" s="110">
        <v>227106.60454</v>
      </c>
      <c r="P19" s="84">
        <f t="shared" si="0"/>
        <v>1.8618335794698539</v>
      </c>
    </row>
    <row r="20" spans="1:16" x14ac:dyDescent="0.2">
      <c r="A20" s="81" t="s">
        <v>86</v>
      </c>
      <c r="B20" s="82" t="s">
        <v>217</v>
      </c>
      <c r="C20" s="110">
        <v>218281.73027</v>
      </c>
      <c r="D20" s="110">
        <v>0</v>
      </c>
      <c r="E20" s="110">
        <v>0</v>
      </c>
      <c r="F20" s="110">
        <v>0</v>
      </c>
      <c r="G20" s="110">
        <v>0</v>
      </c>
      <c r="H20" s="110">
        <v>0</v>
      </c>
      <c r="I20" s="83">
        <v>0</v>
      </c>
      <c r="J20" s="83">
        <v>0</v>
      </c>
      <c r="K20" s="83">
        <v>0</v>
      </c>
      <c r="L20" s="83">
        <v>0</v>
      </c>
      <c r="M20" s="83">
        <v>0</v>
      </c>
      <c r="N20" s="83">
        <v>0</v>
      </c>
      <c r="O20" s="110">
        <v>218281.73027</v>
      </c>
      <c r="P20" s="84">
        <f t="shared" si="0"/>
        <v>1.789486730360093</v>
      </c>
    </row>
    <row r="21" spans="1:16" x14ac:dyDescent="0.2">
      <c r="A21" s="81" t="s">
        <v>85</v>
      </c>
      <c r="B21" s="82" t="s">
        <v>218</v>
      </c>
      <c r="C21" s="110">
        <v>215447.12383</v>
      </c>
      <c r="D21" s="110">
        <v>0</v>
      </c>
      <c r="E21" s="110">
        <v>0</v>
      </c>
      <c r="F21" s="110">
        <v>0</v>
      </c>
      <c r="G21" s="110">
        <v>0</v>
      </c>
      <c r="H21" s="110">
        <v>0</v>
      </c>
      <c r="I21" s="83">
        <v>0</v>
      </c>
      <c r="J21" s="83">
        <v>0</v>
      </c>
      <c r="K21" s="83">
        <v>0</v>
      </c>
      <c r="L21" s="83">
        <v>0</v>
      </c>
      <c r="M21" s="83">
        <v>0</v>
      </c>
      <c r="N21" s="83">
        <v>0</v>
      </c>
      <c r="O21" s="110">
        <v>215447.12383</v>
      </c>
      <c r="P21" s="84">
        <f t="shared" si="0"/>
        <v>1.7662484565755718</v>
      </c>
    </row>
    <row r="22" spans="1:16" x14ac:dyDescent="0.2">
      <c r="A22" s="81" t="s">
        <v>84</v>
      </c>
      <c r="B22" s="82" t="s">
        <v>219</v>
      </c>
      <c r="C22" s="110">
        <v>176111.98340999999</v>
      </c>
      <c r="D22" s="110">
        <v>0</v>
      </c>
      <c r="E22" s="110">
        <v>0</v>
      </c>
      <c r="F22" s="110">
        <v>0</v>
      </c>
      <c r="G22" s="110">
        <v>0</v>
      </c>
      <c r="H22" s="110">
        <v>0</v>
      </c>
      <c r="I22" s="83">
        <v>0</v>
      </c>
      <c r="J22" s="83">
        <v>0</v>
      </c>
      <c r="K22" s="83">
        <v>0</v>
      </c>
      <c r="L22" s="83">
        <v>0</v>
      </c>
      <c r="M22" s="83">
        <v>0</v>
      </c>
      <c r="N22" s="83">
        <v>0</v>
      </c>
      <c r="O22" s="110">
        <v>176111.98340999999</v>
      </c>
      <c r="P22" s="84">
        <f t="shared" si="0"/>
        <v>1.4437766137357082</v>
      </c>
    </row>
    <row r="23" spans="1:16" x14ac:dyDescent="0.2">
      <c r="A23" s="81" t="s">
        <v>83</v>
      </c>
      <c r="B23" s="82" t="s">
        <v>167</v>
      </c>
      <c r="C23" s="110">
        <v>171027.81163000001</v>
      </c>
      <c r="D23" s="110">
        <v>0</v>
      </c>
      <c r="E23" s="110">
        <v>0</v>
      </c>
      <c r="F23" s="110">
        <v>0</v>
      </c>
      <c r="G23" s="110">
        <v>0</v>
      </c>
      <c r="H23" s="110">
        <v>0</v>
      </c>
      <c r="I23" s="83">
        <v>0</v>
      </c>
      <c r="J23" s="83">
        <v>0</v>
      </c>
      <c r="K23" s="83">
        <v>0</v>
      </c>
      <c r="L23" s="83">
        <v>0</v>
      </c>
      <c r="M23" s="83">
        <v>0</v>
      </c>
      <c r="N23" s="83">
        <v>0</v>
      </c>
      <c r="O23" s="110">
        <v>171027.81163000001</v>
      </c>
      <c r="P23" s="84">
        <f t="shared" si="0"/>
        <v>1.4020962682302573</v>
      </c>
    </row>
    <row r="24" spans="1:16" x14ac:dyDescent="0.2">
      <c r="A24" s="81" t="s">
        <v>82</v>
      </c>
      <c r="B24" s="82" t="s">
        <v>220</v>
      </c>
      <c r="C24" s="110">
        <v>141438.23543</v>
      </c>
      <c r="D24" s="110">
        <v>0</v>
      </c>
      <c r="E24" s="110">
        <v>0</v>
      </c>
      <c r="F24" s="110">
        <v>0</v>
      </c>
      <c r="G24" s="110">
        <v>0</v>
      </c>
      <c r="H24" s="110">
        <v>0</v>
      </c>
      <c r="I24" s="83">
        <v>0</v>
      </c>
      <c r="J24" s="83">
        <v>0</v>
      </c>
      <c r="K24" s="83">
        <v>0</v>
      </c>
      <c r="L24" s="83">
        <v>0</v>
      </c>
      <c r="M24" s="83">
        <v>0</v>
      </c>
      <c r="N24" s="83">
        <v>0</v>
      </c>
      <c r="O24" s="110">
        <v>141438.23543</v>
      </c>
      <c r="P24" s="84">
        <f t="shared" si="0"/>
        <v>1.1595191459883591</v>
      </c>
    </row>
    <row r="25" spans="1:16" x14ac:dyDescent="0.2">
      <c r="A25" s="85"/>
      <c r="B25" s="142" t="s">
        <v>81</v>
      </c>
      <c r="C25" s="142"/>
      <c r="D25" s="86"/>
      <c r="E25" s="86"/>
      <c r="F25" s="86"/>
      <c r="G25" s="86"/>
      <c r="H25" s="86"/>
      <c r="I25" s="86"/>
      <c r="J25" s="86"/>
      <c r="K25" s="86"/>
      <c r="L25" s="86"/>
      <c r="M25" s="86"/>
      <c r="N25" s="86"/>
      <c r="O25" s="111">
        <f>SUM(O5:O24)</f>
        <v>8347075.9210100006</v>
      </c>
      <c r="P25" s="87">
        <f>SUM(P5:P24)</f>
        <v>68.429829557790242</v>
      </c>
    </row>
    <row r="26" spans="1:16" ht="13.5" customHeight="1" x14ac:dyDescent="0.2">
      <c r="A26" s="85"/>
      <c r="B26" s="143" t="s">
        <v>80</v>
      </c>
      <c r="C26" s="143"/>
      <c r="D26" s="88"/>
      <c r="E26" s="88"/>
      <c r="F26" s="88"/>
      <c r="G26" s="88"/>
      <c r="H26" s="88"/>
      <c r="I26" s="88"/>
      <c r="J26" s="88"/>
      <c r="K26" s="88"/>
      <c r="L26" s="88"/>
      <c r="M26" s="88"/>
      <c r="N26" s="88"/>
      <c r="O26" s="111">
        <v>12198007.762040002</v>
      </c>
      <c r="P26" s="83">
        <f>O26/O$26*100</f>
        <v>100</v>
      </c>
    </row>
    <row r="27" spans="1:16" x14ac:dyDescent="0.2">
      <c r="B27" s="53"/>
    </row>
    <row r="28" spans="1:16" x14ac:dyDescent="0.2">
      <c r="B28" s="27"/>
    </row>
  </sheetData>
  <mergeCells count="2">
    <mergeCell ref="B25:C25"/>
    <mergeCell ref="B26:C26"/>
  </mergeCells>
  <pageMargins left="0.31" right="0.36" top="0.98425196850393704" bottom="0.98425196850393704" header="0.51181102362204722" footer="0.51181102362204722"/>
  <pageSetup paperSize="9" scale="75" orientation="landscape" r:id="rId1"/>
  <headerFooter alignWithMargins="0"/>
  <ignoredErrors>
    <ignoredError sqref="P25" 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2"/>
  <sheetViews>
    <sheetView showGridLines="0" topLeftCell="A22" zoomScaleNormal="100" workbookViewId="0">
      <selection activeCell="N30" sqref="N30"/>
    </sheetView>
  </sheetViews>
  <sheetFormatPr defaultColWidth="9.140625" defaultRowHeight="12.75" x14ac:dyDescent="0.2"/>
  <sheetData>
    <row r="22" spans="1:1" x14ac:dyDescent="0.2">
      <c r="A22" t="s">
        <v>110</v>
      </c>
    </row>
  </sheetData>
  <pageMargins left="0.75" right="0.75" top="1" bottom="1" header="0.5" footer="0.5"/>
  <pageSetup paperSize="9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7"/>
  <sheetViews>
    <sheetView showGridLines="0" workbookViewId="0">
      <selection activeCell="I53" sqref="I53"/>
    </sheetView>
  </sheetViews>
  <sheetFormatPr defaultColWidth="9.140625" defaultRowHeight="12.75" x14ac:dyDescent="0.2"/>
  <cols>
    <col min="5" max="5" width="10.5703125" customWidth="1"/>
  </cols>
  <sheetData>
    <row r="1" spans="2:2" ht="15" x14ac:dyDescent="0.25">
      <c r="B1" s="29" t="s">
        <v>2</v>
      </c>
    </row>
    <row r="2" spans="2:2" ht="15" x14ac:dyDescent="0.25">
      <c r="B2" s="29" t="s">
        <v>54</v>
      </c>
    </row>
    <row r="13" spans="2:2" ht="12.75" customHeight="1" x14ac:dyDescent="0.2"/>
    <row r="30" ht="12.75" customHeight="1" x14ac:dyDescent="0.2"/>
    <row r="46" ht="12.75" customHeight="1" x14ac:dyDescent="0.2"/>
    <row r="60" ht="12.75" customHeight="1" x14ac:dyDescent="0.2"/>
    <row r="80" ht="12.75" customHeight="1" x14ac:dyDescent="0.2"/>
    <row r="84" ht="3.75" customHeight="1" x14ac:dyDescent="0.2"/>
    <row r="95" ht="12.75" customHeight="1" x14ac:dyDescent="0.2"/>
    <row r="105" spans="1:1" ht="3.75" customHeight="1" x14ac:dyDescent="0.2"/>
    <row r="112" spans="1:1" x14ac:dyDescent="0.2">
      <c r="A112" s="28"/>
    </row>
    <row r="113" ht="12.75" customHeight="1" x14ac:dyDescent="0.2"/>
    <row r="127" ht="12.75" customHeight="1" x14ac:dyDescent="0.2"/>
  </sheetData>
  <pageMargins left="0.19685039370078741" right="0.19685039370078741" top="0.19685039370078741" bottom="0.19685039370078741" header="0.51181102362204722" footer="0.51181102362204722"/>
  <pageSetup paperSize="9" orientation="portrait" horizontalDpi="4294967294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14</vt:i4>
      </vt:variant>
    </vt:vector>
  </HeadingPairs>
  <TitlesOfParts>
    <vt:vector size="14" baseType="lpstr">
      <vt:lpstr>SEKTOR_USD</vt:lpstr>
      <vt:lpstr>SECILMIS_ISTATISTIK</vt:lpstr>
      <vt:lpstr>SEKTOR_TL</vt:lpstr>
      <vt:lpstr>USDvsTL</vt:lpstr>
      <vt:lpstr>GEN_SEK</vt:lpstr>
      <vt:lpstr>Toplam İhracat  bar gra</vt:lpstr>
      <vt:lpstr>ULKE</vt:lpstr>
      <vt:lpstr>KARŞL.</vt:lpstr>
      <vt:lpstr>SEKT1</vt:lpstr>
      <vt:lpstr>SEKT2 </vt:lpstr>
      <vt:lpstr>SEKT3 </vt:lpstr>
      <vt:lpstr>SEKT4 </vt:lpstr>
      <vt:lpstr>SEKT5 </vt:lpstr>
      <vt:lpstr>2002_2016_AYLIK_IHR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Kübra  Ulutaş</dc:creator>
  <cp:lastModifiedBy>Nevsal Alhas</cp:lastModifiedBy>
  <cp:lastPrinted>2016-02-26T09:44:09Z</cp:lastPrinted>
  <dcterms:created xsi:type="dcterms:W3CDTF">2013-08-01T04:41:02Z</dcterms:created>
  <dcterms:modified xsi:type="dcterms:W3CDTF">2018-02-01T02:25:27Z</dcterms:modified>
</cp:coreProperties>
</file>