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37. Ocak 2019\"/>
    </mc:Choice>
  </mc:AlternateContent>
  <bookViews>
    <workbookView xWindow="240" yWindow="480" windowWidth="15576" windowHeight="7596" tabRatio="915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K45" i="1" l="1"/>
  <c r="J45" i="1"/>
  <c r="G45" i="1"/>
  <c r="F45" i="1"/>
  <c r="C45" i="1"/>
  <c r="B4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J22" i="1"/>
  <c r="J22" i="2" s="1"/>
  <c r="K8" i="1"/>
  <c r="J8" i="1"/>
  <c r="J8" i="2" s="1"/>
  <c r="G22" i="2"/>
  <c r="G29" i="2"/>
  <c r="G18" i="2"/>
  <c r="B23" i="3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<sst xmlns="http://schemas.openxmlformats.org/spreadsheetml/2006/main" count="420" uniqueCount="231">
  <si>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</si>
  <si>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</si>
  <si>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</si>
  <si>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</si>
  <si>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</si>
  <si>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</si>
  <si>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</si>
  <si>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</si>
  <si>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</si>
  <si>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</si>
  <si>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</si>
  <si>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</si>
  <si>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</si>
  <si>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</si>
  <si>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</si>
  <si>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</si>
  <si>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</si>
  <si>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</si>
  <si>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</si>
  <si>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</si>
  <si>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</si>
  <si>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</si>
  <si>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</si>
  <si>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</si>
  <si>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</si>
  <si>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</si>
  <si>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</si>
  <si>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</si>
  <si>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</si>
  <si>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</si>
  <si>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</si>
  <si>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</si>
  <si>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</si>
  <si>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</si>
  <si>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</si>
  <si>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</si>
  <si>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</si>
  <si>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</si>
  <si>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</si>
  <si>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</si>
  <si>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</si>
  <si>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</si>
  <si>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</si>
  <si>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</si>
  <si>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</si>
  <si>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</si>
  <si>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</si>
  <si>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</si>
  <si>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</si>
  <si>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</si>
  <si>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</si>
  <si>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</si>
  <si>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</si>
  <si>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</si>
  <si>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</si>
  <si>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</si>
  <si>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</si>
  <si>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</si>
  <si>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</si>
  <si>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</si>
  <si>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</si>
  <si>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</si>
  <si>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</si>
  <si>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</si>
  <si>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</si>
  <si>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</si>
  <si>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</si>
  <si>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</si>
  <si>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</si>
  <si>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</si>
  <si>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</si>
  <si>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</si>
  <si>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</si>
  <si>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</si>
  <si>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</si>
  <si>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</si>
  <si>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</si>
  <si>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</si>
  <si>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</si>
  <si>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</si>
  <si>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</si>
  <si>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</si>
  <si>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</si>
  <si>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</si>
  <si>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</si>
  <si>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</si>
  <si>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</si>
  <si>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</si>
  <si>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</si>
  <si>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</si>
  <si>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</si>
  <si>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</si>
  <si>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</si>
  <si>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</si>
  <si>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</si>
  <si>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</si>
  <si>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</si>
  <si>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</si>
  <si>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</si>
  <si>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</si>
  <si>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</si>
  <si>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</si>
  <si>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</si>
  <si>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</si>
  <si>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</si>
  <si>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</si>
  <si>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</si>
  <si>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</si>
  <si>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</si>
  <si>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</si>
  <si>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</si>
  <si>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</si>
  <si>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</si>
  <si>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</si>
  <si>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</si>
  <si>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</si>
  <si>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</si>
  <si>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('19/'18)</t>
  </si>
  <si>
    <t xml:space="preserve"> Pay(19)  (%)</t>
  </si>
  <si>
    <t>OCAK (2019/2018)</t>
  </si>
  <si>
    <t>SON 12 AYLIK
(2019/2018)</t>
  </si>
  <si>
    <t>2019 YILI İHRACATIMIZDA İLK 20 ÜLKE (1.000 $)</t>
  </si>
  <si>
    <t>1 - 31 OCAK İHRACAT RAKAMLARI</t>
  </si>
  <si>
    <t xml:space="preserve">SEKTÖREL BAZDA İHRACAT RAKAMLARI -1.000 $ </t>
  </si>
  <si>
    <t>1 - 31 OCAK</t>
  </si>
  <si>
    <t>1 OCAK  -  31 OCAK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</si>
  <si>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</si>
  <si>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</si>
  <si>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</si>
  <si>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</si>
  <si>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</si>
  <si>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</si>
  <si>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</si>
  <si>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</si>
  <si>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</si>
  <si>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</si>
  <si>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</si>
  <si>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</si>
  <si>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</si>
  <si>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</si>
  <si>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</si>
  <si>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</si>
  <si>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</si>
  <si>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</si>
  <si>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</si>
  <si>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</si>
  <si>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</si>
  <si>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</si>
  <si>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</si>
  <si>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</si>
  <si>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</si>
  <si>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</si>
  <si>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</si>
  <si>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</si>
  <si>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</si>
  <si>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OCAK</t>
  </si>
  <si>
    <t>2019  1 - 31 OCAK</t>
  </si>
  <si>
    <t>BAHAMALAR</t>
  </si>
  <si>
    <t>MARŞAL ADALARI</t>
  </si>
  <si>
    <t>NİJER</t>
  </si>
  <si>
    <t>UMMAN</t>
  </si>
  <si>
    <t>HAİTİ</t>
  </si>
  <si>
    <t>PERU</t>
  </si>
  <si>
    <t>NİJERYA</t>
  </si>
  <si>
    <t>LİBYA</t>
  </si>
  <si>
    <t>CİBUTİ</t>
  </si>
  <si>
    <t>GİNE</t>
  </si>
  <si>
    <t>ALMANYA</t>
  </si>
  <si>
    <t>BİRLEŞİK KRALLIK</t>
  </si>
  <si>
    <t>İTALYA</t>
  </si>
  <si>
    <t>İSPANYA</t>
  </si>
  <si>
    <t>ABD</t>
  </si>
  <si>
    <t>FRANSA</t>
  </si>
  <si>
    <t>IRAK</t>
  </si>
  <si>
    <t>HOLLANDA</t>
  </si>
  <si>
    <t>ROMANYA</t>
  </si>
  <si>
    <t>İSRAİL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</si>
  <si>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</si>
  <si>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</si>
  <si>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</si>
  <si>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</si>
  <si>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</si>
  <si>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</si>
  <si>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</si>
  <si>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</si>
  <si>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</si>
  <si>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</si>
  <si>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GÜMÜŞHANE</t>
  </si>
  <si>
    <t>RIZE</t>
  </si>
  <si>
    <t>ARDAHAN</t>
  </si>
  <si>
    <t>ZONGULDAK</t>
  </si>
  <si>
    <t>SIIRT</t>
  </si>
  <si>
    <t>AMASYA</t>
  </si>
  <si>
    <t>YALOVA</t>
  </si>
  <si>
    <t>BATMAN</t>
  </si>
  <si>
    <t>ÇANAKKALE</t>
  </si>
  <si>
    <t>ERZINCAN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</si>
  <si>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</si>
  <si>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</si>
  <si>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</si>
  <si>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</si>
  <si>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</si>
  <si>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</si>
  <si>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</si>
  <si>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</si>
  <si>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</si>
  <si>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</si>
  <si>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</si>
  <si>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</si>
  <si>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</si>
  <si>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 xml:space="preserve">ALMANYA </t>
  </si>
  <si>
    <t>BİRLEŞİK DEVLETLER</t>
  </si>
  <si>
    <t xml:space="preserve">ROMANYA </t>
  </si>
  <si>
    <t xml:space="preserve">POLONYA </t>
  </si>
  <si>
    <t>BELÇİKA</t>
  </si>
  <si>
    <t xml:space="preserve">RUSYA FEDERASYONU </t>
  </si>
  <si>
    <t xml:space="preserve">MISIR </t>
  </si>
  <si>
    <t>BULGARİSTAN</t>
  </si>
  <si>
    <t xml:space="preserve">SUUDİ ARABİSTAN </t>
  </si>
  <si>
    <t>ÇİN HALK CUMHURİYETİ</t>
  </si>
  <si>
    <t>İRAN (İSLAM CUM.)</t>
  </si>
  <si>
    <t>YUNANİSTAN</t>
  </si>
  <si>
    <t>CEZAYİR</t>
  </si>
  <si>
    <t>2019 İHRACAT RAKAMLARI - TL</t>
  </si>
  <si>
    <t>OCAK  (2019/2018)</t>
  </si>
  <si>
    <t xml:space="preserve">Son 12 aylık dönem için ilk 11 ay TUİK, son ay Ticaret Bakanlığı rakamı kullanılmıştır. 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</si>
  <si>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</si>
  <si>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Ocak - 31 Ocak</t>
  </si>
  <si>
    <t>1 Şubat - 31 Ocak</t>
  </si>
  <si>
    <t>1 - 31 Ocak</t>
  </si>
  <si>
    <t>(*) Toplam satırında, son ay verileri için Ticaret Bakanlığı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</si>
</sst>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3" fontId="27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3" fontId="29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3" fontId="62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49" fontId="70" fillId="0" borderId="9" xfId="0" applyNumberFormat="1" applyFont="1" applyFill="1" applyBorder="1"/>
    <xf numFmtId="3" fontId="71" fillId="0" borderId="9" xfId="0" applyNumberFormat="1" applyFont="1" applyFill="1" applyBorder="1" applyAlignment="1">
      <alignment horizontal="right"/>
    </xf>
    <xf numFmtId="166" fontId="71" fillId="0" borderId="9" xfId="170" applyNumberFormat="1" applyFont="1" applyFill="1" applyBorder="1" applyAlignment="1">
      <alignment horizontal="center"/>
    </xf>
    <xf numFmtId="49" fontId="70" fillId="0" borderId="32" xfId="0" applyNumberFormat="1" applyFont="1" applyFill="1" applyBorder="1"/>
    <xf numFmtId="168" fontId="71" fillId="0" borderId="0" xfId="170" applyNumberFormat="1" applyFont="1" applyFill="1" applyBorder="1"/>
    <xf numFmtId="49" fontId="70" fillId="0" borderId="0" xfId="0" applyNumberFormat="1" applyFont="1" applyFill="1" applyBorder="1"/>
    <xf numFmtId="3" fontId="71" fillId="0" borderId="9" xfId="0" applyNumberFormat="1" applyFont="1" applyFill="1" applyBorder="1"/>
    <xf numFmtId="168" fontId="71" fillId="0" borderId="9" xfId="170" applyNumberFormat="1" applyFont="1" applyFill="1" applyBorder="1" applyAlignment="1">
      <alignment horizontal="center"/>
    </xf>
    <xf numFmtId="0" fontId="65" fillId="0" borderId="0" xfId="0" applyFont="1" applyFill="1"/>
    <xf numFmtId="3" fontId="65" fillId="0" borderId="0" xfId="0" applyNumberFormat="1" applyFont="1" applyFill="1"/>
    <xf numFmtId="49" fontId="69" fillId="0" borderId="9" xfId="0" applyNumberFormat="1" applyFont="1" applyFill="1" applyBorder="1" applyAlignment="1">
      <alignment horizontal="left"/>
    </xf>
    <xf numFmtId="3" fontId="69" fillId="0" borderId="9" xfId="0" applyNumberFormat="1" applyFont="1" applyFill="1" applyBorder="1" applyAlignment="1">
      <alignment horizontal="right"/>
    </xf>
    <xf numFmtId="49" fontId="69" fillId="0" borderId="9" xfId="0" applyNumberFormat="1" applyFont="1" applyFill="1" applyBorder="1" applyAlignment="1">
      <alignment horizontal="right"/>
    </xf>
    <xf numFmtId="0" fontId="66" fillId="0" borderId="0" xfId="0" applyFont="1" applyFill="1"/>
    <xf numFmtId="0" fontId="65" fillId="0" borderId="9" xfId="0" applyFont="1" applyFill="1" applyBorder="1" applyAlignment="1">
      <alignment wrapText="1"/>
    </xf>
    <xf numFmtId="0" fontId="73" fillId="0" borderId="9" xfId="0" applyFont="1" applyFill="1" applyBorder="1" applyAlignment="1">
      <alignment wrapText="1"/>
    </xf>
    <xf numFmtId="0" fontId="68" fillId="0" borderId="9" xfId="2" applyFont="1" applyFill="1" applyBorder="1" applyAlignment="1">
      <alignment horizontal="center"/>
    </xf>
    <xf numFmtId="1" fontId="68" fillId="0" borderId="9" xfId="2" applyNumberFormat="1" applyFont="1" applyFill="1" applyBorder="1" applyAlignment="1">
      <alignment horizontal="center"/>
    </xf>
    <xf numFmtId="2" fontId="74" fillId="0" borderId="9" xfId="2" applyNumberFormat="1" applyFont="1" applyFill="1" applyBorder="1" applyAlignment="1">
      <alignment horizontal="center" wrapText="1"/>
    </xf>
    <xf numFmtId="0" fontId="75" fillId="0" borderId="9" xfId="0" applyFont="1" applyFill="1" applyBorder="1"/>
    <xf numFmtId="3" fontId="68" fillId="0" borderId="9" xfId="0" applyNumberFormat="1" applyFont="1" applyFill="1" applyBorder="1" applyAlignment="1">
      <alignment horizontal="center"/>
    </xf>
    <xf numFmtId="4" fontId="68" fillId="0" borderId="9" xfId="0" applyNumberFormat="1" applyFont="1" applyFill="1" applyBorder="1" applyAlignment="1">
      <alignment horizontal="center"/>
    </xf>
    <xf numFmtId="0" fontId="68" fillId="0" borderId="9" xfId="0" applyFont="1" applyFill="1" applyBorder="1"/>
    <xf numFmtId="2" fontId="68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3" fontId="76" fillId="0" borderId="9" xfId="0" applyNumberFormat="1" applyFont="1" applyFill="1" applyBorder="1" applyAlignment="1">
      <alignment horizontal="center"/>
    </xf>
    <xf numFmtId="2" fontId="76" fillId="0" borderId="9" xfId="0" applyNumberFormat="1" applyFont="1" applyFill="1" applyBorder="1" applyAlignment="1">
      <alignment horizontal="center"/>
    </xf>
    <xf numFmtId="0" fontId="7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1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 wrapText="1"/>
    </xf>
    <xf numFmtId="166" fontId="68" fillId="0" borderId="9" xfId="0" applyNumberFormat="1" applyFont="1" applyFill="1" applyBorder="1" applyAlignment="1">
      <alignment horizontal="center"/>
    </xf>
    <xf numFmtId="166" fontId="76" fillId="0" borderId="9" xfId="0" applyNumberFormat="1" applyFont="1" applyFill="1" applyBorder="1" applyAlignment="1">
      <alignment horizontal="center"/>
    </xf>
    <xf numFmtId="0" fontId="65" fillId="0" borderId="9" xfId="2" applyFont="1" applyFill="1" applyBorder="1"/>
    <xf numFmtId="0" fontId="77" fillId="0" borderId="9" xfId="0" applyFont="1" applyFill="1" applyBorder="1"/>
    <xf numFmtId="166" fontId="73" fillId="0" borderId="9" xfId="0" applyNumberFormat="1" applyFont="1" applyFill="1" applyBorder="1" applyAlignment="1">
      <alignment horizontal="center"/>
    </xf>
    <xf numFmtId="49" fontId="78" fillId="0" borderId="14" xfId="0" applyNumberFormat="1" applyFont="1" applyFill="1" applyBorder="1" applyAlignment="1">
      <alignment horizontal="center"/>
    </xf>
    <xf numFmtId="49" fontId="78" fillId="0" borderId="15" xfId="0" applyNumberFormat="1" applyFont="1" applyFill="1" applyBorder="1" applyAlignment="1">
      <alignment horizontal="center"/>
    </xf>
    <xf numFmtId="0" fontId="78" fillId="0" borderId="16" xfId="0" applyFont="1" applyFill="1" applyBorder="1" applyAlignment="1">
      <alignment horizontal="center"/>
    </xf>
    <xf numFmtId="0" fontId="79" fillId="0" borderId="17" xfId="0" applyFont="1" applyFill="1" applyBorder="1"/>
    <xf numFmtId="3" fontId="79" fillId="0" borderId="18" xfId="0" applyNumberFormat="1" applyFont="1" applyFill="1" applyBorder="1" applyAlignment="1">
      <alignment horizontal="right"/>
    </xf>
    <xf numFmtId="0" fontId="80" fillId="0" borderId="17" xfId="0" applyFont="1" applyFill="1" applyBorder="1"/>
    <xf numFmtId="3" fontId="80" fillId="0" borderId="0" xfId="0" applyNumberFormat="1" applyFont="1" applyFill="1" applyBorder="1" applyAlignment="1">
      <alignment horizontal="right"/>
    </xf>
    <xf numFmtId="3" fontId="79" fillId="0" borderId="19" xfId="0" applyNumberFormat="1" applyFont="1" applyFill="1" applyBorder="1" applyAlignment="1">
      <alignment horizontal="right"/>
    </xf>
    <xf numFmtId="3" fontId="81" fillId="0" borderId="0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0" fontId="82" fillId="0" borderId="0" xfId="0" applyFont="1" applyFill="1"/>
    <xf numFmtId="0" fontId="83" fillId="0" borderId="20" xfId="0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3" fontId="83" fillId="0" borderId="22" xfId="0" applyNumberFormat="1" applyFont="1" applyFill="1" applyBorder="1" applyAlignment="1">
      <alignment horizontal="right"/>
    </xf>
    <xf numFmtId="0" fontId="66" fillId="0" borderId="0" xfId="2" applyFont="1" applyFill="1" applyBorder="1"/>
    <xf numFmtId="0" fontId="65" fillId="0" borderId="0" xfId="0" applyFont="1" applyFill="1" applyAlignment="1">
      <alignment horizontal="left"/>
    </xf>
    <xf numFmtId="0" fontId="65" fillId="0" borderId="0" xfId="0" applyFont="1" applyFill="1" applyAlignment="1">
      <alignment horizontal="right"/>
    </xf>
    <xf numFmtId="166" fontId="29" fillId="43" borderId="9" xfId="2" applyNumberFormat="1" applyFont="1" applyFill="1" applyBorder="1" applyAlignment="1">
      <alignment horizontal="center"/>
    </xf>
    <xf numFmtId="166" fontId="62" fillId="43" borderId="9" xfId="2" applyNumberFormat="1" applyFont="1" applyFill="1" applyBorder="1" applyAlignment="1">
      <alignment horizontal="center"/>
    </xf>
    <xf numFmtId="171" fontId="17" fillId="0" borderId="9" xfId="0" applyNumberFormat="1" applyFont="1" applyFill="1" applyBorder="1" applyAlignment="1">
      <alignment horizontal="center" vertical="center"/>
    </xf>
    <xf numFmtId="3" fontId="84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8" fillId="0" borderId="9" xfId="2" applyFont="1" applyFill="1" applyBorder="1" applyAlignment="1">
      <alignment horizontal="center"/>
    </xf>
    <xf numFmtId="0" fontId="67" fillId="0" borderId="9" xfId="2" applyFont="1" applyFill="1" applyBorder="1" applyAlignment="1">
      <alignment horizontal="center"/>
    </xf>
    <xf numFmtId="0" fontId="73" fillId="0" borderId="9" xfId="2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3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9886603.911150001</c:v>
                </c:pt>
                <c:pt idx="1">
                  <c:v>10688383.978850001</c:v>
                </c:pt>
                <c:pt idx="2">
                  <c:v>12706297.373519998</c:v>
                </c:pt>
                <c:pt idx="3">
                  <c:v>11355960.000970002</c:v>
                </c:pt>
                <c:pt idx="4">
                  <c:v>11590850.674349999</c:v>
                </c:pt>
                <c:pt idx="5">
                  <c:v>10592673.92475</c:v>
                </c:pt>
                <c:pt idx="6">
                  <c:v>11557034.945590001</c:v>
                </c:pt>
                <c:pt idx="7">
                  <c:v>10104664.394059999</c:v>
                </c:pt>
                <c:pt idx="8">
                  <c:v>11723406.041270001</c:v>
                </c:pt>
                <c:pt idx="9">
                  <c:v>12716146.389950002</c:v>
                </c:pt>
                <c:pt idx="10">
                  <c:v>12282668.866310002</c:v>
                </c:pt>
                <c:pt idx="11">
                  <c:v>11077334.08948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10635320.68021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33360"/>
        <c:axId val="1141535536"/>
      </c:lineChart>
      <c:catAx>
        <c:axId val="114153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153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355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1533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112591.02651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107610.34673</c:v>
                </c:pt>
                <c:pt idx="2">
                  <c:v>114743.12595</c:v>
                </c:pt>
                <c:pt idx="3">
                  <c:v>103051.37514</c:v>
                </c:pt>
                <c:pt idx="4">
                  <c:v>98804.532489999998</c:v>
                </c:pt>
                <c:pt idx="5">
                  <c:v>72157.401920000004</c:v>
                </c:pt>
                <c:pt idx="6">
                  <c:v>76556.326149999994</c:v>
                </c:pt>
                <c:pt idx="7">
                  <c:v>90903.476309999998</c:v>
                </c:pt>
                <c:pt idx="8">
                  <c:v>154152.75336</c:v>
                </c:pt>
                <c:pt idx="9">
                  <c:v>177029.61223</c:v>
                </c:pt>
                <c:pt idx="10">
                  <c:v>158388.08783</c:v>
                </c:pt>
                <c:pt idx="11">
                  <c:v>126619.32477000001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78400"/>
        <c:axId val="1364175136"/>
      </c:lineChart>
      <c:catAx>
        <c:axId val="13641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513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8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152898.52898999999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118032.40057</c:v>
                </c:pt>
                <c:pt idx="7">
                  <c:v>63789.90754</c:v>
                </c:pt>
                <c:pt idx="8">
                  <c:v>130919.90347999999</c:v>
                </c:pt>
                <c:pt idx="9">
                  <c:v>178256.33743000001</c:v>
                </c:pt>
                <c:pt idx="10">
                  <c:v>179849.57855999999</c:v>
                </c:pt>
                <c:pt idx="11">
                  <c:v>165206.46213999999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5472"/>
        <c:axId val="1364182752"/>
      </c:lineChart>
      <c:catAx>
        <c:axId val="13641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2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28880.22955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47264.551149999999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28391.277279999998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6016"/>
        <c:axId val="1364176224"/>
      </c:lineChart>
      <c:catAx>
        <c:axId val="13641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6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0032"/>
        <c:axId val="1364180576"/>
      </c:lineChart>
      <c:catAx>
        <c:axId val="13641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057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1120"/>
        <c:axId val="1364186560"/>
      </c:lineChart>
      <c:catAx>
        <c:axId val="13641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656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112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221139.08379999999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211958.95905999999</c:v>
                </c:pt>
                <c:pt idx="5">
                  <c:v>189600.86120000001</c:v>
                </c:pt>
                <c:pt idx="6">
                  <c:v>202239.31344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222021.67196000001</c:v>
                </c:pt>
                <c:pt idx="10">
                  <c:v>243638.02978000001</c:v>
                </c:pt>
                <c:pt idx="11">
                  <c:v>213782.48003999999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76768"/>
        <c:axId val="1364187648"/>
      </c:lineChart>
      <c:catAx>
        <c:axId val="13641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76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67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393522.56312000001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397684.04920000001</c:v>
                </c:pt>
                <c:pt idx="2">
                  <c:v>456897.97067000001</c:v>
                </c:pt>
                <c:pt idx="3">
                  <c:v>412348.27292000002</c:v>
                </c:pt>
                <c:pt idx="4">
                  <c:v>428898.93640000001</c:v>
                </c:pt>
                <c:pt idx="5">
                  <c:v>384816.46629999997</c:v>
                </c:pt>
                <c:pt idx="6">
                  <c:v>405456.54901000002</c:v>
                </c:pt>
                <c:pt idx="7">
                  <c:v>364811.14974000002</c:v>
                </c:pt>
                <c:pt idx="8">
                  <c:v>409783.20231999998</c:v>
                </c:pt>
                <c:pt idx="9">
                  <c:v>439686.32111999998</c:v>
                </c:pt>
                <c:pt idx="10">
                  <c:v>484417.05286</c:v>
                </c:pt>
                <c:pt idx="11">
                  <c:v>458567.05807000003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1664"/>
        <c:axId val="1364172960"/>
      </c:lineChart>
      <c:catAx>
        <c:axId val="13641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296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1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676298.56159000006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695250.15177</c:v>
                </c:pt>
                <c:pt idx="1">
                  <c:v>698403.15879000002</c:v>
                </c:pt>
                <c:pt idx="2">
                  <c:v>791182.51575999998</c:v>
                </c:pt>
                <c:pt idx="3">
                  <c:v>706286.52717999998</c:v>
                </c:pt>
                <c:pt idx="4">
                  <c:v>747263.13856999995</c:v>
                </c:pt>
                <c:pt idx="5">
                  <c:v>659449.86253000004</c:v>
                </c:pt>
                <c:pt idx="6">
                  <c:v>699603.65807</c:v>
                </c:pt>
                <c:pt idx="7">
                  <c:v>616060.69131000002</c:v>
                </c:pt>
                <c:pt idx="8">
                  <c:v>717047.30732000002</c:v>
                </c:pt>
                <c:pt idx="9">
                  <c:v>759812.63818000001</c:v>
                </c:pt>
                <c:pt idx="10">
                  <c:v>747334.67200999998</c:v>
                </c:pt>
                <c:pt idx="11">
                  <c:v>622746.33993000002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2208"/>
        <c:axId val="1364183296"/>
      </c:lineChart>
      <c:catAx>
        <c:axId val="13641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3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22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117337.13094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144501.25779</c:v>
                </c:pt>
                <c:pt idx="2">
                  <c:v>168928.24050000001</c:v>
                </c:pt>
                <c:pt idx="3">
                  <c:v>149690.22915999999</c:v>
                </c:pt>
                <c:pt idx="4">
                  <c:v>142001.69167</c:v>
                </c:pt>
                <c:pt idx="5">
                  <c:v>117858.49791000001</c:v>
                </c:pt>
                <c:pt idx="6">
                  <c:v>149709.24056000001</c:v>
                </c:pt>
                <c:pt idx="7">
                  <c:v>142713.58231</c:v>
                </c:pt>
                <c:pt idx="8">
                  <c:v>138381.06151999999</c:v>
                </c:pt>
                <c:pt idx="9">
                  <c:v>143030.64275999999</c:v>
                </c:pt>
                <c:pt idx="10">
                  <c:v>124369.2643</c:v>
                </c:pt>
                <c:pt idx="11">
                  <c:v>128592.04555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7008"/>
        <c:axId val="1366305712"/>
      </c:lineChart>
      <c:catAx>
        <c:axId val="13662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5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7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182745.99770000001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158522.32240999999</c:v>
                </c:pt>
                <c:pt idx="8">
                  <c:v>193708.73629</c:v>
                </c:pt>
                <c:pt idx="9">
                  <c:v>213498.44798999999</c:v>
                </c:pt>
                <c:pt idx="10">
                  <c:v>227980.46192</c:v>
                </c:pt>
                <c:pt idx="11">
                  <c:v>190249.30859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8432"/>
        <c:axId val="1366301360"/>
      </c:lineChart>
      <c:catAx>
        <c:axId val="136630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1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8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403232.97045000002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415087.30468</c:v>
                </c:pt>
                <c:pt idx="10">
                  <c:v>398791.39077</c:v>
                </c:pt>
                <c:pt idx="11">
                  <c:v>373590.68395999999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305104.09405999997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27920"/>
        <c:axId val="1141537168"/>
      </c:lineChart>
      <c:catAx>
        <c:axId val="11415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153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37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1527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1525896.83498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1349544.01474</c:v>
                </c:pt>
                <c:pt idx="1">
                  <c:v>1260250.22866</c:v>
                </c:pt>
                <c:pt idx="2">
                  <c:v>1560061.91784</c:v>
                </c:pt>
                <c:pt idx="3">
                  <c:v>1348080.2889400001</c:v>
                </c:pt>
                <c:pt idx="4">
                  <c:v>1461282.84553</c:v>
                </c:pt>
                <c:pt idx="5">
                  <c:v>1417700.6871799999</c:v>
                </c:pt>
                <c:pt idx="6">
                  <c:v>1473376.36304</c:v>
                </c:pt>
                <c:pt idx="7">
                  <c:v>1374175.3903300001</c:v>
                </c:pt>
                <c:pt idx="8">
                  <c:v>1529580.4005799999</c:v>
                </c:pt>
                <c:pt idx="9">
                  <c:v>1585926.00676</c:v>
                </c:pt>
                <c:pt idx="10">
                  <c:v>1491144.9357499999</c:v>
                </c:pt>
                <c:pt idx="11">
                  <c:v>1509473.7347200001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6256"/>
        <c:axId val="1366300816"/>
      </c:lineChart>
      <c:catAx>
        <c:axId val="136630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08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6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587415.51593999995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511896.46207000001</c:v>
                </c:pt>
                <c:pt idx="1">
                  <c:v>547347.88956000004</c:v>
                </c:pt>
                <c:pt idx="2">
                  <c:v>635721.99323000002</c:v>
                </c:pt>
                <c:pt idx="3">
                  <c:v>602468.41044999997</c:v>
                </c:pt>
                <c:pt idx="4">
                  <c:v>622870.85181000002</c:v>
                </c:pt>
                <c:pt idx="5">
                  <c:v>551038.23297999997</c:v>
                </c:pt>
                <c:pt idx="6">
                  <c:v>611763.92408000003</c:v>
                </c:pt>
                <c:pt idx="7">
                  <c:v>550933.64064999996</c:v>
                </c:pt>
                <c:pt idx="8">
                  <c:v>612736.08836000005</c:v>
                </c:pt>
                <c:pt idx="9">
                  <c:v>702445.88960999995</c:v>
                </c:pt>
                <c:pt idx="10">
                  <c:v>703249.98780999996</c:v>
                </c:pt>
                <c:pt idx="11">
                  <c:v>663302.19707999995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5168"/>
        <c:axId val="1366307888"/>
      </c:lineChart>
      <c:catAx>
        <c:axId val="13663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78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5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2330116.1608799999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2285575.33629</c:v>
                </c:pt>
                <c:pt idx="1">
                  <c:v>2795909.4327799999</c:v>
                </c:pt>
                <c:pt idx="2">
                  <c:v>3144201.0205799998</c:v>
                </c:pt>
                <c:pt idx="3">
                  <c:v>2902140.6823399998</c:v>
                </c:pt>
                <c:pt idx="4">
                  <c:v>2764175.1799599999</c:v>
                </c:pt>
                <c:pt idx="5">
                  <c:v>2539981.6249600002</c:v>
                </c:pt>
                <c:pt idx="6">
                  <c:v>2762842.02568</c:v>
                </c:pt>
                <c:pt idx="7">
                  <c:v>1607615.79152</c:v>
                </c:pt>
                <c:pt idx="8">
                  <c:v>2605391.5603399999</c:v>
                </c:pt>
                <c:pt idx="9">
                  <c:v>2919511.21037</c:v>
                </c:pt>
                <c:pt idx="10">
                  <c:v>2767721.73893</c:v>
                </c:pt>
                <c:pt idx="11">
                  <c:v>2472140.5345399999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9728"/>
        <c:axId val="1366302448"/>
      </c:lineChart>
      <c:catAx>
        <c:axId val="136629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244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972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797994.23719999997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767144.18209000002</c:v>
                </c:pt>
                <c:pt idx="1">
                  <c:v>879685.88471999997</c:v>
                </c:pt>
                <c:pt idx="2">
                  <c:v>1028302.50552</c:v>
                </c:pt>
                <c:pt idx="3">
                  <c:v>948811.30611</c:v>
                </c:pt>
                <c:pt idx="4">
                  <c:v>985789.50477999996</c:v>
                </c:pt>
                <c:pt idx="5">
                  <c:v>861762.72638999997</c:v>
                </c:pt>
                <c:pt idx="6">
                  <c:v>871301.61216000002</c:v>
                </c:pt>
                <c:pt idx="7">
                  <c:v>800868.93186000001</c:v>
                </c:pt>
                <c:pt idx="8">
                  <c:v>999398.46331000002</c:v>
                </c:pt>
                <c:pt idx="9">
                  <c:v>1112937.5146000001</c:v>
                </c:pt>
                <c:pt idx="10">
                  <c:v>1091386.4328300001</c:v>
                </c:pt>
                <c:pt idx="11">
                  <c:v>957420.31371999998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4624"/>
        <c:axId val="1366295920"/>
      </c:lineChart>
      <c:catAx>
        <c:axId val="136630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29592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46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1422006.7941000001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1427624.1661</c:v>
                </c:pt>
                <c:pt idx="1">
                  <c:v>1405045.2385100001</c:v>
                </c:pt>
                <c:pt idx="2">
                  <c:v>1678472.7877100001</c:v>
                </c:pt>
                <c:pt idx="3">
                  <c:v>1464966.7395800001</c:v>
                </c:pt>
                <c:pt idx="4">
                  <c:v>1481019.55868</c:v>
                </c:pt>
                <c:pt idx="5">
                  <c:v>1354509.11039</c:v>
                </c:pt>
                <c:pt idx="6">
                  <c:v>1580850.2091600001</c:v>
                </c:pt>
                <c:pt idx="7">
                  <c:v>1385534.06247</c:v>
                </c:pt>
                <c:pt idx="8">
                  <c:v>1460297.50239</c:v>
                </c:pt>
                <c:pt idx="9">
                  <c:v>1563046.65252</c:v>
                </c:pt>
                <c:pt idx="10">
                  <c:v>1529583.3897200001</c:v>
                </c:pt>
                <c:pt idx="11">
                  <c:v>1307881.10935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8976"/>
        <c:axId val="1366295376"/>
      </c:lineChart>
      <c:catAx>
        <c:axId val="13663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2953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651853.98396999994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597090.94891000004</c:v>
                </c:pt>
                <c:pt idx="1">
                  <c:v>635664.85299000004</c:v>
                </c:pt>
                <c:pt idx="2">
                  <c:v>752666.90994000004</c:v>
                </c:pt>
                <c:pt idx="3">
                  <c:v>698004.58819000004</c:v>
                </c:pt>
                <c:pt idx="4">
                  <c:v>716099.60124999995</c:v>
                </c:pt>
                <c:pt idx="5">
                  <c:v>656957.67917999998</c:v>
                </c:pt>
                <c:pt idx="6">
                  <c:v>686934.77567999996</c:v>
                </c:pt>
                <c:pt idx="7">
                  <c:v>600535.19087000005</c:v>
                </c:pt>
                <c:pt idx="8">
                  <c:v>663982.59990000003</c:v>
                </c:pt>
                <c:pt idx="9">
                  <c:v>715519.32455000002</c:v>
                </c:pt>
                <c:pt idx="10">
                  <c:v>729648.98507000005</c:v>
                </c:pt>
                <c:pt idx="11">
                  <c:v>632484.53408000001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1904"/>
        <c:axId val="1366307344"/>
      </c:lineChart>
      <c:catAx>
        <c:axId val="13663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73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19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252274.17389000001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208341.55322</c:v>
                </c:pt>
                <c:pt idx="1">
                  <c:v>239377.08450999999</c:v>
                </c:pt>
                <c:pt idx="2">
                  <c:v>266846.66583000001</c:v>
                </c:pt>
                <c:pt idx="3">
                  <c:v>258397.52884000001</c:v>
                </c:pt>
                <c:pt idx="4">
                  <c:v>273635.41087999998</c:v>
                </c:pt>
                <c:pt idx="5">
                  <c:v>254254.18246000001</c:v>
                </c:pt>
                <c:pt idx="6">
                  <c:v>256351.71101</c:v>
                </c:pt>
                <c:pt idx="7">
                  <c:v>220595.30570999999</c:v>
                </c:pt>
                <c:pt idx="8">
                  <c:v>243587.34997000001</c:v>
                </c:pt>
                <c:pt idx="9">
                  <c:v>261511.90531999999</c:v>
                </c:pt>
                <c:pt idx="10">
                  <c:v>261308.75834999999</c:v>
                </c:pt>
                <c:pt idx="11">
                  <c:v>242803.90460000001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6464"/>
        <c:axId val="1366309520"/>
      </c:lineChart>
      <c:catAx>
        <c:axId val="136629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95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646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274581.315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141692.58790000001</c:v>
                </c:pt>
                <c:pt idx="1">
                  <c:v>195479.57667000001</c:v>
                </c:pt>
                <c:pt idx="2">
                  <c:v>522694.31949000002</c:v>
                </c:pt>
                <c:pt idx="3">
                  <c:v>354849.10265999998</c:v>
                </c:pt>
                <c:pt idx="4">
                  <c:v>251183.09607999999</c:v>
                </c:pt>
                <c:pt idx="5">
                  <c:v>198940.97959</c:v>
                </c:pt>
                <c:pt idx="6">
                  <c:v>260011.25665</c:v>
                </c:pt>
                <c:pt idx="7">
                  <c:v>896156.59381999995</c:v>
                </c:pt>
                <c:pt idx="8">
                  <c:v>590818.95612999995</c:v>
                </c:pt>
                <c:pt idx="9">
                  <c:v>474413.15383999998</c:v>
                </c:pt>
                <c:pt idx="10">
                  <c:v>272123.68456000002</c:v>
                </c:pt>
                <c:pt idx="11">
                  <c:v>251863.08150999999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8096"/>
        <c:axId val="1366294832"/>
      </c:lineChart>
      <c:catAx>
        <c:axId val="13662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294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8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1207007.8001999999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1117501.03688</c:v>
                </c:pt>
                <c:pt idx="1">
                  <c:v>1147472.13476</c:v>
                </c:pt>
                <c:pt idx="2">
                  <c:v>1287275.1336600001</c:v>
                </c:pt>
                <c:pt idx="3">
                  <c:v>1122432.52899</c:v>
                </c:pt>
                <c:pt idx="4">
                  <c:v>1204113.1554399999</c:v>
                </c:pt>
                <c:pt idx="5">
                  <c:v>1197087.3539799999</c:v>
                </c:pt>
                <c:pt idx="6">
                  <c:v>1263948.9465999999</c:v>
                </c:pt>
                <c:pt idx="7">
                  <c:v>1184907.0679299999</c:v>
                </c:pt>
                <c:pt idx="8">
                  <c:v>1408938.3887700001</c:v>
                </c:pt>
                <c:pt idx="9">
                  <c:v>1492204.6353500001</c:v>
                </c:pt>
                <c:pt idx="10">
                  <c:v>1659794.9675499999</c:v>
                </c:pt>
                <c:pt idx="11">
                  <c:v>1440027.33586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2992"/>
        <c:axId val="1366294288"/>
      </c:lineChart>
      <c:catAx>
        <c:axId val="136630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29428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299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305104.09405999997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403232.97045000002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415087.30468</c:v>
                </c:pt>
                <c:pt idx="10">
                  <c:v>398791.39077</c:v>
                </c:pt>
                <c:pt idx="11">
                  <c:v>373590.68395999999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7552"/>
        <c:axId val="1366298640"/>
      </c:lineChart>
      <c:catAx>
        <c:axId val="13662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29864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75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2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12434230.272998618</c:v>
                </c:pt>
                <c:pt idx="1">
                  <c:v>13148439.340000041</c:v>
                </c:pt>
                <c:pt idx="2">
                  <c:v>15553941.373999432</c:v>
                </c:pt>
                <c:pt idx="3">
                  <c:v>13847243.307999771</c:v>
                </c:pt>
                <c:pt idx="4">
                  <c:v>14257774.313999427</c:v>
                </c:pt>
                <c:pt idx="5">
                  <c:v>12925548.423999634</c:v>
                </c:pt>
                <c:pt idx="6">
                  <c:v>14049654.905999297</c:v>
                </c:pt>
                <c:pt idx="7">
                  <c:v>12336936.276000233</c:v>
                </c:pt>
                <c:pt idx="8">
                  <c:v>14401013.148999454</c:v>
                </c:pt>
                <c:pt idx="9">
                  <c:v>15684379.327999985</c:v>
                </c:pt>
                <c:pt idx="10">
                  <c:v>15505674.312999887</c:v>
                </c:pt>
                <c:pt idx="11">
                  <c:v>13878555.677999781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13171045.885000013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38256"/>
        <c:axId val="1364173504"/>
      </c:lineChart>
      <c:catAx>
        <c:axId val="114153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3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1538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91916.536680000005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99184"/>
        <c:axId val="1366303536"/>
      </c:lineChart>
      <c:catAx>
        <c:axId val="136629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353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2991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175082.54806999999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206648.99784</c:v>
                </c:pt>
                <c:pt idx="10">
                  <c:v>228238.16792000001</c:v>
                </c:pt>
                <c:pt idx="11">
                  <c:v>253496.13832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4080"/>
        <c:axId val="1366306800"/>
      </c:lineChart>
      <c:catAx>
        <c:axId val="136630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3068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4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335473.00459999999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331308.77552999998</c:v>
                </c:pt>
                <c:pt idx="1">
                  <c:v>350922.10019000003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406284.34785000002</c:v>
                </c:pt>
                <c:pt idx="5">
                  <c:v>357654.24008999998</c:v>
                </c:pt>
                <c:pt idx="6">
                  <c:v>401517.20938999997</c:v>
                </c:pt>
                <c:pt idx="7">
                  <c:v>342748.24199000001</c:v>
                </c:pt>
                <c:pt idx="8">
                  <c:v>374334.69699000003</c:v>
                </c:pt>
                <c:pt idx="9">
                  <c:v>422492.16943000001</c:v>
                </c:pt>
                <c:pt idx="10">
                  <c:v>409856.61489999999</c:v>
                </c:pt>
                <c:pt idx="11">
                  <c:v>352868.79697999998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0272"/>
        <c:axId val="1367464720"/>
      </c:lineChart>
      <c:catAx>
        <c:axId val="13663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746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74647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3002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1893842.3519899999</c:v>
                </c:pt>
                <c:pt idx="1">
                  <c:v>1835842.8912899999</c:v>
                </c:pt>
                <c:pt idx="2">
                  <c:v>1995002.0084199999</c:v>
                </c:pt>
                <c:pt idx="3">
                  <c:v>1783181.9993599998</c:v>
                </c:pt>
                <c:pt idx="4">
                  <c:v>1896593.19303</c:v>
                </c:pt>
                <c:pt idx="5">
                  <c:v>1589617.51511</c:v>
                </c:pt>
                <c:pt idx="6">
                  <c:v>1678527.9700099998</c:v>
                </c:pt>
                <c:pt idx="7">
                  <c:v>1514289.00758</c:v>
                </c:pt>
                <c:pt idx="8">
                  <c:v>1896046.62739</c:v>
                </c:pt>
                <c:pt idx="9">
                  <c:v>2162801.0810500002</c:v>
                </c:pt>
                <c:pt idx="10">
                  <c:v>2308273.0096500004</c:v>
                </c:pt>
                <c:pt idx="11">
                  <c:v>2082360.7057700001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1886703.9981099998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79488"/>
        <c:axId val="1364174592"/>
      </c:lineChart>
      <c:catAx>
        <c:axId val="13641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4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9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12434230.272998618</c:v>
                </c:pt>
                <c:pt idx="1">
                  <c:v>13148439.340000041</c:v>
                </c:pt>
                <c:pt idx="2">
                  <c:v>15553941.373999432</c:v>
                </c:pt>
                <c:pt idx="3">
                  <c:v>13847243.307999771</c:v>
                </c:pt>
                <c:pt idx="4">
                  <c:v>14257774.313999427</c:v>
                </c:pt>
                <c:pt idx="5">
                  <c:v>12925548.423999634</c:v>
                </c:pt>
                <c:pt idx="6">
                  <c:v>14049654.905999297</c:v>
                </c:pt>
                <c:pt idx="7">
                  <c:v>12336936.276000233</c:v>
                </c:pt>
                <c:pt idx="8">
                  <c:v>14401013.148999454</c:v>
                </c:pt>
                <c:pt idx="9">
                  <c:v>15684379.327999985</c:v>
                </c:pt>
                <c:pt idx="10">
                  <c:v>15505674.312999887</c:v>
                </c:pt>
                <c:pt idx="11">
                  <c:v>13878555.677999781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13171045.885000013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72416"/>
        <c:axId val="1364177856"/>
      </c:lineChart>
      <c:catAx>
        <c:axId val="1364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24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19440217035"/>
          <c:y val="0.17577254766231143"/>
          <c:w val="8.4663865546218492E-2"/>
          <c:h val="0.609541691903896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2002-2018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'2002_2019_AYLIK_IHR'!$O$62:$O$78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168023390.68299556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75680"/>
        <c:axId val="1364177312"/>
      </c:barChart>
      <c:catAx>
        <c:axId val="13641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7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5680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tr-TR"/>
                    <a:t>Milyar</a:t>
                  </a:r>
                  <a:r>
                    <a:rPr lang="tr-TR" baseline="0"/>
                    <a:t> $</a:t>
                  </a:r>
                  <a:endParaRPr lang="tr-TR"/>
                </a:p>
              </c:rich>
            </c:tx>
          </c:dispUnitsLbl>
        </c:dispUnits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561189.32108999998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547282.77662999998</c:v>
                </c:pt>
                <c:pt idx="1">
                  <c:v>534707.37503999996</c:v>
                </c:pt>
                <c:pt idx="2">
                  <c:v>599957.54796</c:v>
                </c:pt>
                <c:pt idx="3">
                  <c:v>534080.27081000002</c:v>
                </c:pt>
                <c:pt idx="4">
                  <c:v>559496.26113</c:v>
                </c:pt>
                <c:pt idx="5">
                  <c:v>447489.81228999997</c:v>
                </c:pt>
                <c:pt idx="6">
                  <c:v>533453.92978999997</c:v>
                </c:pt>
                <c:pt idx="7">
                  <c:v>491790.37174999999</c:v>
                </c:pt>
                <c:pt idx="8">
                  <c:v>545289.39089000004</c:v>
                </c:pt>
                <c:pt idx="9">
                  <c:v>645998.22155000002</c:v>
                </c:pt>
                <c:pt idx="10">
                  <c:v>648264.85343000002</c:v>
                </c:pt>
                <c:pt idx="11">
                  <c:v>595441.78150000004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4384"/>
        <c:axId val="1364183840"/>
      </c:lineChart>
      <c:catAx>
        <c:axId val="136418438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38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43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199837.61558000001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225394.81507000001</c:v>
                </c:pt>
                <c:pt idx="1">
                  <c:v>211798.19782</c:v>
                </c:pt>
                <c:pt idx="2">
                  <c:v>207214.71947000001</c:v>
                </c:pt>
                <c:pt idx="3">
                  <c:v>149358.77335999999</c:v>
                </c:pt>
                <c:pt idx="4">
                  <c:v>213056.61506000001</c:v>
                </c:pt>
                <c:pt idx="5">
                  <c:v>167647.67535999999</c:v>
                </c:pt>
                <c:pt idx="6">
                  <c:v>104399.39216</c:v>
                </c:pt>
                <c:pt idx="7">
                  <c:v>111086.59939</c:v>
                </c:pt>
                <c:pt idx="8">
                  <c:v>152281.88858</c:v>
                </c:pt>
                <c:pt idx="9">
                  <c:v>201916.22127000001</c:v>
                </c:pt>
                <c:pt idx="10">
                  <c:v>299987.28396999999</c:v>
                </c:pt>
                <c:pt idx="11">
                  <c:v>282158.47269999998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78944"/>
        <c:axId val="1364174048"/>
      </c:lineChart>
      <c:catAx>
        <c:axId val="13641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74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78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125654.05503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119835.68974</c:v>
                </c:pt>
                <c:pt idx="1">
                  <c:v>117643.61351</c:v>
                </c:pt>
                <c:pt idx="2">
                  <c:v>141217.97776000001</c:v>
                </c:pt>
                <c:pt idx="3">
                  <c:v>128538.27614</c:v>
                </c:pt>
                <c:pt idx="4">
                  <c:v>137415.0583</c:v>
                </c:pt>
                <c:pt idx="5">
                  <c:v>118811.43697</c:v>
                </c:pt>
                <c:pt idx="6">
                  <c:v>125958.33078</c:v>
                </c:pt>
                <c:pt idx="7">
                  <c:v>111575.98493999999</c:v>
                </c:pt>
                <c:pt idx="8">
                  <c:v>143633.76267</c:v>
                </c:pt>
                <c:pt idx="9">
                  <c:v>141504.85518000001</c:v>
                </c:pt>
                <c:pt idx="10">
                  <c:v>150320.99999000001</c:v>
                </c:pt>
                <c:pt idx="11">
                  <c:v>128165.14728999999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7104"/>
        <c:axId val="1364184928"/>
      </c:lineChart>
      <c:catAx>
        <c:axId val="13641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184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4187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55" zoomScaleNormal="55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47" sqref="A47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2" width="9.44140625" style="1" bestFit="1" customWidth="1"/>
    <col min="13" max="13" width="12.21875" style="1" customWidth="1"/>
    <col min="14" max="16384" width="9.109375" style="1"/>
  </cols>
  <sheetData>
    <row r="1" spans="1:13" ht="24.6" x14ac:dyDescent="0.4">
      <c r="B1" s="161" t="s">
        <v>122</v>
      </c>
      <c r="C1" s="161"/>
      <c r="D1" s="161"/>
      <c r="E1" s="161"/>
      <c r="F1" s="161"/>
      <c r="G1" s="161"/>
      <c r="H1" s="161"/>
      <c r="I1" s="161"/>
      <c r="J1" s="161"/>
      <c r="K1" s="71"/>
      <c r="L1" s="71"/>
      <c r="M1" s="71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8" t="s">
        <v>123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3"/>
      <c r="B6" s="157" t="s">
        <v>124</v>
      </c>
      <c r="C6" s="157"/>
      <c r="D6" s="157"/>
      <c r="E6" s="157"/>
      <c r="F6" s="157" t="s">
        <v>125</v>
      </c>
      <c r="G6" s="157"/>
      <c r="H6" s="157"/>
      <c r="I6" s="157"/>
      <c r="J6" s="157" t="s">
        <v>105</v>
      </c>
      <c r="K6" s="157"/>
      <c r="L6" s="157"/>
      <c r="M6" s="157"/>
    </row>
    <row r="7" spans="1:13" ht="28.2" x14ac:dyDescent="0.3">
      <c r="A7" s="4" t="s">
        <v>1</v>
      </c>
      <c r="B7" s="5">
        <v>2018</v>
      </c>
      <c r="C7" s="6">
        <v>2019</v>
      </c>
      <c r="D7" s="7" t="s">
        <v>117</v>
      </c>
      <c r="E7" s="7" t="s">
        <v>118</v>
      </c>
      <c r="F7" s="5">
        <v>2018</v>
      </c>
      <c r="G7" s="6">
        <v>2019</v>
      </c>
      <c r="H7" s="7" t="s">
        <v>117</v>
      </c>
      <c r="I7" s="7" t="s">
        <v>118</v>
      </c>
      <c r="J7" s="5" t="s">
        <v>126</v>
      </c>
      <c r="K7" s="5" t="s">
        <v>127</v>
      </c>
      <c r="L7" s="7" t="s">
        <v>117</v>
      </c>
      <c r="M7" s="7" t="s">
        <v>118</v>
      </c>
    </row>
    <row r="8" spans="1:13" ht="16.8" x14ac:dyDescent="0.3">
      <c r="A8" s="89" t="s">
        <v>2</v>
      </c>
      <c r="B8" s="8">
        <f>B9+B18+B20</f>
        <v>1893842.3519899999</v>
      </c>
      <c r="C8" s="8">
        <f>C9+C18+C20</f>
        <v>1886703.9981099998</v>
      </c>
      <c r="D8" s="10">
        <f t="shared" ref="D8:D46" si="0">(C8-B8)/B8*100</f>
        <v>-0.37692439777256392</v>
      </c>
      <c r="E8" s="10">
        <f>C8/C$46*100</f>
        <v>14.324633097351008</v>
      </c>
      <c r="F8" s="8">
        <f>F9+F18+F20</f>
        <v>1893842.3519899999</v>
      </c>
      <c r="G8" s="8">
        <f>G9+G18+G20</f>
        <v>1886703.9981099998</v>
      </c>
      <c r="H8" s="10">
        <f t="shared" ref="H8:H46" si="1">(G8-F8)/F8*100</f>
        <v>-0.37692439777256392</v>
      </c>
      <c r="I8" s="10">
        <f>G8/G$46*100</f>
        <v>14.324633097351008</v>
      </c>
      <c r="J8" s="8">
        <f>J9+J18+J20</f>
        <v>21458741.833640002</v>
      </c>
      <c r="K8" s="8">
        <f>K9+K18+K20</f>
        <v>22629240.00677</v>
      </c>
      <c r="L8" s="10">
        <f t="shared" ref="L8:L46" si="2">(K8-J8)/J8*100</f>
        <v>5.4546449284135354</v>
      </c>
      <c r="M8" s="10">
        <f>K8/K$46*100</f>
        <v>13.409108997658805</v>
      </c>
    </row>
    <row r="9" spans="1:13" ht="15.6" x14ac:dyDescent="0.3">
      <c r="A9" s="9" t="s">
        <v>3</v>
      </c>
      <c r="B9" s="8">
        <f>B10+B11+B12+B13+B14+B15+B16+B17</f>
        <v>1304191.7149</v>
      </c>
      <c r="C9" s="8">
        <f>C10+C11+C12+C13+C14+C15+C16+C17</f>
        <v>1272042.3511899998</v>
      </c>
      <c r="D9" s="10">
        <f t="shared" si="0"/>
        <v>-2.4650795847499505</v>
      </c>
      <c r="E9" s="10">
        <f t="shared" ref="E9:E46" si="3">C9/C$46*100</f>
        <v>9.6578689520676484</v>
      </c>
      <c r="F9" s="8">
        <f>F10+F11+F12+F13+F14+F15+F16+F17</f>
        <v>1304191.7149</v>
      </c>
      <c r="G9" s="8">
        <f>G10+G11+G12+G13+G14+G15+G16+G17</f>
        <v>1272042.3511899998</v>
      </c>
      <c r="H9" s="10">
        <f t="shared" si="1"/>
        <v>-2.4650795847499505</v>
      </c>
      <c r="I9" s="10">
        <f t="shared" ref="I9:I46" si="4">G9/G$46*100</f>
        <v>9.6578689520676484</v>
      </c>
      <c r="J9" s="8">
        <f>J10+J11+J12+J13+J14+J15+J16+J17</f>
        <v>14646157.527640002</v>
      </c>
      <c r="K9" s="8">
        <f>K10+K11+K12+K13+K14+K15+K16+K17</f>
        <v>15076028.027650001</v>
      </c>
      <c r="L9" s="10">
        <f t="shared" si="2"/>
        <v>2.9350394408823863</v>
      </c>
      <c r="M9" s="10">
        <f t="shared" ref="M9:M46" si="5">K9/K$46*100</f>
        <v>8.9334022271202596</v>
      </c>
    </row>
    <row r="10" spans="1:13" ht="13.8" x14ac:dyDescent="0.25">
      <c r="A10" s="11" t="s">
        <v>128</v>
      </c>
      <c r="B10" s="12">
        <v>547282.77662999998</v>
      </c>
      <c r="C10" s="12">
        <v>561189.32108999998</v>
      </c>
      <c r="D10" s="13">
        <f t="shared" si="0"/>
        <v>2.5410162814975203</v>
      </c>
      <c r="E10" s="13">
        <f t="shared" si="3"/>
        <v>4.2607802447117464</v>
      </c>
      <c r="F10" s="12">
        <v>547282.77662999998</v>
      </c>
      <c r="G10" s="12">
        <v>561189.32108999998</v>
      </c>
      <c r="H10" s="13">
        <f t="shared" si="1"/>
        <v>2.5410162814975203</v>
      </c>
      <c r="I10" s="13">
        <f t="shared" si="4"/>
        <v>4.2607802447117464</v>
      </c>
      <c r="J10" s="12">
        <v>6393099.2767500002</v>
      </c>
      <c r="K10" s="12">
        <v>6697159.1372300005</v>
      </c>
      <c r="L10" s="13">
        <f t="shared" si="2"/>
        <v>4.7560634884207884</v>
      </c>
      <c r="M10" s="13">
        <f t="shared" si="5"/>
        <v>3.9684468775317825</v>
      </c>
    </row>
    <row r="11" spans="1:13" ht="13.8" x14ac:dyDescent="0.25">
      <c r="A11" s="11" t="s">
        <v>129</v>
      </c>
      <c r="B11" s="12">
        <v>225394.81507000001</v>
      </c>
      <c r="C11" s="12">
        <v>199837.61558000001</v>
      </c>
      <c r="D11" s="13">
        <f t="shared" si="0"/>
        <v>-11.33885865212241</v>
      </c>
      <c r="E11" s="13">
        <f t="shared" si="3"/>
        <v>1.517249406955504</v>
      </c>
      <c r="F11" s="12">
        <v>225394.81507000001</v>
      </c>
      <c r="G11" s="12">
        <v>199837.61558000001</v>
      </c>
      <c r="H11" s="13">
        <f t="shared" si="1"/>
        <v>-11.33885865212241</v>
      </c>
      <c r="I11" s="13">
        <f t="shared" si="4"/>
        <v>1.517249406955504</v>
      </c>
      <c r="J11" s="12">
        <v>2263075.58073</v>
      </c>
      <c r="K11" s="12">
        <v>2300743.4547199998</v>
      </c>
      <c r="L11" s="13">
        <f t="shared" si="2"/>
        <v>1.6644549705162406</v>
      </c>
      <c r="M11" s="13">
        <f t="shared" si="5"/>
        <v>1.3633210726812246</v>
      </c>
    </row>
    <row r="12" spans="1:13" ht="13.8" x14ac:dyDescent="0.25">
      <c r="A12" s="11" t="s">
        <v>130</v>
      </c>
      <c r="B12" s="12">
        <v>119835.68974</v>
      </c>
      <c r="C12" s="12">
        <v>125654.05503</v>
      </c>
      <c r="D12" s="13">
        <f t="shared" si="0"/>
        <v>4.8552858523397706</v>
      </c>
      <c r="E12" s="13">
        <f t="shared" si="3"/>
        <v>0.95401729010072367</v>
      </c>
      <c r="F12" s="12">
        <v>119835.68974</v>
      </c>
      <c r="G12" s="12">
        <v>125654.05503</v>
      </c>
      <c r="H12" s="13">
        <f t="shared" si="1"/>
        <v>4.8552858523397706</v>
      </c>
      <c r="I12" s="13">
        <f t="shared" si="4"/>
        <v>0.95401729010072367</v>
      </c>
      <c r="J12" s="12">
        <v>1437114.63521</v>
      </c>
      <c r="K12" s="12">
        <v>1570439.49856</v>
      </c>
      <c r="L12" s="13">
        <f t="shared" si="2"/>
        <v>9.2772601491541948</v>
      </c>
      <c r="M12" s="13">
        <f t="shared" si="5"/>
        <v>0.93057453118707001</v>
      </c>
    </row>
    <row r="13" spans="1:13" ht="13.8" x14ac:dyDescent="0.25">
      <c r="A13" s="11" t="s">
        <v>131</v>
      </c>
      <c r="B13" s="12">
        <v>108333.43629</v>
      </c>
      <c r="C13" s="12">
        <v>112591.02651</v>
      </c>
      <c r="D13" s="13">
        <f t="shared" si="0"/>
        <v>3.9300795449733243</v>
      </c>
      <c r="E13" s="13">
        <f t="shared" si="3"/>
        <v>0.85483740238294581</v>
      </c>
      <c r="F13" s="12">
        <v>108333.43629</v>
      </c>
      <c r="G13" s="12">
        <v>112591.02651</v>
      </c>
      <c r="H13" s="13">
        <f t="shared" si="1"/>
        <v>3.9300795449733243</v>
      </c>
      <c r="I13" s="13">
        <f t="shared" si="4"/>
        <v>0.85483740238294581</v>
      </c>
      <c r="J13" s="12">
        <v>1291761.2141499999</v>
      </c>
      <c r="K13" s="12">
        <v>1392607.3893899999</v>
      </c>
      <c r="L13" s="13">
        <f t="shared" si="2"/>
        <v>7.8068743770386737</v>
      </c>
      <c r="M13" s="13">
        <f t="shared" si="5"/>
        <v>0.82519891386935629</v>
      </c>
    </row>
    <row r="14" spans="1:13" ht="13.8" x14ac:dyDescent="0.25">
      <c r="A14" s="11" t="s">
        <v>132</v>
      </c>
      <c r="B14" s="12">
        <v>153621.37202000001</v>
      </c>
      <c r="C14" s="12">
        <v>152898.52898999999</v>
      </c>
      <c r="D14" s="13">
        <f t="shared" si="0"/>
        <v>-0.47053546033029253</v>
      </c>
      <c r="E14" s="13">
        <f t="shared" si="3"/>
        <v>1.1608685470007369</v>
      </c>
      <c r="F14" s="12">
        <v>153621.37202000001</v>
      </c>
      <c r="G14" s="12">
        <v>152898.52898999999</v>
      </c>
      <c r="H14" s="13">
        <f t="shared" si="1"/>
        <v>-0.47053546033029253</v>
      </c>
      <c r="I14" s="13">
        <f t="shared" si="4"/>
        <v>1.1608685470007369</v>
      </c>
      <c r="J14" s="12">
        <v>1862534.67025</v>
      </c>
      <c r="K14" s="12">
        <v>1634490.42616</v>
      </c>
      <c r="L14" s="13">
        <f t="shared" si="2"/>
        <v>-12.243758343536797</v>
      </c>
      <c r="M14" s="13">
        <f t="shared" si="5"/>
        <v>0.96852834091875373</v>
      </c>
    </row>
    <row r="15" spans="1:13" ht="13.8" x14ac:dyDescent="0.25">
      <c r="A15" s="11" t="s">
        <v>133</v>
      </c>
      <c r="B15" s="12">
        <v>63470.139309999999</v>
      </c>
      <c r="C15" s="12">
        <v>28880.22955</v>
      </c>
      <c r="D15" s="13">
        <f t="shared" si="0"/>
        <v>-54.497926325726851</v>
      </c>
      <c r="E15" s="13">
        <f t="shared" si="3"/>
        <v>0.2192705864223779</v>
      </c>
      <c r="F15" s="12">
        <v>63470.139309999999</v>
      </c>
      <c r="G15" s="12">
        <v>28880.22955</v>
      </c>
      <c r="H15" s="13">
        <f t="shared" si="1"/>
        <v>-54.497926325726851</v>
      </c>
      <c r="I15" s="13">
        <f t="shared" si="4"/>
        <v>0.2192705864223779</v>
      </c>
      <c r="J15" s="12">
        <v>361333.79239000002</v>
      </c>
      <c r="K15" s="12">
        <v>364985.42986999999</v>
      </c>
      <c r="L15" s="13">
        <f t="shared" si="2"/>
        <v>1.0105994946796002</v>
      </c>
      <c r="M15" s="13">
        <f t="shared" si="5"/>
        <v>0.21627458148042114</v>
      </c>
    </row>
    <row r="16" spans="1:13" ht="13.8" x14ac:dyDescent="0.25">
      <c r="A16" s="11" t="s">
        <v>134</v>
      </c>
      <c r="B16" s="12">
        <v>77553.726509999993</v>
      </c>
      <c r="C16" s="12">
        <v>82543.428780000002</v>
      </c>
      <c r="D16" s="13">
        <f t="shared" si="0"/>
        <v>6.4338652628853659</v>
      </c>
      <c r="E16" s="13">
        <f t="shared" si="3"/>
        <v>0.62670367638765478</v>
      </c>
      <c r="F16" s="12">
        <v>77553.726509999993</v>
      </c>
      <c r="G16" s="12">
        <v>82543.428780000002</v>
      </c>
      <c r="H16" s="13">
        <f t="shared" si="1"/>
        <v>6.4338652628853659</v>
      </c>
      <c r="I16" s="13">
        <f t="shared" si="4"/>
        <v>0.62670367638765478</v>
      </c>
      <c r="J16" s="12">
        <v>950811.69102999999</v>
      </c>
      <c r="K16" s="12">
        <v>1016551.69937</v>
      </c>
      <c r="L16" s="13">
        <f t="shared" si="2"/>
        <v>6.914093396220748</v>
      </c>
      <c r="M16" s="13">
        <f t="shared" si="5"/>
        <v>0.60236457497156826</v>
      </c>
    </row>
    <row r="17" spans="1:13" ht="13.8" x14ac:dyDescent="0.25">
      <c r="A17" s="11" t="s">
        <v>135</v>
      </c>
      <c r="B17" s="12">
        <v>8699.7593300000008</v>
      </c>
      <c r="C17" s="12">
        <v>8448.1456600000001</v>
      </c>
      <c r="D17" s="13">
        <f t="shared" si="0"/>
        <v>-2.8921911567408913</v>
      </c>
      <c r="E17" s="13">
        <f t="shared" si="3"/>
        <v>6.4141798105959533E-2</v>
      </c>
      <c r="F17" s="12">
        <v>8699.7593300000008</v>
      </c>
      <c r="G17" s="12">
        <v>8448.1456600000001</v>
      </c>
      <c r="H17" s="13">
        <f t="shared" si="1"/>
        <v>-2.8921911567408913</v>
      </c>
      <c r="I17" s="13">
        <f t="shared" si="4"/>
        <v>6.4141798105959533E-2</v>
      </c>
      <c r="J17" s="12">
        <v>86426.667130000002</v>
      </c>
      <c r="K17" s="12">
        <v>99050.99235</v>
      </c>
      <c r="L17" s="13">
        <f t="shared" si="2"/>
        <v>14.606979117927718</v>
      </c>
      <c r="M17" s="13">
        <f t="shared" si="5"/>
        <v>5.8693334480082619E-2</v>
      </c>
    </row>
    <row r="18" spans="1:13" ht="15.6" x14ac:dyDescent="0.3">
      <c r="A18" s="9" t="s">
        <v>12</v>
      </c>
      <c r="B18" s="8">
        <f>B19</f>
        <v>218255.13686</v>
      </c>
      <c r="C18" s="8">
        <f>C19</f>
        <v>221139.08379999999</v>
      </c>
      <c r="D18" s="10">
        <f t="shared" si="0"/>
        <v>1.3213649774712544</v>
      </c>
      <c r="E18" s="10">
        <f t="shared" si="3"/>
        <v>1.6789789188408084</v>
      </c>
      <c r="F18" s="8">
        <f>F19</f>
        <v>218255.13686</v>
      </c>
      <c r="G18" s="8">
        <f>G19</f>
        <v>221139.08379999999</v>
      </c>
      <c r="H18" s="10">
        <f t="shared" si="1"/>
        <v>1.3213649774712544</v>
      </c>
      <c r="I18" s="10">
        <f t="shared" si="4"/>
        <v>1.6789789188408084</v>
      </c>
      <c r="J18" s="8">
        <f>J19</f>
        <v>2307927.2310100002</v>
      </c>
      <c r="K18" s="8">
        <f>K19</f>
        <v>2516322.3873899998</v>
      </c>
      <c r="L18" s="10">
        <f t="shared" si="2"/>
        <v>9.0295375686000821</v>
      </c>
      <c r="M18" s="10">
        <f t="shared" si="5"/>
        <v>1.4910638251955008</v>
      </c>
    </row>
    <row r="19" spans="1:13" ht="13.8" x14ac:dyDescent="0.25">
      <c r="A19" s="11" t="s">
        <v>136</v>
      </c>
      <c r="B19" s="12">
        <v>218255.13686</v>
      </c>
      <c r="C19" s="12">
        <v>221139.08379999999</v>
      </c>
      <c r="D19" s="13">
        <f t="shared" si="0"/>
        <v>1.3213649774712544</v>
      </c>
      <c r="E19" s="13">
        <f t="shared" si="3"/>
        <v>1.6789789188408084</v>
      </c>
      <c r="F19" s="12">
        <v>218255.13686</v>
      </c>
      <c r="G19" s="12">
        <v>221139.08379999999</v>
      </c>
      <c r="H19" s="13">
        <f t="shared" si="1"/>
        <v>1.3213649774712544</v>
      </c>
      <c r="I19" s="13">
        <f t="shared" si="4"/>
        <v>1.6789789188408084</v>
      </c>
      <c r="J19" s="12">
        <v>2307927.2310100002</v>
      </c>
      <c r="K19" s="12">
        <v>2516322.3873899998</v>
      </c>
      <c r="L19" s="13">
        <f t="shared" si="2"/>
        <v>9.0295375686000821</v>
      </c>
      <c r="M19" s="13">
        <f t="shared" si="5"/>
        <v>1.4910638251955008</v>
      </c>
    </row>
    <row r="20" spans="1:13" ht="15.6" x14ac:dyDescent="0.3">
      <c r="A20" s="9" t="s">
        <v>111</v>
      </c>
      <c r="B20" s="8">
        <f>B21</f>
        <v>371395.50023000001</v>
      </c>
      <c r="C20" s="8">
        <f>C21</f>
        <v>393522.56312000001</v>
      </c>
      <c r="D20" s="10">
        <f t="shared" si="0"/>
        <v>5.957816633830249</v>
      </c>
      <c r="E20" s="10">
        <f t="shared" si="3"/>
        <v>2.9877852264425515</v>
      </c>
      <c r="F20" s="8">
        <f>F21</f>
        <v>371395.50023000001</v>
      </c>
      <c r="G20" s="8">
        <f>G21</f>
        <v>393522.56312000001</v>
      </c>
      <c r="H20" s="10">
        <f t="shared" si="1"/>
        <v>5.957816633830249</v>
      </c>
      <c r="I20" s="10">
        <f t="shared" si="4"/>
        <v>2.9877852264425515</v>
      </c>
      <c r="J20" s="8">
        <f>J21</f>
        <v>4504657.0749899996</v>
      </c>
      <c r="K20" s="8">
        <f>K21</f>
        <v>5036889.5917300005</v>
      </c>
      <c r="L20" s="10">
        <f t="shared" si="2"/>
        <v>11.815161684448142</v>
      </c>
      <c r="M20" s="10">
        <f t="shared" si="5"/>
        <v>2.9846429453430479</v>
      </c>
    </row>
    <row r="21" spans="1:13" ht="13.8" x14ac:dyDescent="0.25">
      <c r="A21" s="11" t="s">
        <v>137</v>
      </c>
      <c r="B21" s="12">
        <v>371395.50023000001</v>
      </c>
      <c r="C21" s="12">
        <v>393522.56312000001</v>
      </c>
      <c r="D21" s="13">
        <f t="shared" si="0"/>
        <v>5.957816633830249</v>
      </c>
      <c r="E21" s="13">
        <f t="shared" si="3"/>
        <v>2.9877852264425515</v>
      </c>
      <c r="F21" s="12">
        <v>371395.50023000001</v>
      </c>
      <c r="G21" s="12">
        <v>393522.56312000001</v>
      </c>
      <c r="H21" s="13">
        <f t="shared" si="1"/>
        <v>5.957816633830249</v>
      </c>
      <c r="I21" s="13">
        <f t="shared" si="4"/>
        <v>2.9877852264425515</v>
      </c>
      <c r="J21" s="12">
        <v>4504657.0749899996</v>
      </c>
      <c r="K21" s="12">
        <v>5036889.5917300005</v>
      </c>
      <c r="L21" s="13">
        <f t="shared" si="2"/>
        <v>11.815161684448142</v>
      </c>
      <c r="M21" s="13">
        <f t="shared" si="5"/>
        <v>2.9846429453430479</v>
      </c>
    </row>
    <row r="22" spans="1:13" ht="16.8" x14ac:dyDescent="0.3">
      <c r="A22" s="89" t="s">
        <v>14</v>
      </c>
      <c r="B22" s="8">
        <f>B23+B27+B29</f>
        <v>9886603.911150001</v>
      </c>
      <c r="C22" s="8">
        <f>C23+C27+C29</f>
        <v>10635320.680210002</v>
      </c>
      <c r="D22" s="10">
        <f t="shared" si="0"/>
        <v>7.5730430367055206</v>
      </c>
      <c r="E22" s="10">
        <f t="shared" si="3"/>
        <v>80.747730841346097</v>
      </c>
      <c r="F22" s="8">
        <f>F23+F27+F29</f>
        <v>9886603.911150001</v>
      </c>
      <c r="G22" s="8">
        <f>G23+G27+G29</f>
        <v>10635320.680210002</v>
      </c>
      <c r="H22" s="10">
        <f t="shared" si="1"/>
        <v>7.5730430367055206</v>
      </c>
      <c r="I22" s="10">
        <f t="shared" si="4"/>
        <v>80.747730841346097</v>
      </c>
      <c r="J22" s="8">
        <f>J23+J27+J29</f>
        <v>122658329.91543001</v>
      </c>
      <c r="K22" s="8">
        <f>K23+K27+K29</f>
        <v>137030741.35931003</v>
      </c>
      <c r="L22" s="10">
        <f t="shared" si="2"/>
        <v>11.71743611199456</v>
      </c>
      <c r="M22" s="10">
        <f t="shared" si="5"/>
        <v>81.19849126030158</v>
      </c>
    </row>
    <row r="23" spans="1:13" ht="15.6" x14ac:dyDescent="0.3">
      <c r="A23" s="9" t="s">
        <v>15</v>
      </c>
      <c r="B23" s="8">
        <f>B24+B25+B26</f>
        <v>993022.96301000006</v>
      </c>
      <c r="C23" s="8">
        <f>C24+C25+C26</f>
        <v>976381.69023000007</v>
      </c>
      <c r="D23" s="10">
        <f t="shared" si="0"/>
        <v>-1.6758195328693941</v>
      </c>
      <c r="E23" s="10">
        <f t="shared" si="3"/>
        <v>7.4130915551813752</v>
      </c>
      <c r="F23" s="8">
        <f>F24+F25+F26</f>
        <v>993022.96301000006</v>
      </c>
      <c r="G23" s="8">
        <f>G24+G25+G26</f>
        <v>976381.69023000007</v>
      </c>
      <c r="H23" s="10">
        <f t="shared" si="1"/>
        <v>-1.6758195328693941</v>
      </c>
      <c r="I23" s="10">
        <f t="shared" si="4"/>
        <v>7.4130915551813752</v>
      </c>
      <c r="J23" s="8">
        <f>J24+J25+J26</f>
        <v>11927921.605140001</v>
      </c>
      <c r="K23" s="8">
        <f>K24+K25+K26</f>
        <v>12388780.473100001</v>
      </c>
      <c r="L23" s="10">
        <f t="shared" si="2"/>
        <v>3.8636979954781587</v>
      </c>
      <c r="M23" s="10">
        <f t="shared" si="5"/>
        <v>7.3410555397426522</v>
      </c>
    </row>
    <row r="24" spans="1:13" ht="13.8" x14ac:dyDescent="0.25">
      <c r="A24" s="11" t="s">
        <v>138</v>
      </c>
      <c r="B24" s="12">
        <v>695250.15177</v>
      </c>
      <c r="C24" s="12">
        <v>676298.56159000006</v>
      </c>
      <c r="D24" s="13">
        <f t="shared" si="0"/>
        <v>-2.7258663851783571</v>
      </c>
      <c r="E24" s="13">
        <f t="shared" si="3"/>
        <v>5.1347369639051212</v>
      </c>
      <c r="F24" s="12">
        <v>695250.15177</v>
      </c>
      <c r="G24" s="12">
        <v>676298.56159000006</v>
      </c>
      <c r="H24" s="13">
        <f t="shared" si="1"/>
        <v>-2.7258663851783571</v>
      </c>
      <c r="I24" s="13">
        <f t="shared" si="4"/>
        <v>5.1347369639051212</v>
      </c>
      <c r="J24" s="12">
        <v>8179925.1646100003</v>
      </c>
      <c r="K24" s="12">
        <v>8441489.0712400004</v>
      </c>
      <c r="L24" s="13">
        <f t="shared" si="2"/>
        <v>3.1976320243324725</v>
      </c>
      <c r="M24" s="13">
        <f t="shared" si="5"/>
        <v>5.0020613606528022</v>
      </c>
    </row>
    <row r="25" spans="1:13" ht="13.8" x14ac:dyDescent="0.25">
      <c r="A25" s="11" t="s">
        <v>139</v>
      </c>
      <c r="B25" s="12">
        <v>129006.51098000001</v>
      </c>
      <c r="C25" s="12">
        <v>117337.13094</v>
      </c>
      <c r="D25" s="13">
        <f t="shared" si="0"/>
        <v>-9.0455744840732244</v>
      </c>
      <c r="E25" s="13">
        <f t="shared" si="3"/>
        <v>0.89087178014944624</v>
      </c>
      <c r="F25" s="12">
        <v>129006.51098000001</v>
      </c>
      <c r="G25" s="12">
        <v>117337.13094</v>
      </c>
      <c r="H25" s="13">
        <f t="shared" si="1"/>
        <v>-9.0455744840732244</v>
      </c>
      <c r="I25" s="13">
        <f t="shared" si="4"/>
        <v>0.89087178014944624</v>
      </c>
      <c r="J25" s="12">
        <v>1561193.00477</v>
      </c>
      <c r="K25" s="12">
        <v>1667112.88497</v>
      </c>
      <c r="L25" s="13">
        <f t="shared" si="2"/>
        <v>6.7845474503393941</v>
      </c>
      <c r="M25" s="13">
        <f t="shared" si="5"/>
        <v>0.98785899920971076</v>
      </c>
    </row>
    <row r="26" spans="1:13" ht="13.8" x14ac:dyDescent="0.25">
      <c r="A26" s="11" t="s">
        <v>140</v>
      </c>
      <c r="B26" s="12">
        <v>168766.30025999999</v>
      </c>
      <c r="C26" s="12">
        <v>182745.99770000001</v>
      </c>
      <c r="D26" s="13">
        <f t="shared" si="0"/>
        <v>8.2834650155054721</v>
      </c>
      <c r="E26" s="13">
        <f t="shared" si="3"/>
        <v>1.3874828111268085</v>
      </c>
      <c r="F26" s="12">
        <v>168766.30025999999</v>
      </c>
      <c r="G26" s="12">
        <v>182745.99770000001</v>
      </c>
      <c r="H26" s="13">
        <f t="shared" si="1"/>
        <v>8.2834650155054721</v>
      </c>
      <c r="I26" s="13">
        <f t="shared" si="4"/>
        <v>1.3874828111268085</v>
      </c>
      <c r="J26" s="12">
        <v>2186803.4357599998</v>
      </c>
      <c r="K26" s="12">
        <v>2280178.5168900001</v>
      </c>
      <c r="L26" s="13">
        <f t="shared" si="2"/>
        <v>4.2699348100095156</v>
      </c>
      <c r="M26" s="13">
        <f t="shared" si="5"/>
        <v>1.3511351798801388</v>
      </c>
    </row>
    <row r="27" spans="1:13" ht="15.6" x14ac:dyDescent="0.3">
      <c r="A27" s="9" t="s">
        <v>19</v>
      </c>
      <c r="B27" s="8">
        <f>B28</f>
        <v>1349544.01474</v>
      </c>
      <c r="C27" s="8">
        <f>C28</f>
        <v>1525896.83498</v>
      </c>
      <c r="D27" s="10">
        <f t="shared" si="0"/>
        <v>13.067585666998474</v>
      </c>
      <c r="E27" s="10">
        <f t="shared" si="3"/>
        <v>11.585236649412815</v>
      </c>
      <c r="F27" s="8">
        <f>F28</f>
        <v>1349544.01474</v>
      </c>
      <c r="G27" s="8">
        <f>G28</f>
        <v>1525896.83498</v>
      </c>
      <c r="H27" s="10">
        <f t="shared" si="1"/>
        <v>13.067585666998474</v>
      </c>
      <c r="I27" s="10">
        <f t="shared" si="4"/>
        <v>11.585236649412815</v>
      </c>
      <c r="J27" s="8">
        <f>J28</f>
        <v>16163446.203330001</v>
      </c>
      <c r="K27" s="8">
        <f>K28</f>
        <v>17536949.63431</v>
      </c>
      <c r="L27" s="10">
        <f t="shared" si="2"/>
        <v>8.4975902644884549</v>
      </c>
      <c r="M27" s="10">
        <f t="shared" si="5"/>
        <v>10.391637945532601</v>
      </c>
    </row>
    <row r="28" spans="1:13" ht="13.8" x14ac:dyDescent="0.25">
      <c r="A28" s="11" t="s">
        <v>141</v>
      </c>
      <c r="B28" s="12">
        <v>1349544.01474</v>
      </c>
      <c r="C28" s="12">
        <v>1525896.83498</v>
      </c>
      <c r="D28" s="13">
        <f t="shared" si="0"/>
        <v>13.067585666998474</v>
      </c>
      <c r="E28" s="13">
        <f t="shared" si="3"/>
        <v>11.585236649412815</v>
      </c>
      <c r="F28" s="12">
        <v>1349544.01474</v>
      </c>
      <c r="G28" s="12">
        <v>1525896.83498</v>
      </c>
      <c r="H28" s="13">
        <f t="shared" si="1"/>
        <v>13.067585666998474</v>
      </c>
      <c r="I28" s="13">
        <f t="shared" si="4"/>
        <v>11.585236649412815</v>
      </c>
      <c r="J28" s="12">
        <v>16163446.203330001</v>
      </c>
      <c r="K28" s="12">
        <v>17536949.63431</v>
      </c>
      <c r="L28" s="13">
        <f t="shared" si="2"/>
        <v>8.4975902644884549</v>
      </c>
      <c r="M28" s="13">
        <f t="shared" si="5"/>
        <v>10.391637945532601</v>
      </c>
    </row>
    <row r="29" spans="1:13" ht="15.6" x14ac:dyDescent="0.3">
      <c r="A29" s="9" t="s">
        <v>21</v>
      </c>
      <c r="B29" s="8">
        <f>B30+B31+B32+B33+B34+B35+B36+B37+B38+B39+B40+B41</f>
        <v>7544036.9334000004</v>
      </c>
      <c r="C29" s="8">
        <f>C30+C31+C32+C33+C34+C35+C36+C37+C38+C39+C40+C41</f>
        <v>8133042.1550000012</v>
      </c>
      <c r="D29" s="10">
        <f t="shared" si="0"/>
        <v>7.8075601537987644</v>
      </c>
      <c r="E29" s="10">
        <f t="shared" si="3"/>
        <v>61.749402636751903</v>
      </c>
      <c r="F29" s="8">
        <f>F30+F31+F32+F33+F34+F35+F36+F37+F38+F39+F40+F41</f>
        <v>7544036.9334000004</v>
      </c>
      <c r="G29" s="8">
        <f>G30+G31+G32+G33+G34+G35+G36+G37+G38+G39+G40+G41</f>
        <v>8133042.1550000012</v>
      </c>
      <c r="H29" s="10">
        <f t="shared" si="1"/>
        <v>7.8075601537987644</v>
      </c>
      <c r="I29" s="10">
        <f t="shared" si="4"/>
        <v>61.749402636751903</v>
      </c>
      <c r="J29" s="8">
        <f>J30+J31+J32+J33+J34+J35+J36+J37+J38+J39+J40+J41</f>
        <v>94566962.106960014</v>
      </c>
      <c r="K29" s="8">
        <f>K30+K31+K32+K33+K34+K35+K36+K37+K38+K39+K40+K41</f>
        <v>107105011.25190002</v>
      </c>
      <c r="L29" s="10">
        <f t="shared" si="2"/>
        <v>13.258382066623685</v>
      </c>
      <c r="M29" s="10">
        <f t="shared" si="5"/>
        <v>63.465797775026331</v>
      </c>
    </row>
    <row r="30" spans="1:13" ht="13.8" x14ac:dyDescent="0.25">
      <c r="A30" s="11" t="s">
        <v>142</v>
      </c>
      <c r="B30" s="12">
        <v>1427624.1661</v>
      </c>
      <c r="C30" s="12">
        <v>1422006.7941000001</v>
      </c>
      <c r="D30" s="13">
        <f t="shared" si="0"/>
        <v>-0.39347694816245476</v>
      </c>
      <c r="E30" s="13">
        <f t="shared" si="3"/>
        <v>10.796460710227027</v>
      </c>
      <c r="F30" s="12">
        <v>1427624.1661</v>
      </c>
      <c r="G30" s="12">
        <v>1422006.7941000001</v>
      </c>
      <c r="H30" s="13">
        <f t="shared" si="1"/>
        <v>-0.39347694816245476</v>
      </c>
      <c r="I30" s="13">
        <f t="shared" si="4"/>
        <v>10.796460710227027</v>
      </c>
      <c r="J30" s="12">
        <v>17213318.711040001</v>
      </c>
      <c r="K30" s="12">
        <v>17633213.154580001</v>
      </c>
      <c r="L30" s="13">
        <f t="shared" si="2"/>
        <v>2.439357863458917</v>
      </c>
      <c r="M30" s="13">
        <f t="shared" si="5"/>
        <v>10.448679544605863</v>
      </c>
    </row>
    <row r="31" spans="1:13" ht="13.8" x14ac:dyDescent="0.25">
      <c r="A31" s="11" t="s">
        <v>143</v>
      </c>
      <c r="B31" s="12">
        <v>2285575.33629</v>
      </c>
      <c r="C31" s="12">
        <v>2330116.1608799999</v>
      </c>
      <c r="D31" s="13">
        <f t="shared" si="0"/>
        <v>1.9487795428480421</v>
      </c>
      <c r="E31" s="13">
        <f t="shared" si="3"/>
        <v>17.691200692981244</v>
      </c>
      <c r="F31" s="12">
        <v>2285575.33629</v>
      </c>
      <c r="G31" s="12">
        <v>2330116.1608799999</v>
      </c>
      <c r="H31" s="13">
        <f t="shared" si="1"/>
        <v>1.9487795428480421</v>
      </c>
      <c r="I31" s="13">
        <f t="shared" si="4"/>
        <v>17.691200692981244</v>
      </c>
      <c r="J31" s="12">
        <v>28749445.22961</v>
      </c>
      <c r="K31" s="12">
        <v>31611746.96288</v>
      </c>
      <c r="L31" s="13">
        <f t="shared" si="2"/>
        <v>9.9560242307633189</v>
      </c>
      <c r="M31" s="13">
        <f t="shared" si="5"/>
        <v>18.731754159876942</v>
      </c>
    </row>
    <row r="32" spans="1:13" ht="13.8" x14ac:dyDescent="0.25">
      <c r="A32" s="11" t="s">
        <v>144</v>
      </c>
      <c r="B32" s="12">
        <v>42524.265619999998</v>
      </c>
      <c r="C32" s="12">
        <v>91916.536680000005</v>
      </c>
      <c r="D32" s="13">
        <f t="shared" si="0"/>
        <v>116.15079141253848</v>
      </c>
      <c r="E32" s="13">
        <f t="shared" si="3"/>
        <v>0.6978681684244995</v>
      </c>
      <c r="F32" s="12">
        <v>42524.265619999998</v>
      </c>
      <c r="G32" s="12">
        <v>91916.536680000005</v>
      </c>
      <c r="H32" s="13">
        <f t="shared" si="1"/>
        <v>116.15079141253848</v>
      </c>
      <c r="I32" s="13">
        <f t="shared" si="4"/>
        <v>0.6978681684244995</v>
      </c>
      <c r="J32" s="12">
        <v>1315358.3999000001</v>
      </c>
      <c r="K32" s="12">
        <v>1039913.01138</v>
      </c>
      <c r="L32" s="13">
        <f t="shared" si="2"/>
        <v>-20.940710040772213</v>
      </c>
      <c r="M32" s="13">
        <f t="shared" si="5"/>
        <v>0.61620747817895338</v>
      </c>
    </row>
    <row r="33" spans="1:13" ht="13.8" x14ac:dyDescent="0.25">
      <c r="A33" s="11" t="s">
        <v>145</v>
      </c>
      <c r="B33" s="12">
        <v>767144.18209000002</v>
      </c>
      <c r="C33" s="12">
        <v>797994.23719999997</v>
      </c>
      <c r="D33" s="13">
        <f t="shared" si="0"/>
        <v>4.0214155083536411</v>
      </c>
      <c r="E33" s="13">
        <f t="shared" si="3"/>
        <v>6.0587006086494943</v>
      </c>
      <c r="F33" s="12">
        <v>767144.18209000002</v>
      </c>
      <c r="G33" s="12">
        <v>797994.23719999997</v>
      </c>
      <c r="H33" s="13">
        <f t="shared" si="1"/>
        <v>4.0214155083536411</v>
      </c>
      <c r="I33" s="13">
        <f t="shared" si="4"/>
        <v>6.0587006086494943</v>
      </c>
      <c r="J33" s="12">
        <v>10643312.65601</v>
      </c>
      <c r="K33" s="12">
        <v>11335659.4332</v>
      </c>
      <c r="L33" s="13">
        <f t="shared" si="2"/>
        <v>6.5049933189649343</v>
      </c>
      <c r="M33" s="13">
        <f t="shared" si="5"/>
        <v>6.7170215550607901</v>
      </c>
    </row>
    <row r="34" spans="1:13" ht="13.8" x14ac:dyDescent="0.25">
      <c r="A34" s="11" t="s">
        <v>146</v>
      </c>
      <c r="B34" s="12">
        <v>511896.46207000001</v>
      </c>
      <c r="C34" s="12">
        <v>587415.51593999995</v>
      </c>
      <c r="D34" s="13">
        <f t="shared" si="0"/>
        <v>14.752798557078714</v>
      </c>
      <c r="E34" s="13">
        <f t="shared" si="3"/>
        <v>4.4599003076056736</v>
      </c>
      <c r="F34" s="12">
        <v>511896.46207000001</v>
      </c>
      <c r="G34" s="12">
        <v>587415.51593999995</v>
      </c>
      <c r="H34" s="13">
        <f t="shared" si="1"/>
        <v>14.752798557078714</v>
      </c>
      <c r="I34" s="13">
        <f t="shared" si="4"/>
        <v>4.4599003076056736</v>
      </c>
      <c r="J34" s="12">
        <v>6203750.4257699996</v>
      </c>
      <c r="K34" s="12">
        <v>7391294.6215599999</v>
      </c>
      <c r="L34" s="13">
        <f t="shared" si="2"/>
        <v>19.142359287327459</v>
      </c>
      <c r="M34" s="13">
        <f t="shared" si="5"/>
        <v>4.379761546771185</v>
      </c>
    </row>
    <row r="35" spans="1:13" ht="13.8" x14ac:dyDescent="0.25">
      <c r="A35" s="11" t="s">
        <v>147</v>
      </c>
      <c r="B35" s="12">
        <v>597090.94891000004</v>
      </c>
      <c r="C35" s="12">
        <v>651853.98396999994</v>
      </c>
      <c r="D35" s="13">
        <f t="shared" si="0"/>
        <v>9.1716404611342348</v>
      </c>
      <c r="E35" s="13">
        <f t="shared" si="3"/>
        <v>4.9491436721237969</v>
      </c>
      <c r="F35" s="12">
        <v>597090.94891000004</v>
      </c>
      <c r="G35" s="12">
        <v>651853.98396999994</v>
      </c>
      <c r="H35" s="13">
        <f t="shared" si="1"/>
        <v>9.1716404611342348</v>
      </c>
      <c r="I35" s="13">
        <f t="shared" si="4"/>
        <v>4.9491436721237969</v>
      </c>
      <c r="J35" s="12">
        <v>6941614.1378899999</v>
      </c>
      <c r="K35" s="12">
        <v>8140353.0256700004</v>
      </c>
      <c r="L35" s="13">
        <f t="shared" si="2"/>
        <v>17.268878159574193</v>
      </c>
      <c r="M35" s="13">
        <f t="shared" si="5"/>
        <v>4.8236211630604817</v>
      </c>
    </row>
    <row r="36" spans="1:13" ht="13.8" x14ac:dyDescent="0.25">
      <c r="A36" s="11" t="s">
        <v>148</v>
      </c>
      <c r="B36" s="12">
        <v>1117501.03688</v>
      </c>
      <c r="C36" s="12">
        <v>1207007.8001999999</v>
      </c>
      <c r="D36" s="13">
        <f t="shared" si="0"/>
        <v>8.0095463329410208</v>
      </c>
      <c r="E36" s="13">
        <f t="shared" si="3"/>
        <v>9.1640998804401228</v>
      </c>
      <c r="F36" s="12">
        <v>1117501.03688</v>
      </c>
      <c r="G36" s="12">
        <v>1207007.8001999999</v>
      </c>
      <c r="H36" s="13">
        <f t="shared" si="1"/>
        <v>8.0095463329410208</v>
      </c>
      <c r="I36" s="13">
        <f t="shared" si="4"/>
        <v>9.1640998804401228</v>
      </c>
      <c r="J36" s="12">
        <v>11697734.33549</v>
      </c>
      <c r="K36" s="12">
        <v>15615209.44909</v>
      </c>
      <c r="L36" s="13">
        <f t="shared" si="2"/>
        <v>33.489178342122983</v>
      </c>
      <c r="M36" s="13">
        <f t="shared" si="5"/>
        <v>9.2528978198771767</v>
      </c>
    </row>
    <row r="37" spans="1:13" ht="13.8" x14ac:dyDescent="0.25">
      <c r="A37" s="14" t="s">
        <v>149</v>
      </c>
      <c r="B37" s="12">
        <v>208341.55322</v>
      </c>
      <c r="C37" s="12">
        <v>252274.17389000001</v>
      </c>
      <c r="D37" s="13">
        <f t="shared" si="0"/>
        <v>21.086825931267292</v>
      </c>
      <c r="E37" s="13">
        <f t="shared" si="3"/>
        <v>1.9153693343161544</v>
      </c>
      <c r="F37" s="12">
        <v>208341.55322</v>
      </c>
      <c r="G37" s="12">
        <v>252274.17389000001</v>
      </c>
      <c r="H37" s="13">
        <f t="shared" si="1"/>
        <v>21.086825931267292</v>
      </c>
      <c r="I37" s="13">
        <f t="shared" si="4"/>
        <v>1.9153693343161544</v>
      </c>
      <c r="J37" s="12">
        <v>2732948.9569100002</v>
      </c>
      <c r="K37" s="12">
        <v>3030943.9813700002</v>
      </c>
      <c r="L37" s="13">
        <f t="shared" si="2"/>
        <v>10.903790343634046</v>
      </c>
      <c r="M37" s="13">
        <f t="shared" si="5"/>
        <v>1.7960063263206945</v>
      </c>
    </row>
    <row r="38" spans="1:13" ht="13.8" x14ac:dyDescent="0.25">
      <c r="A38" s="11" t="s">
        <v>150</v>
      </c>
      <c r="B38" s="12">
        <v>141692.58790000001</v>
      </c>
      <c r="C38" s="12">
        <v>274581.315</v>
      </c>
      <c r="D38" s="13">
        <f t="shared" si="0"/>
        <v>93.786646901944252</v>
      </c>
      <c r="E38" s="13">
        <f t="shared" si="3"/>
        <v>2.0847343285980795</v>
      </c>
      <c r="F38" s="12">
        <v>141692.58790000001</v>
      </c>
      <c r="G38" s="12">
        <v>274581.315</v>
      </c>
      <c r="H38" s="13">
        <f t="shared" si="1"/>
        <v>93.786646901944252</v>
      </c>
      <c r="I38" s="13">
        <f t="shared" si="4"/>
        <v>2.0847343285980795</v>
      </c>
      <c r="J38" s="12">
        <v>3220843.41817</v>
      </c>
      <c r="K38" s="12">
        <v>4543115.1160000004</v>
      </c>
      <c r="L38" s="13">
        <f t="shared" si="2"/>
        <v>41.053585230830038</v>
      </c>
      <c r="M38" s="13">
        <f t="shared" si="5"/>
        <v>2.69205354493258</v>
      </c>
    </row>
    <row r="39" spans="1:13" ht="13.8" x14ac:dyDescent="0.25">
      <c r="A39" s="11" t="s">
        <v>151</v>
      </c>
      <c r="B39" s="12">
        <v>106506.34802</v>
      </c>
      <c r="C39" s="12">
        <v>175082.54806999999</v>
      </c>
      <c r="D39" s="13">
        <f t="shared" si="0"/>
        <v>64.386960331343431</v>
      </c>
      <c r="E39" s="13">
        <f t="shared" si="3"/>
        <v>1.3292987481684704</v>
      </c>
      <c r="F39" s="12">
        <v>106506.34802</v>
      </c>
      <c r="G39" s="12">
        <v>175082.54806999999</v>
      </c>
      <c r="H39" s="13">
        <f t="shared" si="1"/>
        <v>64.386960331343431</v>
      </c>
      <c r="I39" s="13">
        <f t="shared" si="4"/>
        <v>1.3292987481684704</v>
      </c>
      <c r="J39" s="12">
        <v>1745053.1880000001</v>
      </c>
      <c r="K39" s="12">
        <v>2103828.9219999998</v>
      </c>
      <c r="L39" s="13">
        <f t="shared" si="2"/>
        <v>20.559587321873636</v>
      </c>
      <c r="M39" s="13">
        <f t="shared" si="5"/>
        <v>1.2466380364115315</v>
      </c>
    </row>
    <row r="40" spans="1:13" ht="13.8" x14ac:dyDescent="0.25">
      <c r="A40" s="11" t="s">
        <v>152</v>
      </c>
      <c r="B40" s="12">
        <v>331308.77552999998</v>
      </c>
      <c r="C40" s="12">
        <v>335473.00459999999</v>
      </c>
      <c r="D40" s="13">
        <f t="shared" si="0"/>
        <v>1.2569027377371507</v>
      </c>
      <c r="E40" s="13">
        <f t="shared" si="3"/>
        <v>2.5470490918421067</v>
      </c>
      <c r="F40" s="12">
        <v>331308.77552999998</v>
      </c>
      <c r="G40" s="12">
        <v>335473.00459999999</v>
      </c>
      <c r="H40" s="13">
        <f t="shared" si="1"/>
        <v>1.2569027377371507</v>
      </c>
      <c r="I40" s="13">
        <f t="shared" si="4"/>
        <v>2.5470490918421067</v>
      </c>
      <c r="J40" s="12">
        <v>3990390.3315499998</v>
      </c>
      <c r="K40" s="12">
        <v>4537586.6584099997</v>
      </c>
      <c r="L40" s="13">
        <f t="shared" si="2"/>
        <v>13.71285216219564</v>
      </c>
      <c r="M40" s="13">
        <f t="shared" si="5"/>
        <v>2.6887776200499469</v>
      </c>
    </row>
    <row r="41" spans="1:13" ht="13.8" x14ac:dyDescent="0.25">
      <c r="A41" s="11" t="s">
        <v>153</v>
      </c>
      <c r="B41" s="12">
        <v>6831.2707700000001</v>
      </c>
      <c r="C41" s="12">
        <v>7320.0844699999998</v>
      </c>
      <c r="D41" s="13">
        <f t="shared" si="0"/>
        <v>7.1555310345281438</v>
      </c>
      <c r="E41" s="13">
        <f t="shared" si="3"/>
        <v>5.5577093375223582E-2</v>
      </c>
      <c r="F41" s="12">
        <v>6831.2707700000001</v>
      </c>
      <c r="G41" s="12">
        <v>7320.0844699999998</v>
      </c>
      <c r="H41" s="13">
        <f t="shared" si="1"/>
        <v>7.1555310345281438</v>
      </c>
      <c r="I41" s="13">
        <f t="shared" si="4"/>
        <v>5.5577093375223582E-2</v>
      </c>
      <c r="J41" s="12">
        <v>113192.31662</v>
      </c>
      <c r="K41" s="12">
        <v>122146.91576</v>
      </c>
      <c r="L41" s="13">
        <f t="shared" si="2"/>
        <v>7.9109602200842444</v>
      </c>
      <c r="M41" s="13">
        <f t="shared" si="5"/>
        <v>7.2378979880176386E-2</v>
      </c>
    </row>
    <row r="42" spans="1:13" ht="15.6" x14ac:dyDescent="0.3">
      <c r="A42" s="9" t="s">
        <v>31</v>
      </c>
      <c r="B42" s="8">
        <f>B43</f>
        <v>391324.55086000002</v>
      </c>
      <c r="C42" s="8">
        <f>C43</f>
        <v>305104.09405999997</v>
      </c>
      <c r="D42" s="10">
        <f t="shared" si="0"/>
        <v>-22.032979175601536</v>
      </c>
      <c r="E42" s="10">
        <f t="shared" si="3"/>
        <v>2.3164758267790337</v>
      </c>
      <c r="F42" s="8">
        <f>F43</f>
        <v>391324.55086000002</v>
      </c>
      <c r="G42" s="8">
        <f>G43</f>
        <v>305104.09405999997</v>
      </c>
      <c r="H42" s="10">
        <f t="shared" si="1"/>
        <v>-22.032979175601536</v>
      </c>
      <c r="I42" s="10">
        <f t="shared" si="4"/>
        <v>2.3164758267790337</v>
      </c>
      <c r="J42" s="8">
        <f>J43</f>
        <v>4752363.80002</v>
      </c>
      <c r="K42" s="8">
        <f>K43</f>
        <v>4475284.3735400001</v>
      </c>
      <c r="L42" s="10">
        <f t="shared" si="2"/>
        <v>-5.8303496562875479</v>
      </c>
      <c r="M42" s="10">
        <f t="shared" si="5"/>
        <v>2.6518599803777758</v>
      </c>
    </row>
    <row r="43" spans="1:13" ht="13.8" x14ac:dyDescent="0.25">
      <c r="A43" s="11" t="s">
        <v>154</v>
      </c>
      <c r="B43" s="12">
        <v>391324.55086000002</v>
      </c>
      <c r="C43" s="12">
        <v>305104.09405999997</v>
      </c>
      <c r="D43" s="13">
        <f t="shared" si="0"/>
        <v>-22.032979175601536</v>
      </c>
      <c r="E43" s="13">
        <f t="shared" si="3"/>
        <v>2.3164758267790337</v>
      </c>
      <c r="F43" s="12">
        <v>391324.55086000002</v>
      </c>
      <c r="G43" s="12">
        <v>305104.09405999997</v>
      </c>
      <c r="H43" s="13">
        <f t="shared" si="1"/>
        <v>-22.032979175601536</v>
      </c>
      <c r="I43" s="13">
        <f t="shared" si="4"/>
        <v>2.3164758267790337</v>
      </c>
      <c r="J43" s="12">
        <v>4752363.80002</v>
      </c>
      <c r="K43" s="12">
        <v>4475284.3735400001</v>
      </c>
      <c r="L43" s="13">
        <f t="shared" si="2"/>
        <v>-5.8303496562875479</v>
      </c>
      <c r="M43" s="13">
        <f t="shared" si="5"/>
        <v>2.6518599803777758</v>
      </c>
    </row>
    <row r="44" spans="1:13" ht="15.6" x14ac:dyDescent="0.3">
      <c r="A44" s="9" t="s">
        <v>33</v>
      </c>
      <c r="B44" s="8">
        <f>B8+B22+B42</f>
        <v>12171770.814000001</v>
      </c>
      <c r="C44" s="8">
        <f>C8+C22+C42</f>
        <v>12827128.772380002</v>
      </c>
      <c r="D44" s="10">
        <f t="shared" si="0"/>
        <v>5.3842449746606</v>
      </c>
      <c r="E44" s="10">
        <f t="shared" si="3"/>
        <v>97.388839765476149</v>
      </c>
      <c r="F44" s="15">
        <f>F8+F22+F42</f>
        <v>12171770.814000001</v>
      </c>
      <c r="G44" s="15">
        <f>G8+G22+G42</f>
        <v>12827128.772380002</v>
      </c>
      <c r="H44" s="16">
        <f t="shared" si="1"/>
        <v>5.3842449746606</v>
      </c>
      <c r="I44" s="16">
        <f t="shared" si="4"/>
        <v>97.388839765476149</v>
      </c>
      <c r="J44" s="15">
        <f>J8+J22+J42</f>
        <v>148869435.54909003</v>
      </c>
      <c r="K44" s="15">
        <f>K8+K22+K42</f>
        <v>164135265.73962006</v>
      </c>
      <c r="L44" s="16">
        <f t="shared" si="2"/>
        <v>10.254509351918708</v>
      </c>
      <c r="M44" s="16">
        <f t="shared" si="5"/>
        <v>97.259460238338193</v>
      </c>
    </row>
    <row r="45" spans="1:13" ht="15" x14ac:dyDescent="0.25">
      <c r="A45" s="90" t="s">
        <v>34</v>
      </c>
      <c r="B45" s="91">
        <f>B46-B44</f>
        <v>262459.45899999514</v>
      </c>
      <c r="C45" s="91">
        <f>C46-C44</f>
        <v>343917.11262001097</v>
      </c>
      <c r="D45" s="92">
        <f t="shared" si="0"/>
        <v>31.036280395600958</v>
      </c>
      <c r="E45" s="92">
        <f t="shared" si="3"/>
        <v>2.6111602345238558</v>
      </c>
      <c r="F45" s="93">
        <f t="shared" ref="F45:G45" si="6">F46-F44</f>
        <v>262459.45899999514</v>
      </c>
      <c r="G45" s="93">
        <f t="shared" si="6"/>
        <v>343917.11262001097</v>
      </c>
      <c r="H45" s="94">
        <f t="shared" si="1"/>
        <v>31.036280395600958</v>
      </c>
      <c r="I45" s="94">
        <f t="shared" si="4"/>
        <v>2.6111602345238558</v>
      </c>
      <c r="J45" s="93">
        <f t="shared" ref="J45" si="7">J46-J44</f>
        <v>9310149.4609017372</v>
      </c>
      <c r="K45" s="93">
        <f t="shared" ref="K45" si="8">K46-K44</f>
        <v>4624940.5553768873</v>
      </c>
      <c r="L45" s="94">
        <f t="shared" si="2"/>
        <v>-50.323670153744906</v>
      </c>
      <c r="M45" s="94">
        <f t="shared" si="5"/>
        <v>2.7405397616618097</v>
      </c>
    </row>
    <row r="46" spans="1:13" s="18" customFormat="1" ht="22.5" customHeight="1" x14ac:dyDescent="0.4">
      <c r="A46" s="17" t="s">
        <v>40</v>
      </c>
      <c r="B46" s="95">
        <v>12434230.272999996</v>
      </c>
      <c r="C46" s="95">
        <v>13171045.885000013</v>
      </c>
      <c r="D46" s="153">
        <f t="shared" si="0"/>
        <v>5.9257034478439463</v>
      </c>
      <c r="E46" s="96">
        <f t="shared" si="3"/>
        <v>100</v>
      </c>
      <c r="F46" s="97">
        <v>12434230.272999996</v>
      </c>
      <c r="G46" s="97">
        <v>13171045.885000013</v>
      </c>
      <c r="H46" s="154">
        <f t="shared" si="1"/>
        <v>5.9257034478439463</v>
      </c>
      <c r="I46" s="98">
        <f t="shared" si="4"/>
        <v>100</v>
      </c>
      <c r="J46" s="97">
        <v>158179585.00999177</v>
      </c>
      <c r="K46" s="97">
        <v>168760206.29499695</v>
      </c>
      <c r="L46" s="154">
        <f t="shared" si="2"/>
        <v>6.6889929470587708</v>
      </c>
      <c r="M46" s="98">
        <f t="shared" si="5"/>
        <v>100</v>
      </c>
    </row>
    <row r="47" spans="1:13" ht="20.25" customHeight="1" x14ac:dyDescent="0.25"/>
    <row r="48" spans="1:13" ht="14.4" x14ac:dyDescent="0.25">
      <c r="C48" s="73"/>
    </row>
    <row r="49" spans="1:3" ht="14.4" x14ac:dyDescent="0.25">
      <c r="C49" s="74"/>
    </row>
    <row r="50" spans="1:3" x14ac:dyDescent="0.25">
      <c r="A50" s="1" t="s">
        <v>225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5" bestFit="1" customWidth="1"/>
    <col min="5" max="5" width="12.33203125" style="36" bestFit="1" customWidth="1"/>
    <col min="6" max="6" width="11" style="36" bestFit="1" customWidth="1"/>
    <col min="7" max="7" width="12.33203125" style="36" bestFit="1" customWidth="1"/>
    <col min="8" max="8" width="11.44140625" style="36" bestFit="1" customWidth="1"/>
    <col min="9" max="9" width="12.33203125" style="36" bestFit="1" customWidth="1"/>
    <col min="10" max="10" width="12.6640625" style="36" bestFit="1" customWidth="1"/>
    <col min="11" max="11" width="12.33203125" style="36" bestFit="1" customWidth="1"/>
    <col min="12" max="12" width="11" style="36" customWidth="1"/>
    <col min="13" max="13" width="12.33203125" style="36" bestFit="1" customWidth="1"/>
    <col min="14" max="14" width="11" style="36" bestFit="1" customWidth="1"/>
    <col min="15" max="15" width="13.5546875" style="35" bestFit="1" customWidth="1"/>
  </cols>
  <sheetData>
    <row r="1" spans="1:15" ht="16.2" thickBot="1" x14ac:dyDescent="0.35">
      <c r="A1" s="107"/>
      <c r="B1" s="136" t="s">
        <v>60</v>
      </c>
      <c r="C1" s="137" t="s">
        <v>44</v>
      </c>
      <c r="D1" s="137" t="s">
        <v>45</v>
      </c>
      <c r="E1" s="137" t="s">
        <v>46</v>
      </c>
      <c r="F1" s="137" t="s">
        <v>47</v>
      </c>
      <c r="G1" s="137" t="s">
        <v>48</v>
      </c>
      <c r="H1" s="137" t="s">
        <v>49</v>
      </c>
      <c r="I1" s="137" t="s">
        <v>0</v>
      </c>
      <c r="J1" s="137" t="s">
        <v>61</v>
      </c>
      <c r="K1" s="137" t="s">
        <v>50</v>
      </c>
      <c r="L1" s="137" t="s">
        <v>51</v>
      </c>
      <c r="M1" s="137" t="s">
        <v>52</v>
      </c>
      <c r="N1" s="137" t="s">
        <v>53</v>
      </c>
      <c r="O1" s="138" t="s">
        <v>42</v>
      </c>
    </row>
    <row r="2" spans="1:15" s="39" customFormat="1" ht="15" thickTop="1" thickBot="1" x14ac:dyDescent="0.3">
      <c r="A2" s="112">
        <v>2019</v>
      </c>
      <c r="B2" s="139" t="s">
        <v>2</v>
      </c>
      <c r="C2" s="140">
        <f>C4+C6+C8+C10+C12+C14+C16+C18+C20+C22</f>
        <v>1886703.9981099998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>
        <f t="shared" ref="O2" si="0">O4+O6+O8+O10+O12+O14+O16+O18+O20+O22</f>
        <v>1886703.9981099998</v>
      </c>
    </row>
    <row r="3" spans="1:15" ht="14.4" thickTop="1" x14ac:dyDescent="0.25">
      <c r="A3" s="107">
        <v>2018</v>
      </c>
      <c r="B3" s="139" t="s">
        <v>2</v>
      </c>
      <c r="C3" s="140">
        <f>C5+C7+C9+C11+C13+C15+C17+C19+C21+C23</f>
        <v>1893842.3519899999</v>
      </c>
      <c r="D3" s="140">
        <f t="shared" ref="D3:O3" si="1">D5+D7+D9+D11+D13+D15+D17+D19+D21+D23</f>
        <v>1835842.8912899999</v>
      </c>
      <c r="E3" s="140">
        <f t="shared" si="1"/>
        <v>1995002.0084199999</v>
      </c>
      <c r="F3" s="140">
        <f t="shared" si="1"/>
        <v>1783181.9993599998</v>
      </c>
      <c r="G3" s="140">
        <f t="shared" si="1"/>
        <v>1896593.19303</v>
      </c>
      <c r="H3" s="140">
        <f t="shared" si="1"/>
        <v>1589617.51511</v>
      </c>
      <c r="I3" s="140">
        <f t="shared" si="1"/>
        <v>1678527.9700099998</v>
      </c>
      <c r="J3" s="140">
        <f t="shared" si="1"/>
        <v>1514289.00758</v>
      </c>
      <c r="K3" s="140">
        <f t="shared" si="1"/>
        <v>1896046.62739</v>
      </c>
      <c r="L3" s="140">
        <f t="shared" si="1"/>
        <v>2162801.0810500002</v>
      </c>
      <c r="M3" s="140">
        <f t="shared" si="1"/>
        <v>2308273.0096500004</v>
      </c>
      <c r="N3" s="140">
        <f t="shared" si="1"/>
        <v>2082360.7057700001</v>
      </c>
      <c r="O3" s="140">
        <f t="shared" si="1"/>
        <v>22636378.360650003</v>
      </c>
    </row>
    <row r="4" spans="1:15" s="39" customFormat="1" ht="13.8" x14ac:dyDescent="0.25">
      <c r="A4" s="112">
        <v>2019</v>
      </c>
      <c r="B4" s="141" t="s">
        <v>128</v>
      </c>
      <c r="C4" s="142">
        <v>561189.32108999998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3">
        <v>561189.32108999998</v>
      </c>
    </row>
    <row r="5" spans="1:15" ht="13.8" x14ac:dyDescent="0.25">
      <c r="A5" s="107">
        <v>2018</v>
      </c>
      <c r="B5" s="141" t="s">
        <v>128</v>
      </c>
      <c r="C5" s="142">
        <v>547282.77662999998</v>
      </c>
      <c r="D5" s="142">
        <v>534707.37503999996</v>
      </c>
      <c r="E5" s="142">
        <v>599957.54796</v>
      </c>
      <c r="F5" s="142">
        <v>534080.27081000002</v>
      </c>
      <c r="G5" s="142">
        <v>559496.26113</v>
      </c>
      <c r="H5" s="142">
        <v>447489.81228999997</v>
      </c>
      <c r="I5" s="142">
        <v>533453.92978999997</v>
      </c>
      <c r="J5" s="142">
        <v>491790.37174999999</v>
      </c>
      <c r="K5" s="142">
        <v>545289.39089000004</v>
      </c>
      <c r="L5" s="142">
        <v>645998.22155000002</v>
      </c>
      <c r="M5" s="142">
        <v>648264.85343000002</v>
      </c>
      <c r="N5" s="142">
        <v>595441.78150000004</v>
      </c>
      <c r="O5" s="143">
        <v>6683252.59277</v>
      </c>
    </row>
    <row r="6" spans="1:15" s="39" customFormat="1" ht="13.8" x14ac:dyDescent="0.25">
      <c r="A6" s="112">
        <v>2019</v>
      </c>
      <c r="B6" s="141" t="s">
        <v>129</v>
      </c>
      <c r="C6" s="142">
        <v>199837.61558000001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>
        <v>199837.61558000001</v>
      </c>
    </row>
    <row r="7" spans="1:15" ht="13.8" x14ac:dyDescent="0.25">
      <c r="A7" s="107">
        <v>2018</v>
      </c>
      <c r="B7" s="141" t="s">
        <v>129</v>
      </c>
      <c r="C7" s="142">
        <v>225394.81507000001</v>
      </c>
      <c r="D7" s="142">
        <v>211798.19782</v>
      </c>
      <c r="E7" s="142">
        <v>207214.71947000001</v>
      </c>
      <c r="F7" s="142">
        <v>149358.77335999999</v>
      </c>
      <c r="G7" s="142">
        <v>213056.61506000001</v>
      </c>
      <c r="H7" s="142">
        <v>167647.67535999999</v>
      </c>
      <c r="I7" s="142">
        <v>104399.39216</v>
      </c>
      <c r="J7" s="142">
        <v>111086.59939</v>
      </c>
      <c r="K7" s="142">
        <v>152281.88858</v>
      </c>
      <c r="L7" s="142">
        <v>201916.22127000001</v>
      </c>
      <c r="M7" s="142">
        <v>299987.28396999999</v>
      </c>
      <c r="N7" s="142">
        <v>282158.47269999998</v>
      </c>
      <c r="O7" s="143">
        <v>2326300.6542099998</v>
      </c>
    </row>
    <row r="8" spans="1:15" s="39" customFormat="1" ht="13.8" x14ac:dyDescent="0.25">
      <c r="A8" s="112">
        <v>2019</v>
      </c>
      <c r="B8" s="141" t="s">
        <v>130</v>
      </c>
      <c r="C8" s="142">
        <v>125654.05503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3">
        <v>125654.05503</v>
      </c>
    </row>
    <row r="9" spans="1:15" ht="13.8" x14ac:dyDescent="0.25">
      <c r="A9" s="107">
        <v>2018</v>
      </c>
      <c r="B9" s="141" t="s">
        <v>130</v>
      </c>
      <c r="C9" s="142">
        <v>119835.68974</v>
      </c>
      <c r="D9" s="142">
        <v>117643.61351</v>
      </c>
      <c r="E9" s="142">
        <v>141217.97776000001</v>
      </c>
      <c r="F9" s="142">
        <v>128538.27614</v>
      </c>
      <c r="G9" s="142">
        <v>137415.0583</v>
      </c>
      <c r="H9" s="142">
        <v>118811.43697</v>
      </c>
      <c r="I9" s="142">
        <v>125958.33078</v>
      </c>
      <c r="J9" s="142">
        <v>111575.98493999999</v>
      </c>
      <c r="K9" s="142">
        <v>143633.76267</v>
      </c>
      <c r="L9" s="142">
        <v>141504.85518000001</v>
      </c>
      <c r="M9" s="142">
        <v>150320.99999000001</v>
      </c>
      <c r="N9" s="142">
        <v>128165.14728999999</v>
      </c>
      <c r="O9" s="143">
        <v>1564621.1332700001</v>
      </c>
    </row>
    <row r="10" spans="1:15" s="39" customFormat="1" ht="13.8" x14ac:dyDescent="0.25">
      <c r="A10" s="112">
        <v>2019</v>
      </c>
      <c r="B10" s="141" t="s">
        <v>131</v>
      </c>
      <c r="C10" s="142">
        <v>112591.02651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3">
        <v>112591.02651</v>
      </c>
    </row>
    <row r="11" spans="1:15" ht="13.8" x14ac:dyDescent="0.25">
      <c r="A11" s="107">
        <v>2018</v>
      </c>
      <c r="B11" s="141" t="s">
        <v>131</v>
      </c>
      <c r="C11" s="142">
        <v>108333.43629</v>
      </c>
      <c r="D11" s="142">
        <v>107610.34673</v>
      </c>
      <c r="E11" s="142">
        <v>114743.12595</v>
      </c>
      <c r="F11" s="142">
        <v>103051.37514</v>
      </c>
      <c r="G11" s="142">
        <v>98804.532489999998</v>
      </c>
      <c r="H11" s="142">
        <v>72157.401920000004</v>
      </c>
      <c r="I11" s="142">
        <v>76556.326149999994</v>
      </c>
      <c r="J11" s="142">
        <v>90903.476309999998</v>
      </c>
      <c r="K11" s="142">
        <v>154152.75336</v>
      </c>
      <c r="L11" s="142">
        <v>177029.61223</v>
      </c>
      <c r="M11" s="142">
        <v>158388.08783</v>
      </c>
      <c r="N11" s="142">
        <v>126619.32477000001</v>
      </c>
      <c r="O11" s="143">
        <v>1388349.79917</v>
      </c>
    </row>
    <row r="12" spans="1:15" s="39" customFormat="1" ht="13.8" x14ac:dyDescent="0.25">
      <c r="A12" s="112">
        <v>2019</v>
      </c>
      <c r="B12" s="141" t="s">
        <v>132</v>
      </c>
      <c r="C12" s="142">
        <v>152898.52898999999</v>
      </c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3">
        <v>152898.52898999999</v>
      </c>
    </row>
    <row r="13" spans="1:15" ht="13.8" x14ac:dyDescent="0.25">
      <c r="A13" s="107">
        <v>2018</v>
      </c>
      <c r="B13" s="141" t="s">
        <v>132</v>
      </c>
      <c r="C13" s="142">
        <v>153621.37202000001</v>
      </c>
      <c r="D13" s="142">
        <v>132753.50149</v>
      </c>
      <c r="E13" s="142">
        <v>124563.13004</v>
      </c>
      <c r="F13" s="142">
        <v>147757.61514000001</v>
      </c>
      <c r="G13" s="142">
        <v>140152.84507000001</v>
      </c>
      <c r="H13" s="142">
        <v>100310.21571</v>
      </c>
      <c r="I13" s="142">
        <v>118032.40057</v>
      </c>
      <c r="J13" s="142">
        <v>63789.90754</v>
      </c>
      <c r="K13" s="142">
        <v>130919.90347999999</v>
      </c>
      <c r="L13" s="142">
        <v>178256.33743000001</v>
      </c>
      <c r="M13" s="142">
        <v>179849.57855999999</v>
      </c>
      <c r="N13" s="142">
        <v>165206.46213999999</v>
      </c>
      <c r="O13" s="143">
        <v>1635213.2691899999</v>
      </c>
    </row>
    <row r="14" spans="1:15" s="39" customFormat="1" ht="13.8" x14ac:dyDescent="0.25">
      <c r="A14" s="112">
        <v>2019</v>
      </c>
      <c r="B14" s="141" t="s">
        <v>133</v>
      </c>
      <c r="C14" s="142">
        <v>28880.22955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3">
        <v>28880.22955</v>
      </c>
    </row>
    <row r="15" spans="1:15" ht="13.8" x14ac:dyDescent="0.25">
      <c r="A15" s="107">
        <v>2018</v>
      </c>
      <c r="B15" s="141" t="s">
        <v>133</v>
      </c>
      <c r="C15" s="142">
        <v>63470.139309999999</v>
      </c>
      <c r="D15" s="142">
        <v>57999.799489999998</v>
      </c>
      <c r="E15" s="142">
        <v>47264.551149999999</v>
      </c>
      <c r="F15" s="142">
        <v>28798.931809999998</v>
      </c>
      <c r="G15" s="142">
        <v>27552.43924</v>
      </c>
      <c r="H15" s="142">
        <v>17097.2582</v>
      </c>
      <c r="I15" s="142">
        <v>17987.946319999999</v>
      </c>
      <c r="J15" s="142">
        <v>16805.825659999999</v>
      </c>
      <c r="K15" s="142">
        <v>26288.061740000001</v>
      </c>
      <c r="L15" s="142">
        <v>28391.277279999998</v>
      </c>
      <c r="M15" s="142">
        <v>34843.242209999997</v>
      </c>
      <c r="N15" s="142">
        <v>33075.86722</v>
      </c>
      <c r="O15" s="143">
        <v>399575.33963</v>
      </c>
    </row>
    <row r="16" spans="1:15" ht="13.8" x14ac:dyDescent="0.25">
      <c r="A16" s="112">
        <v>2019</v>
      </c>
      <c r="B16" s="141" t="s">
        <v>134</v>
      </c>
      <c r="C16" s="142">
        <v>82543.428780000002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3">
        <v>82543.428780000002</v>
      </c>
    </row>
    <row r="17" spans="1:15" ht="13.8" x14ac:dyDescent="0.25">
      <c r="A17" s="107">
        <v>2018</v>
      </c>
      <c r="B17" s="141" t="s">
        <v>134</v>
      </c>
      <c r="C17" s="142">
        <v>77553.726509999993</v>
      </c>
      <c r="D17" s="142">
        <v>83548.081090000007</v>
      </c>
      <c r="E17" s="142">
        <v>65103.239679999999</v>
      </c>
      <c r="F17" s="142">
        <v>53878.586889999999</v>
      </c>
      <c r="G17" s="142">
        <v>72477.135729999995</v>
      </c>
      <c r="H17" s="142">
        <v>86879.483730000007</v>
      </c>
      <c r="I17" s="142">
        <v>90149.987599999993</v>
      </c>
      <c r="J17" s="142">
        <v>66542.850229999996</v>
      </c>
      <c r="K17" s="142">
        <v>119426.97013</v>
      </c>
      <c r="L17" s="142">
        <v>122858.87014</v>
      </c>
      <c r="M17" s="142">
        <v>101133.17666</v>
      </c>
      <c r="N17" s="142">
        <v>72009.888709999999</v>
      </c>
      <c r="O17" s="143">
        <v>1011561.9971</v>
      </c>
    </row>
    <row r="18" spans="1:15" ht="13.8" x14ac:dyDescent="0.25">
      <c r="A18" s="112">
        <v>2019</v>
      </c>
      <c r="B18" s="141" t="s">
        <v>135</v>
      </c>
      <c r="C18" s="142">
        <v>8448.1456600000001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3">
        <v>8448.1456600000001</v>
      </c>
    </row>
    <row r="19" spans="1:15" ht="13.8" x14ac:dyDescent="0.25">
      <c r="A19" s="107">
        <v>2018</v>
      </c>
      <c r="B19" s="141" t="s">
        <v>135</v>
      </c>
      <c r="C19" s="142">
        <v>8699.7593300000008</v>
      </c>
      <c r="D19" s="142">
        <v>14888.55919</v>
      </c>
      <c r="E19" s="142">
        <v>18298.714830000001</v>
      </c>
      <c r="F19" s="142">
        <v>11630.61274</v>
      </c>
      <c r="G19" s="142">
        <v>6780.4105499999996</v>
      </c>
      <c r="H19" s="142">
        <v>4806.9034300000003</v>
      </c>
      <c r="I19" s="142">
        <v>4293.7941899999996</v>
      </c>
      <c r="J19" s="142">
        <v>4651.7716099999998</v>
      </c>
      <c r="K19" s="142">
        <v>5349.45957</v>
      </c>
      <c r="L19" s="142">
        <v>5137.6928900000003</v>
      </c>
      <c r="M19" s="142">
        <v>7430.7043599999997</v>
      </c>
      <c r="N19" s="142">
        <v>7334.2233299999998</v>
      </c>
      <c r="O19" s="143">
        <v>99302.606020000007</v>
      </c>
    </row>
    <row r="20" spans="1:15" ht="13.8" x14ac:dyDescent="0.25">
      <c r="A20" s="112">
        <v>2019</v>
      </c>
      <c r="B20" s="141" t="s">
        <v>136</v>
      </c>
      <c r="C20" s="144">
        <v>221139.08379999999</v>
      </c>
      <c r="D20" s="144"/>
      <c r="E20" s="144"/>
      <c r="F20" s="144"/>
      <c r="G20" s="144"/>
      <c r="H20" s="142"/>
      <c r="I20" s="142"/>
      <c r="J20" s="142"/>
      <c r="K20" s="142"/>
      <c r="L20" s="142"/>
      <c r="M20" s="142"/>
      <c r="N20" s="142"/>
      <c r="O20" s="143">
        <v>221139.08379999999</v>
      </c>
    </row>
    <row r="21" spans="1:15" ht="13.8" x14ac:dyDescent="0.25">
      <c r="A21" s="107">
        <v>2018</v>
      </c>
      <c r="B21" s="141" t="s">
        <v>136</v>
      </c>
      <c r="C21" s="142">
        <v>218255.13686</v>
      </c>
      <c r="D21" s="142">
        <v>177209.36773</v>
      </c>
      <c r="E21" s="142">
        <v>219741.03091</v>
      </c>
      <c r="F21" s="142">
        <v>213739.28440999999</v>
      </c>
      <c r="G21" s="142">
        <v>211958.95905999999</v>
      </c>
      <c r="H21" s="142">
        <v>189600.86120000001</v>
      </c>
      <c r="I21" s="142">
        <v>202239.31344</v>
      </c>
      <c r="J21" s="142">
        <v>192331.07040999999</v>
      </c>
      <c r="K21" s="142">
        <v>208921.23465</v>
      </c>
      <c r="L21" s="142">
        <v>222021.67196000001</v>
      </c>
      <c r="M21" s="142">
        <v>243638.02978000001</v>
      </c>
      <c r="N21" s="142">
        <v>213782.48003999999</v>
      </c>
      <c r="O21" s="143">
        <v>2513438.4404500001</v>
      </c>
    </row>
    <row r="22" spans="1:15" ht="13.8" x14ac:dyDescent="0.25">
      <c r="A22" s="112">
        <v>2019</v>
      </c>
      <c r="B22" s="141" t="s">
        <v>137</v>
      </c>
      <c r="C22" s="144">
        <v>393522.56312000001</v>
      </c>
      <c r="D22" s="144"/>
      <c r="E22" s="144"/>
      <c r="F22" s="144"/>
      <c r="G22" s="144"/>
      <c r="H22" s="142"/>
      <c r="I22" s="142"/>
      <c r="J22" s="142"/>
      <c r="K22" s="142"/>
      <c r="L22" s="142"/>
      <c r="M22" s="142"/>
      <c r="N22" s="142"/>
      <c r="O22" s="143">
        <v>393522.56312000001</v>
      </c>
    </row>
    <row r="23" spans="1:15" ht="13.8" x14ac:dyDescent="0.25">
      <c r="A23" s="107">
        <v>2018</v>
      </c>
      <c r="B23" s="141" t="s">
        <v>137</v>
      </c>
      <c r="C23" s="142">
        <v>371395.50023000001</v>
      </c>
      <c r="D23" s="144">
        <v>397684.04920000001</v>
      </c>
      <c r="E23" s="142">
        <v>456897.97067000001</v>
      </c>
      <c r="F23" s="142">
        <v>412348.27292000002</v>
      </c>
      <c r="G23" s="142">
        <v>428898.93640000001</v>
      </c>
      <c r="H23" s="142">
        <v>384816.46629999997</v>
      </c>
      <c r="I23" s="142">
        <v>405456.54901000002</v>
      </c>
      <c r="J23" s="142">
        <v>364811.14974000002</v>
      </c>
      <c r="K23" s="142">
        <v>409783.20231999998</v>
      </c>
      <c r="L23" s="142">
        <v>439686.32111999998</v>
      </c>
      <c r="M23" s="142">
        <v>484417.05286</v>
      </c>
      <c r="N23" s="142">
        <v>458567.05807000003</v>
      </c>
      <c r="O23" s="143">
        <v>5014762.5288399998</v>
      </c>
    </row>
    <row r="24" spans="1:15" ht="13.8" x14ac:dyDescent="0.25">
      <c r="A24" s="112">
        <v>2019</v>
      </c>
      <c r="B24" s="139" t="s">
        <v>14</v>
      </c>
      <c r="C24" s="145">
        <f>C26+C28+C30+C32+C34+C36+C38+C40+C42+C44+C46+C48+C50+C52+C54+C56</f>
        <v>10635320.68021</v>
      </c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>
        <f t="shared" ref="O24" si="2">O26+O28+O30+O32+O34+O36+O38+O40+O42+O44+O46+O48+O50+O52+O54+O56</f>
        <v>10635320.68021</v>
      </c>
    </row>
    <row r="25" spans="1:15" ht="13.8" x14ac:dyDescent="0.25">
      <c r="A25" s="107">
        <v>2018</v>
      </c>
      <c r="B25" s="139" t="s">
        <v>14</v>
      </c>
      <c r="C25" s="145">
        <f>C27+C29+C31+C33+C35+C37+C39+C41+C43+C45+C47+C49+C51+C53+C55+C57</f>
        <v>9886603.911150001</v>
      </c>
      <c r="D25" s="145">
        <f t="shared" ref="D25:O25" si="3">D27+D29+D31+D33+D35+D37+D39+D41+D43+D45+D47+D49+D51+D53+D55+D57</f>
        <v>10688383.978850001</v>
      </c>
      <c r="E25" s="145">
        <f t="shared" si="3"/>
        <v>12706297.373519998</v>
      </c>
      <c r="F25" s="145">
        <f t="shared" si="3"/>
        <v>11355960.000970002</v>
      </c>
      <c r="G25" s="145">
        <f t="shared" si="3"/>
        <v>11590850.674349999</v>
      </c>
      <c r="H25" s="145">
        <f t="shared" si="3"/>
        <v>10592673.92475</v>
      </c>
      <c r="I25" s="145">
        <f t="shared" si="3"/>
        <v>11557034.945590001</v>
      </c>
      <c r="J25" s="145">
        <f t="shared" si="3"/>
        <v>10104664.394059999</v>
      </c>
      <c r="K25" s="145">
        <f t="shared" si="3"/>
        <v>11723406.041270001</v>
      </c>
      <c r="L25" s="145">
        <f t="shared" si="3"/>
        <v>12716146.389950002</v>
      </c>
      <c r="M25" s="145">
        <f t="shared" si="3"/>
        <v>12282668.866310002</v>
      </c>
      <c r="N25" s="145">
        <f t="shared" si="3"/>
        <v>11077334.08948</v>
      </c>
      <c r="O25" s="145">
        <f t="shared" si="3"/>
        <v>136282024.59024999</v>
      </c>
    </row>
    <row r="26" spans="1:15" ht="13.8" x14ac:dyDescent="0.25">
      <c r="A26" s="112">
        <v>2019</v>
      </c>
      <c r="B26" s="141" t="s">
        <v>138</v>
      </c>
      <c r="C26" s="142">
        <v>676298.56159000006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3">
        <v>676298.56159000006</v>
      </c>
    </row>
    <row r="27" spans="1:15" ht="13.8" x14ac:dyDescent="0.25">
      <c r="A27" s="107">
        <v>2018</v>
      </c>
      <c r="B27" s="141" t="s">
        <v>138</v>
      </c>
      <c r="C27" s="142">
        <v>695250.15177</v>
      </c>
      <c r="D27" s="142">
        <v>698403.15879000002</v>
      </c>
      <c r="E27" s="142">
        <v>791182.51575999998</v>
      </c>
      <c r="F27" s="142">
        <v>706286.52717999998</v>
      </c>
      <c r="G27" s="142">
        <v>747263.13856999995</v>
      </c>
      <c r="H27" s="142">
        <v>659449.86253000004</v>
      </c>
      <c r="I27" s="142">
        <v>699603.65807</v>
      </c>
      <c r="J27" s="142">
        <v>616060.69131000002</v>
      </c>
      <c r="K27" s="142">
        <v>717047.30732000002</v>
      </c>
      <c r="L27" s="142">
        <v>759812.63818000001</v>
      </c>
      <c r="M27" s="142">
        <v>747334.67200999998</v>
      </c>
      <c r="N27" s="142">
        <v>622746.33993000002</v>
      </c>
      <c r="O27" s="143">
        <v>8460440.6614200007</v>
      </c>
    </row>
    <row r="28" spans="1:15" ht="13.8" x14ac:dyDescent="0.25">
      <c r="A28" s="112">
        <v>2019</v>
      </c>
      <c r="B28" s="141" t="s">
        <v>139</v>
      </c>
      <c r="C28" s="142">
        <v>117337.13094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3">
        <v>117337.13094</v>
      </c>
    </row>
    <row r="29" spans="1:15" ht="13.8" x14ac:dyDescent="0.25">
      <c r="A29" s="107">
        <v>2018</v>
      </c>
      <c r="B29" s="141" t="s">
        <v>139</v>
      </c>
      <c r="C29" s="142">
        <v>129006.51098000001</v>
      </c>
      <c r="D29" s="142">
        <v>144501.25779</v>
      </c>
      <c r="E29" s="142">
        <v>168928.24050000001</v>
      </c>
      <c r="F29" s="142">
        <v>149690.22915999999</v>
      </c>
      <c r="G29" s="142">
        <v>142001.69167</v>
      </c>
      <c r="H29" s="142">
        <v>117858.49791000001</v>
      </c>
      <c r="I29" s="142">
        <v>149709.24056000001</v>
      </c>
      <c r="J29" s="142">
        <v>142713.58231</v>
      </c>
      <c r="K29" s="142">
        <v>138381.06151999999</v>
      </c>
      <c r="L29" s="142">
        <v>143030.64275999999</v>
      </c>
      <c r="M29" s="142">
        <v>124369.2643</v>
      </c>
      <c r="N29" s="142">
        <v>128592.04555</v>
      </c>
      <c r="O29" s="143">
        <v>1678782.26501</v>
      </c>
    </row>
    <row r="30" spans="1:15" s="39" customFormat="1" ht="13.8" x14ac:dyDescent="0.25">
      <c r="A30" s="112">
        <v>2019</v>
      </c>
      <c r="B30" s="141" t="s">
        <v>140</v>
      </c>
      <c r="C30" s="142">
        <v>182745.99770000001</v>
      </c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3">
        <v>182745.99770000001</v>
      </c>
    </row>
    <row r="31" spans="1:15" ht="13.8" x14ac:dyDescent="0.25">
      <c r="A31" s="107">
        <v>2018</v>
      </c>
      <c r="B31" s="141" t="s">
        <v>140</v>
      </c>
      <c r="C31" s="142">
        <v>168766.30025999999</v>
      </c>
      <c r="D31" s="142">
        <v>173337.79154999999</v>
      </c>
      <c r="E31" s="142">
        <v>211790.01795000001</v>
      </c>
      <c r="F31" s="142">
        <v>190638.38509</v>
      </c>
      <c r="G31" s="142">
        <v>200048.17971</v>
      </c>
      <c r="H31" s="142">
        <v>152699.56980999999</v>
      </c>
      <c r="I31" s="142">
        <v>184959.29788</v>
      </c>
      <c r="J31" s="142">
        <v>158522.32240999999</v>
      </c>
      <c r="K31" s="142">
        <v>193708.73629</v>
      </c>
      <c r="L31" s="142">
        <v>213498.44798999999</v>
      </c>
      <c r="M31" s="142">
        <v>227980.46192</v>
      </c>
      <c r="N31" s="142">
        <v>190249.30859</v>
      </c>
      <c r="O31" s="143">
        <v>2266198.8194499998</v>
      </c>
    </row>
    <row r="32" spans="1:15" ht="13.8" x14ac:dyDescent="0.25">
      <c r="A32" s="112">
        <v>2019</v>
      </c>
      <c r="B32" s="141" t="s">
        <v>141</v>
      </c>
      <c r="C32" s="144">
        <v>1525896.83498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3">
        <v>1525896.83498</v>
      </c>
    </row>
    <row r="33" spans="1:15" ht="13.8" x14ac:dyDescent="0.25">
      <c r="A33" s="107">
        <v>2018</v>
      </c>
      <c r="B33" s="141" t="s">
        <v>141</v>
      </c>
      <c r="C33" s="142">
        <v>1349544.01474</v>
      </c>
      <c r="D33" s="142">
        <v>1260250.22866</v>
      </c>
      <c r="E33" s="142">
        <v>1560061.91784</v>
      </c>
      <c r="F33" s="144">
        <v>1348080.2889400001</v>
      </c>
      <c r="G33" s="144">
        <v>1461282.84553</v>
      </c>
      <c r="H33" s="144">
        <v>1417700.6871799999</v>
      </c>
      <c r="I33" s="144">
        <v>1473376.36304</v>
      </c>
      <c r="J33" s="144">
        <v>1374175.3903300001</v>
      </c>
      <c r="K33" s="144">
        <v>1529580.4005799999</v>
      </c>
      <c r="L33" s="144">
        <v>1585926.00676</v>
      </c>
      <c r="M33" s="144">
        <v>1491144.9357499999</v>
      </c>
      <c r="N33" s="144">
        <v>1509473.7347200001</v>
      </c>
      <c r="O33" s="143">
        <v>17360596.814070001</v>
      </c>
    </row>
    <row r="34" spans="1:15" ht="13.8" x14ac:dyDescent="0.25">
      <c r="A34" s="112">
        <v>2019</v>
      </c>
      <c r="B34" s="141" t="s">
        <v>142</v>
      </c>
      <c r="C34" s="142">
        <v>1422006.7941000001</v>
      </c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3">
        <v>1422006.7941000001</v>
      </c>
    </row>
    <row r="35" spans="1:15" ht="13.8" x14ac:dyDescent="0.25">
      <c r="A35" s="107">
        <v>2018</v>
      </c>
      <c r="B35" s="141" t="s">
        <v>142</v>
      </c>
      <c r="C35" s="142">
        <v>1427624.1661</v>
      </c>
      <c r="D35" s="142">
        <v>1405045.2385100001</v>
      </c>
      <c r="E35" s="142">
        <v>1678472.7877100001</v>
      </c>
      <c r="F35" s="142">
        <v>1464966.7395800001</v>
      </c>
      <c r="G35" s="142">
        <v>1481019.55868</v>
      </c>
      <c r="H35" s="142">
        <v>1354509.11039</v>
      </c>
      <c r="I35" s="142">
        <v>1580850.2091600001</v>
      </c>
      <c r="J35" s="142">
        <v>1385534.06247</v>
      </c>
      <c r="K35" s="142">
        <v>1460297.50239</v>
      </c>
      <c r="L35" s="142">
        <v>1563046.65252</v>
      </c>
      <c r="M35" s="142">
        <v>1529583.3897200001</v>
      </c>
      <c r="N35" s="142">
        <v>1307881.10935</v>
      </c>
      <c r="O35" s="143">
        <v>17638830.526579998</v>
      </c>
    </row>
    <row r="36" spans="1:15" ht="13.8" x14ac:dyDescent="0.25">
      <c r="A36" s="112">
        <v>2019</v>
      </c>
      <c r="B36" s="141" t="s">
        <v>143</v>
      </c>
      <c r="C36" s="142">
        <v>2330116.1608799999</v>
      </c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3">
        <v>2330116.1608799999</v>
      </c>
    </row>
    <row r="37" spans="1:15" ht="13.8" x14ac:dyDescent="0.25">
      <c r="A37" s="107">
        <v>2018</v>
      </c>
      <c r="B37" s="141" t="s">
        <v>143</v>
      </c>
      <c r="C37" s="142">
        <v>2285575.33629</v>
      </c>
      <c r="D37" s="142">
        <v>2795909.4327799999</v>
      </c>
      <c r="E37" s="142">
        <v>3144201.0205799998</v>
      </c>
      <c r="F37" s="142">
        <v>2902140.6823399998</v>
      </c>
      <c r="G37" s="142">
        <v>2764175.1799599999</v>
      </c>
      <c r="H37" s="142">
        <v>2539981.6249600002</v>
      </c>
      <c r="I37" s="142">
        <v>2762842.02568</v>
      </c>
      <c r="J37" s="142">
        <v>1607615.79152</v>
      </c>
      <c r="K37" s="142">
        <v>2605391.5603399999</v>
      </c>
      <c r="L37" s="142">
        <v>2919511.21037</v>
      </c>
      <c r="M37" s="142">
        <v>2767721.73893</v>
      </c>
      <c r="N37" s="142">
        <v>2472140.5345399999</v>
      </c>
      <c r="O37" s="143">
        <v>31567206.138289999</v>
      </c>
    </row>
    <row r="38" spans="1:15" ht="13.8" x14ac:dyDescent="0.25">
      <c r="A38" s="112">
        <v>2019</v>
      </c>
      <c r="B38" s="141" t="s">
        <v>144</v>
      </c>
      <c r="C38" s="142">
        <v>91916.536680000005</v>
      </c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3">
        <v>91916.536680000005</v>
      </c>
    </row>
    <row r="39" spans="1:15" ht="13.8" x14ac:dyDescent="0.25">
      <c r="A39" s="107">
        <v>2018</v>
      </c>
      <c r="B39" s="141" t="s">
        <v>144</v>
      </c>
      <c r="C39" s="142">
        <v>42524.265619999998</v>
      </c>
      <c r="D39" s="142">
        <v>56242.339760000003</v>
      </c>
      <c r="E39" s="142">
        <v>79226.622390000004</v>
      </c>
      <c r="F39" s="142">
        <v>42637.633880000001</v>
      </c>
      <c r="G39" s="142">
        <v>133538.68554000001</v>
      </c>
      <c r="H39" s="142">
        <v>139721.95924</v>
      </c>
      <c r="I39" s="142">
        <v>148742.76595999999</v>
      </c>
      <c r="J39" s="142">
        <v>95641.843789999999</v>
      </c>
      <c r="K39" s="142">
        <v>53260.481919999998</v>
      </c>
      <c r="L39" s="142">
        <v>130754.85827</v>
      </c>
      <c r="M39" s="142">
        <v>29652.930079999998</v>
      </c>
      <c r="N39" s="142">
        <v>38576.353869999999</v>
      </c>
      <c r="O39" s="143">
        <v>990520.74031999998</v>
      </c>
    </row>
    <row r="40" spans="1:15" ht="13.8" x14ac:dyDescent="0.25">
      <c r="A40" s="112">
        <v>2019</v>
      </c>
      <c r="B40" s="141" t="s">
        <v>145</v>
      </c>
      <c r="C40" s="142">
        <v>797994.23719999997</v>
      </c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3">
        <v>797994.23719999997</v>
      </c>
    </row>
    <row r="41" spans="1:15" ht="13.8" x14ac:dyDescent="0.25">
      <c r="A41" s="107">
        <v>2018</v>
      </c>
      <c r="B41" s="141" t="s">
        <v>145</v>
      </c>
      <c r="C41" s="142">
        <v>767144.18209000002</v>
      </c>
      <c r="D41" s="142">
        <v>879685.88471999997</v>
      </c>
      <c r="E41" s="142">
        <v>1028302.50552</v>
      </c>
      <c r="F41" s="142">
        <v>948811.30611</v>
      </c>
      <c r="G41" s="142">
        <v>985789.50477999996</v>
      </c>
      <c r="H41" s="142">
        <v>861762.72638999997</v>
      </c>
      <c r="I41" s="142">
        <v>871301.61216000002</v>
      </c>
      <c r="J41" s="142">
        <v>800868.93186000001</v>
      </c>
      <c r="K41" s="142">
        <v>999398.46331000002</v>
      </c>
      <c r="L41" s="142">
        <v>1112937.5146000001</v>
      </c>
      <c r="M41" s="142">
        <v>1091386.4328300001</v>
      </c>
      <c r="N41" s="142">
        <v>957420.31371999998</v>
      </c>
      <c r="O41" s="143">
        <v>11304809.37809</v>
      </c>
    </row>
    <row r="42" spans="1:15" ht="13.8" x14ac:dyDescent="0.25">
      <c r="A42" s="112">
        <v>2019</v>
      </c>
      <c r="B42" s="141" t="s">
        <v>146</v>
      </c>
      <c r="C42" s="142">
        <v>587415.51593999995</v>
      </c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3">
        <v>587415.51593999995</v>
      </c>
    </row>
    <row r="43" spans="1:15" ht="13.8" x14ac:dyDescent="0.25">
      <c r="A43" s="107">
        <v>2018</v>
      </c>
      <c r="B43" s="141" t="s">
        <v>146</v>
      </c>
      <c r="C43" s="142">
        <v>511896.46207000001</v>
      </c>
      <c r="D43" s="142">
        <v>547347.88956000004</v>
      </c>
      <c r="E43" s="142">
        <v>635721.99323000002</v>
      </c>
      <c r="F43" s="142">
        <v>602468.41044999997</v>
      </c>
      <c r="G43" s="142">
        <v>622870.85181000002</v>
      </c>
      <c r="H43" s="142">
        <v>551038.23297999997</v>
      </c>
      <c r="I43" s="142">
        <v>611763.92408000003</v>
      </c>
      <c r="J43" s="142">
        <v>550933.64064999996</v>
      </c>
      <c r="K43" s="142">
        <v>612736.08836000005</v>
      </c>
      <c r="L43" s="142">
        <v>702445.88960999995</v>
      </c>
      <c r="M43" s="142">
        <v>703249.98780999996</v>
      </c>
      <c r="N43" s="142">
        <v>663302.19707999995</v>
      </c>
      <c r="O43" s="143">
        <v>7315775.5676899999</v>
      </c>
    </row>
    <row r="44" spans="1:15" ht="13.8" x14ac:dyDescent="0.25">
      <c r="A44" s="112">
        <v>2019</v>
      </c>
      <c r="B44" s="141" t="s">
        <v>147</v>
      </c>
      <c r="C44" s="142">
        <v>651853.98396999994</v>
      </c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3">
        <v>651853.98396999994</v>
      </c>
    </row>
    <row r="45" spans="1:15" ht="13.8" x14ac:dyDescent="0.25">
      <c r="A45" s="107">
        <v>2018</v>
      </c>
      <c r="B45" s="141" t="s">
        <v>147</v>
      </c>
      <c r="C45" s="142">
        <v>597090.94891000004</v>
      </c>
      <c r="D45" s="142">
        <v>635664.85299000004</v>
      </c>
      <c r="E45" s="142">
        <v>752666.90994000004</v>
      </c>
      <c r="F45" s="142">
        <v>698004.58819000004</v>
      </c>
      <c r="G45" s="142">
        <v>716099.60124999995</v>
      </c>
      <c r="H45" s="142">
        <v>656957.67917999998</v>
      </c>
      <c r="I45" s="142">
        <v>686934.77567999996</v>
      </c>
      <c r="J45" s="142">
        <v>600535.19087000005</v>
      </c>
      <c r="K45" s="142">
        <v>663982.59990000003</v>
      </c>
      <c r="L45" s="142">
        <v>715519.32455000002</v>
      </c>
      <c r="M45" s="142">
        <v>729648.98507000005</v>
      </c>
      <c r="N45" s="142">
        <v>632484.53408000001</v>
      </c>
      <c r="O45" s="143">
        <v>8085589.9906099997</v>
      </c>
    </row>
    <row r="46" spans="1:15" ht="13.8" x14ac:dyDescent="0.25">
      <c r="A46" s="112">
        <v>2019</v>
      </c>
      <c r="B46" s="141" t="s">
        <v>148</v>
      </c>
      <c r="C46" s="142">
        <v>1207007.8001999999</v>
      </c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3">
        <v>1207007.8001999999</v>
      </c>
    </row>
    <row r="47" spans="1:15" ht="13.8" x14ac:dyDescent="0.25">
      <c r="A47" s="107">
        <v>2018</v>
      </c>
      <c r="B47" s="141" t="s">
        <v>148</v>
      </c>
      <c r="C47" s="142">
        <v>1117501.03688</v>
      </c>
      <c r="D47" s="142">
        <v>1147472.13476</v>
      </c>
      <c r="E47" s="142">
        <v>1287275.1336600001</v>
      </c>
      <c r="F47" s="142">
        <v>1122432.52899</v>
      </c>
      <c r="G47" s="142">
        <v>1204113.1554399999</v>
      </c>
      <c r="H47" s="142">
        <v>1197087.3539799999</v>
      </c>
      <c r="I47" s="142">
        <v>1263948.9465999999</v>
      </c>
      <c r="J47" s="142">
        <v>1184907.0679299999</v>
      </c>
      <c r="K47" s="142">
        <v>1408938.3887700001</v>
      </c>
      <c r="L47" s="142">
        <v>1492204.6353500001</v>
      </c>
      <c r="M47" s="142">
        <v>1659794.9675499999</v>
      </c>
      <c r="N47" s="142">
        <v>1440027.33586</v>
      </c>
      <c r="O47" s="143">
        <v>15525702.685769999</v>
      </c>
    </row>
    <row r="48" spans="1:15" ht="13.8" x14ac:dyDescent="0.25">
      <c r="A48" s="112">
        <v>2019</v>
      </c>
      <c r="B48" s="141" t="s">
        <v>149</v>
      </c>
      <c r="C48" s="142">
        <v>252274.17389000001</v>
      </c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3">
        <v>252274.17389000001</v>
      </c>
    </row>
    <row r="49" spans="1:15" ht="13.8" x14ac:dyDescent="0.25">
      <c r="A49" s="107">
        <v>2018</v>
      </c>
      <c r="B49" s="141" t="s">
        <v>149</v>
      </c>
      <c r="C49" s="142">
        <v>208341.55322</v>
      </c>
      <c r="D49" s="142">
        <v>239377.08450999999</v>
      </c>
      <c r="E49" s="142">
        <v>266846.66583000001</v>
      </c>
      <c r="F49" s="142">
        <v>258397.52884000001</v>
      </c>
      <c r="G49" s="142">
        <v>273635.41087999998</v>
      </c>
      <c r="H49" s="142">
        <v>254254.18246000001</v>
      </c>
      <c r="I49" s="142">
        <v>256351.71101</v>
      </c>
      <c r="J49" s="142">
        <v>220595.30570999999</v>
      </c>
      <c r="K49" s="142">
        <v>243587.34997000001</v>
      </c>
      <c r="L49" s="142">
        <v>261511.90531999999</v>
      </c>
      <c r="M49" s="142">
        <v>261308.75834999999</v>
      </c>
      <c r="N49" s="142">
        <v>242803.90460000001</v>
      </c>
      <c r="O49" s="143">
        <v>2987011.3607000001</v>
      </c>
    </row>
    <row r="50" spans="1:15" ht="13.8" x14ac:dyDescent="0.25">
      <c r="A50" s="112">
        <v>2019</v>
      </c>
      <c r="B50" s="141" t="s">
        <v>150</v>
      </c>
      <c r="C50" s="142">
        <v>274581.315</v>
      </c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3">
        <v>274581.315</v>
      </c>
    </row>
    <row r="51" spans="1:15" ht="13.8" x14ac:dyDescent="0.25">
      <c r="A51" s="107">
        <v>2018</v>
      </c>
      <c r="B51" s="141" t="s">
        <v>150</v>
      </c>
      <c r="C51" s="142">
        <v>141692.58790000001</v>
      </c>
      <c r="D51" s="142">
        <v>195479.57667000001</v>
      </c>
      <c r="E51" s="142">
        <v>522694.31949000002</v>
      </c>
      <c r="F51" s="142">
        <v>354849.10265999998</v>
      </c>
      <c r="G51" s="142">
        <v>251183.09607999999</v>
      </c>
      <c r="H51" s="142">
        <v>198940.97959</v>
      </c>
      <c r="I51" s="142">
        <v>260011.25665</v>
      </c>
      <c r="J51" s="142">
        <v>896156.59381999995</v>
      </c>
      <c r="K51" s="142">
        <v>590818.95612999995</v>
      </c>
      <c r="L51" s="142">
        <v>474413.15383999998</v>
      </c>
      <c r="M51" s="142">
        <v>272123.68456000002</v>
      </c>
      <c r="N51" s="142">
        <v>251863.08150999999</v>
      </c>
      <c r="O51" s="143">
        <v>4410226.3888999997</v>
      </c>
    </row>
    <row r="52" spans="1:15" ht="13.8" x14ac:dyDescent="0.25">
      <c r="A52" s="112">
        <v>2019</v>
      </c>
      <c r="B52" s="141" t="s">
        <v>151</v>
      </c>
      <c r="C52" s="142">
        <v>175082.54806999999</v>
      </c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3">
        <v>175082.54806999999</v>
      </c>
    </row>
    <row r="53" spans="1:15" ht="13.8" x14ac:dyDescent="0.25">
      <c r="A53" s="107">
        <v>2018</v>
      </c>
      <c r="B53" s="141" t="s">
        <v>151</v>
      </c>
      <c r="C53" s="142">
        <v>106506.34802</v>
      </c>
      <c r="D53" s="142">
        <v>149655.0753</v>
      </c>
      <c r="E53" s="142">
        <v>147926.57779000001</v>
      </c>
      <c r="F53" s="142">
        <v>189961.07772999999</v>
      </c>
      <c r="G53" s="142">
        <v>190016.05770999999</v>
      </c>
      <c r="H53" s="142">
        <v>123013.28576</v>
      </c>
      <c r="I53" s="142">
        <v>197255.41209</v>
      </c>
      <c r="J53" s="142">
        <v>119749.85591</v>
      </c>
      <c r="K53" s="142">
        <v>122785.72756</v>
      </c>
      <c r="L53" s="142">
        <v>206648.99784</v>
      </c>
      <c r="M53" s="142">
        <v>228238.16792000001</v>
      </c>
      <c r="N53" s="142">
        <v>253496.13832</v>
      </c>
      <c r="O53" s="143">
        <v>2035252.7219499999</v>
      </c>
    </row>
    <row r="54" spans="1:15" ht="13.8" x14ac:dyDescent="0.25">
      <c r="A54" s="112">
        <v>2019</v>
      </c>
      <c r="B54" s="141" t="s">
        <v>152</v>
      </c>
      <c r="C54" s="142">
        <v>335473.00459999999</v>
      </c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3">
        <v>335473.00459999999</v>
      </c>
    </row>
    <row r="55" spans="1:15" ht="13.8" x14ac:dyDescent="0.25">
      <c r="A55" s="107">
        <v>2018</v>
      </c>
      <c r="B55" s="141" t="s">
        <v>152</v>
      </c>
      <c r="C55" s="142">
        <v>331308.77552999998</v>
      </c>
      <c r="D55" s="142">
        <v>350922.10019000003</v>
      </c>
      <c r="E55" s="142">
        <v>417498.91473000002</v>
      </c>
      <c r="F55" s="142">
        <v>365936.32127000001</v>
      </c>
      <c r="G55" s="142">
        <v>406284.34785000002</v>
      </c>
      <c r="H55" s="142">
        <v>357654.24008999998</v>
      </c>
      <c r="I55" s="142">
        <v>401517.20938999997</v>
      </c>
      <c r="J55" s="142">
        <v>342748.24199000001</v>
      </c>
      <c r="K55" s="142">
        <v>374334.69699000003</v>
      </c>
      <c r="L55" s="142">
        <v>422492.16943000001</v>
      </c>
      <c r="M55" s="142">
        <v>409856.61489999999</v>
      </c>
      <c r="N55" s="142">
        <v>352868.79697999998</v>
      </c>
      <c r="O55" s="143">
        <v>4533422.4293400003</v>
      </c>
    </row>
    <row r="56" spans="1:15" ht="13.8" x14ac:dyDescent="0.25">
      <c r="A56" s="112">
        <v>2019</v>
      </c>
      <c r="B56" s="141" t="s">
        <v>153</v>
      </c>
      <c r="C56" s="142">
        <v>7320.0844699999998</v>
      </c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3">
        <v>7320.0844699999998</v>
      </c>
    </row>
    <row r="57" spans="1:15" ht="13.8" x14ac:dyDescent="0.25">
      <c r="A57" s="107">
        <v>2018</v>
      </c>
      <c r="B57" s="141" t="s">
        <v>153</v>
      </c>
      <c r="C57" s="142">
        <v>6831.2707700000001</v>
      </c>
      <c r="D57" s="142">
        <v>9089.9323100000001</v>
      </c>
      <c r="E57" s="142">
        <v>13501.230600000001</v>
      </c>
      <c r="F57" s="142">
        <v>10658.65056</v>
      </c>
      <c r="G57" s="142">
        <v>11529.36889</v>
      </c>
      <c r="H57" s="142">
        <v>10043.9323</v>
      </c>
      <c r="I57" s="142">
        <v>7866.5375800000002</v>
      </c>
      <c r="J57" s="142">
        <v>7905.8811800000003</v>
      </c>
      <c r="K57" s="142">
        <v>9156.7199199999995</v>
      </c>
      <c r="L57" s="142">
        <v>12392.342559999999</v>
      </c>
      <c r="M57" s="142">
        <v>9273.8746100000008</v>
      </c>
      <c r="N57" s="142">
        <v>13408.360780000001</v>
      </c>
      <c r="O57" s="143">
        <v>121658.10206</v>
      </c>
    </row>
    <row r="58" spans="1:15" ht="13.8" x14ac:dyDescent="0.25">
      <c r="A58" s="112">
        <v>2019</v>
      </c>
      <c r="B58" s="139" t="s">
        <v>31</v>
      </c>
      <c r="C58" s="145">
        <f>C60</f>
        <v>305104.09405999997</v>
      </c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>
        <f t="shared" ref="O58" si="4">O60</f>
        <v>305104.09405999997</v>
      </c>
    </row>
    <row r="59" spans="1:15" ht="13.8" x14ac:dyDescent="0.25">
      <c r="A59" s="107">
        <v>2018</v>
      </c>
      <c r="B59" s="139" t="s">
        <v>31</v>
      </c>
      <c r="C59" s="145">
        <f>C61</f>
        <v>391324.55086000002</v>
      </c>
      <c r="D59" s="145">
        <f t="shared" ref="D59:O59" si="5">D61</f>
        <v>334207.24878999998</v>
      </c>
      <c r="E59" s="145">
        <f t="shared" si="5"/>
        <v>376898.40801999997</v>
      </c>
      <c r="F59" s="145">
        <f t="shared" si="5"/>
        <v>369344.33247000002</v>
      </c>
      <c r="G59" s="145">
        <f t="shared" si="5"/>
        <v>430283.59836</v>
      </c>
      <c r="H59" s="145">
        <f t="shared" si="5"/>
        <v>379336.43225999997</v>
      </c>
      <c r="I59" s="145">
        <f t="shared" si="5"/>
        <v>403232.97045000002</v>
      </c>
      <c r="J59" s="145">
        <f t="shared" si="5"/>
        <v>325034.33490000002</v>
      </c>
      <c r="K59" s="145">
        <f t="shared" si="5"/>
        <v>364373.57481999998</v>
      </c>
      <c r="L59" s="145">
        <f t="shared" si="5"/>
        <v>415087.30468</v>
      </c>
      <c r="M59" s="145">
        <f t="shared" si="5"/>
        <v>398791.39077</v>
      </c>
      <c r="N59" s="145">
        <f t="shared" si="5"/>
        <v>373590.68395999999</v>
      </c>
      <c r="O59" s="145">
        <f t="shared" si="5"/>
        <v>4561504.8303399999</v>
      </c>
    </row>
    <row r="60" spans="1:15" ht="13.8" x14ac:dyDescent="0.25">
      <c r="A60" s="112">
        <v>2019</v>
      </c>
      <c r="B60" s="141" t="s">
        <v>154</v>
      </c>
      <c r="C60" s="142">
        <v>305104.09405999997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3">
        <v>305104.09405999997</v>
      </c>
    </row>
    <row r="61" spans="1:15" ht="14.4" thickBot="1" x14ac:dyDescent="0.3">
      <c r="A61" s="107">
        <v>2018</v>
      </c>
      <c r="B61" s="141" t="s">
        <v>154</v>
      </c>
      <c r="C61" s="142">
        <v>391324.55086000002</v>
      </c>
      <c r="D61" s="142">
        <v>334207.24878999998</v>
      </c>
      <c r="E61" s="142">
        <v>376898.40801999997</v>
      </c>
      <c r="F61" s="142">
        <v>369344.33247000002</v>
      </c>
      <c r="G61" s="142">
        <v>430283.59836</v>
      </c>
      <c r="H61" s="142">
        <v>379336.43225999997</v>
      </c>
      <c r="I61" s="142">
        <v>403232.97045000002</v>
      </c>
      <c r="J61" s="142">
        <v>325034.33490000002</v>
      </c>
      <c r="K61" s="142">
        <v>364373.57481999998</v>
      </c>
      <c r="L61" s="142">
        <v>415087.30468</v>
      </c>
      <c r="M61" s="142">
        <v>398791.39077</v>
      </c>
      <c r="N61" s="142">
        <v>373590.68395999999</v>
      </c>
      <c r="O61" s="143">
        <v>4561504.8303399999</v>
      </c>
    </row>
    <row r="62" spans="1:15" s="34" customFormat="1" ht="15" customHeight="1" thickBot="1" x14ac:dyDescent="0.25">
      <c r="A62" s="146">
        <v>2002</v>
      </c>
      <c r="B62" s="147" t="s">
        <v>40</v>
      </c>
      <c r="C62" s="148">
        <v>2607319.6609999998</v>
      </c>
      <c r="D62" s="148">
        <v>2383772.9539999999</v>
      </c>
      <c r="E62" s="148">
        <v>2918943.5210000002</v>
      </c>
      <c r="F62" s="148">
        <v>2742857.9219999998</v>
      </c>
      <c r="G62" s="148">
        <v>3000325.2429999998</v>
      </c>
      <c r="H62" s="148">
        <v>2770693.8810000001</v>
      </c>
      <c r="I62" s="148">
        <v>3103851.8620000002</v>
      </c>
      <c r="J62" s="148">
        <v>2975888.9739999999</v>
      </c>
      <c r="K62" s="148">
        <v>3218206.861</v>
      </c>
      <c r="L62" s="148">
        <v>3501128.02</v>
      </c>
      <c r="M62" s="148">
        <v>3593604.8960000002</v>
      </c>
      <c r="N62" s="148">
        <v>3242495.2340000002</v>
      </c>
      <c r="O62" s="149">
        <f>SUM(C62:N62)</f>
        <v>36059089.028999999</v>
      </c>
    </row>
    <row r="63" spans="1:15" s="34" customFormat="1" ht="15" customHeight="1" thickBot="1" x14ac:dyDescent="0.25">
      <c r="A63" s="146">
        <v>2003</v>
      </c>
      <c r="B63" s="147" t="s">
        <v>40</v>
      </c>
      <c r="C63" s="148">
        <v>3533705.5819999999</v>
      </c>
      <c r="D63" s="148">
        <v>2923460.39</v>
      </c>
      <c r="E63" s="148">
        <v>3908255.9909999999</v>
      </c>
      <c r="F63" s="148">
        <v>3662183.449</v>
      </c>
      <c r="G63" s="148">
        <v>3860471.3</v>
      </c>
      <c r="H63" s="148">
        <v>3796113.5219999999</v>
      </c>
      <c r="I63" s="148">
        <v>4236114.2640000004</v>
      </c>
      <c r="J63" s="148">
        <v>3828726.17</v>
      </c>
      <c r="K63" s="148">
        <v>4114677.523</v>
      </c>
      <c r="L63" s="148">
        <v>4824388.2589999996</v>
      </c>
      <c r="M63" s="148">
        <v>3969697.4580000001</v>
      </c>
      <c r="N63" s="148">
        <v>4595042.3940000003</v>
      </c>
      <c r="O63" s="149">
        <f t="shared" ref="O63:O79" si="6">SUM(C63:N63)</f>
        <v>47252836.302000001</v>
      </c>
    </row>
    <row r="64" spans="1:15" s="34" customFormat="1" ht="15" customHeight="1" thickBot="1" x14ac:dyDescent="0.25">
      <c r="A64" s="146">
        <v>2004</v>
      </c>
      <c r="B64" s="147" t="s">
        <v>40</v>
      </c>
      <c r="C64" s="148">
        <v>4619660.84</v>
      </c>
      <c r="D64" s="148">
        <v>3664503.0430000001</v>
      </c>
      <c r="E64" s="148">
        <v>5218042.1770000001</v>
      </c>
      <c r="F64" s="148">
        <v>5072462.9939999999</v>
      </c>
      <c r="G64" s="148">
        <v>5170061.6050000004</v>
      </c>
      <c r="H64" s="148">
        <v>5284383.2860000003</v>
      </c>
      <c r="I64" s="148">
        <v>5632138.7980000004</v>
      </c>
      <c r="J64" s="148">
        <v>4707491.284</v>
      </c>
      <c r="K64" s="148">
        <v>5656283.5209999997</v>
      </c>
      <c r="L64" s="148">
        <v>5867342.1210000003</v>
      </c>
      <c r="M64" s="148">
        <v>5733908.9759999998</v>
      </c>
      <c r="N64" s="148">
        <v>6540874.1749999998</v>
      </c>
      <c r="O64" s="149">
        <f t="shared" si="6"/>
        <v>63167152.819999993</v>
      </c>
    </row>
    <row r="65" spans="1:15" s="34" customFormat="1" ht="15" customHeight="1" thickBot="1" x14ac:dyDescent="0.25">
      <c r="A65" s="146">
        <v>2005</v>
      </c>
      <c r="B65" s="147" t="s">
        <v>40</v>
      </c>
      <c r="C65" s="148">
        <v>4997279.7240000004</v>
      </c>
      <c r="D65" s="148">
        <v>5651741.2520000003</v>
      </c>
      <c r="E65" s="148">
        <v>6591859.2180000003</v>
      </c>
      <c r="F65" s="148">
        <v>6128131.8779999996</v>
      </c>
      <c r="G65" s="148">
        <v>5977226.2170000002</v>
      </c>
      <c r="H65" s="148">
        <v>6038534.3669999996</v>
      </c>
      <c r="I65" s="148">
        <v>5763466.3530000001</v>
      </c>
      <c r="J65" s="148">
        <v>5552867.2120000003</v>
      </c>
      <c r="K65" s="148">
        <v>6814268.9409999996</v>
      </c>
      <c r="L65" s="148">
        <v>6772178.5690000001</v>
      </c>
      <c r="M65" s="148">
        <v>5942575.7819999997</v>
      </c>
      <c r="N65" s="148">
        <v>7246278.6299999999</v>
      </c>
      <c r="O65" s="149">
        <f t="shared" si="6"/>
        <v>73476408.142999992</v>
      </c>
    </row>
    <row r="66" spans="1:15" s="34" customFormat="1" ht="15" customHeight="1" thickBot="1" x14ac:dyDescent="0.25">
      <c r="A66" s="146">
        <v>2006</v>
      </c>
      <c r="B66" s="147" t="s">
        <v>40</v>
      </c>
      <c r="C66" s="148">
        <v>5133048.8810000001</v>
      </c>
      <c r="D66" s="148">
        <v>6058251.2790000001</v>
      </c>
      <c r="E66" s="148">
        <v>7411101.659</v>
      </c>
      <c r="F66" s="148">
        <v>6456090.2609999999</v>
      </c>
      <c r="G66" s="148">
        <v>7041543.2470000004</v>
      </c>
      <c r="H66" s="148">
        <v>7815434.6220000004</v>
      </c>
      <c r="I66" s="148">
        <v>7067411.4790000003</v>
      </c>
      <c r="J66" s="148">
        <v>6811202.4100000001</v>
      </c>
      <c r="K66" s="148">
        <v>7606551.0949999997</v>
      </c>
      <c r="L66" s="148">
        <v>6888812.5489999996</v>
      </c>
      <c r="M66" s="148">
        <v>8641474.5559999999</v>
      </c>
      <c r="N66" s="148">
        <v>8603753.4800000004</v>
      </c>
      <c r="O66" s="149">
        <f t="shared" si="6"/>
        <v>85534675.517999992</v>
      </c>
    </row>
    <row r="67" spans="1:15" s="34" customFormat="1" ht="15" customHeight="1" thickBot="1" x14ac:dyDescent="0.25">
      <c r="A67" s="146">
        <v>2007</v>
      </c>
      <c r="B67" s="147" t="s">
        <v>40</v>
      </c>
      <c r="C67" s="148">
        <v>6564559.7929999996</v>
      </c>
      <c r="D67" s="148">
        <v>7656951.608</v>
      </c>
      <c r="E67" s="148">
        <v>8957851.6209999993</v>
      </c>
      <c r="F67" s="148">
        <v>8313312.0049999999</v>
      </c>
      <c r="G67" s="148">
        <v>9147620.0419999994</v>
      </c>
      <c r="H67" s="148">
        <v>8980247.4370000008</v>
      </c>
      <c r="I67" s="148">
        <v>8937741.591</v>
      </c>
      <c r="J67" s="148">
        <v>8736689.0920000002</v>
      </c>
      <c r="K67" s="148">
        <v>9038743.8959999997</v>
      </c>
      <c r="L67" s="148">
        <v>9895216.6219999995</v>
      </c>
      <c r="M67" s="148">
        <v>11318798.220000001</v>
      </c>
      <c r="N67" s="148">
        <v>9724017.977</v>
      </c>
      <c r="O67" s="149">
        <f t="shared" si="6"/>
        <v>107271749.90399998</v>
      </c>
    </row>
    <row r="68" spans="1:15" s="34" customFormat="1" ht="15" customHeight="1" thickBot="1" x14ac:dyDescent="0.25">
      <c r="A68" s="146">
        <v>2008</v>
      </c>
      <c r="B68" s="147" t="s">
        <v>40</v>
      </c>
      <c r="C68" s="148">
        <v>10632207.040999999</v>
      </c>
      <c r="D68" s="148">
        <v>11077899.119999999</v>
      </c>
      <c r="E68" s="148">
        <v>11428587.233999999</v>
      </c>
      <c r="F68" s="148">
        <v>11363963.503</v>
      </c>
      <c r="G68" s="148">
        <v>12477968.699999999</v>
      </c>
      <c r="H68" s="148">
        <v>11770634.384</v>
      </c>
      <c r="I68" s="148">
        <v>12595426.863</v>
      </c>
      <c r="J68" s="148">
        <v>11046830.085999999</v>
      </c>
      <c r="K68" s="148">
        <v>12793148.034</v>
      </c>
      <c r="L68" s="148">
        <v>9722708.7899999991</v>
      </c>
      <c r="M68" s="148">
        <v>9395872.8969999999</v>
      </c>
      <c r="N68" s="148">
        <v>7721948.9740000004</v>
      </c>
      <c r="O68" s="149">
        <f t="shared" si="6"/>
        <v>132027195.626</v>
      </c>
    </row>
    <row r="69" spans="1:15" s="34" customFormat="1" ht="15" customHeight="1" thickBot="1" x14ac:dyDescent="0.25">
      <c r="A69" s="146">
        <v>2009</v>
      </c>
      <c r="B69" s="147" t="s">
        <v>40</v>
      </c>
      <c r="C69" s="148">
        <v>7884493.5240000002</v>
      </c>
      <c r="D69" s="148">
        <v>8435115.8340000007</v>
      </c>
      <c r="E69" s="148">
        <v>8155485.0810000002</v>
      </c>
      <c r="F69" s="148">
        <v>7561696.2829999998</v>
      </c>
      <c r="G69" s="148">
        <v>7346407.5279999999</v>
      </c>
      <c r="H69" s="148">
        <v>8329692.7829999998</v>
      </c>
      <c r="I69" s="148">
        <v>9055733.6710000001</v>
      </c>
      <c r="J69" s="148">
        <v>7839908.8420000002</v>
      </c>
      <c r="K69" s="148">
        <v>8480708.3870000001</v>
      </c>
      <c r="L69" s="148">
        <v>10095768.029999999</v>
      </c>
      <c r="M69" s="148">
        <v>8903010.773</v>
      </c>
      <c r="N69" s="148">
        <v>10054591.867000001</v>
      </c>
      <c r="O69" s="149">
        <f t="shared" si="6"/>
        <v>102142612.603</v>
      </c>
    </row>
    <row r="70" spans="1:15" s="34" customFormat="1" ht="15" customHeight="1" thickBot="1" x14ac:dyDescent="0.25">
      <c r="A70" s="146">
        <v>2010</v>
      </c>
      <c r="B70" s="147" t="s">
        <v>40</v>
      </c>
      <c r="C70" s="148">
        <v>7828748.0580000002</v>
      </c>
      <c r="D70" s="148">
        <v>8263237.8140000002</v>
      </c>
      <c r="E70" s="148">
        <v>9886488.1710000001</v>
      </c>
      <c r="F70" s="148">
        <v>9396006.6539999992</v>
      </c>
      <c r="G70" s="148">
        <v>9799958.1170000006</v>
      </c>
      <c r="H70" s="148">
        <v>9542907.6439999994</v>
      </c>
      <c r="I70" s="148">
        <v>9564682.5449999999</v>
      </c>
      <c r="J70" s="148">
        <v>8523451.9729999993</v>
      </c>
      <c r="K70" s="148">
        <v>8909230.5209999997</v>
      </c>
      <c r="L70" s="148">
        <v>10963586.27</v>
      </c>
      <c r="M70" s="148">
        <v>9382369.7180000003</v>
      </c>
      <c r="N70" s="148">
        <v>11822551.698999999</v>
      </c>
      <c r="O70" s="149">
        <f t="shared" si="6"/>
        <v>113883219.18399999</v>
      </c>
    </row>
    <row r="71" spans="1:15" s="34" customFormat="1" ht="15" customHeight="1" thickBot="1" x14ac:dyDescent="0.25">
      <c r="A71" s="146">
        <v>2011</v>
      </c>
      <c r="B71" s="147" t="s">
        <v>40</v>
      </c>
      <c r="C71" s="148">
        <v>9551084.6390000004</v>
      </c>
      <c r="D71" s="148">
        <v>10059126.307</v>
      </c>
      <c r="E71" s="148">
        <v>11811085.16</v>
      </c>
      <c r="F71" s="148">
        <v>11873269.447000001</v>
      </c>
      <c r="G71" s="148">
        <v>10943364.372</v>
      </c>
      <c r="H71" s="148">
        <v>11349953.558</v>
      </c>
      <c r="I71" s="148">
        <v>11860004.271</v>
      </c>
      <c r="J71" s="148">
        <v>11245124.657</v>
      </c>
      <c r="K71" s="148">
        <v>10750626.098999999</v>
      </c>
      <c r="L71" s="148">
        <v>11907219.297</v>
      </c>
      <c r="M71" s="148">
        <v>11078524.743000001</v>
      </c>
      <c r="N71" s="148">
        <v>12477486.279999999</v>
      </c>
      <c r="O71" s="149">
        <f t="shared" si="6"/>
        <v>134906868.83000001</v>
      </c>
    </row>
    <row r="72" spans="1:15" ht="13.8" thickBot="1" x14ac:dyDescent="0.3">
      <c r="A72" s="146">
        <v>2012</v>
      </c>
      <c r="B72" s="147" t="s">
        <v>40</v>
      </c>
      <c r="C72" s="148">
        <v>10348187.165999999</v>
      </c>
      <c r="D72" s="148">
        <v>11748000.124</v>
      </c>
      <c r="E72" s="148">
        <v>13208572.977</v>
      </c>
      <c r="F72" s="148">
        <v>12630226.718</v>
      </c>
      <c r="G72" s="148">
        <v>13131530.960999999</v>
      </c>
      <c r="H72" s="148">
        <v>13231198.687999999</v>
      </c>
      <c r="I72" s="148">
        <v>12830675.307</v>
      </c>
      <c r="J72" s="148">
        <v>12831394.572000001</v>
      </c>
      <c r="K72" s="148">
        <v>12952651.721999999</v>
      </c>
      <c r="L72" s="148">
        <v>13190769.654999999</v>
      </c>
      <c r="M72" s="148">
        <v>13753052.493000001</v>
      </c>
      <c r="N72" s="148">
        <v>12605476.173</v>
      </c>
      <c r="O72" s="149">
        <f t="shared" si="6"/>
        <v>152461736.55599999</v>
      </c>
    </row>
    <row r="73" spans="1:15" ht="13.8" thickBot="1" x14ac:dyDescent="0.3">
      <c r="A73" s="146">
        <v>2013</v>
      </c>
      <c r="B73" s="147" t="s">
        <v>40</v>
      </c>
      <c r="C73" s="148">
        <v>11481521.079</v>
      </c>
      <c r="D73" s="148">
        <v>12385690.909</v>
      </c>
      <c r="E73" s="148">
        <v>13122058.141000001</v>
      </c>
      <c r="F73" s="148">
        <v>12468202.903000001</v>
      </c>
      <c r="G73" s="148">
        <v>13277209.017000001</v>
      </c>
      <c r="H73" s="148">
        <v>12399973.961999999</v>
      </c>
      <c r="I73" s="148">
        <v>13059519.685000001</v>
      </c>
      <c r="J73" s="148">
        <v>11118300.903000001</v>
      </c>
      <c r="K73" s="148">
        <v>13060371.039000001</v>
      </c>
      <c r="L73" s="148">
        <v>12053704.638</v>
      </c>
      <c r="M73" s="148">
        <v>14201227.351</v>
      </c>
      <c r="N73" s="148">
        <v>13174857.460000001</v>
      </c>
      <c r="O73" s="149">
        <f t="shared" si="6"/>
        <v>151802637.08700001</v>
      </c>
    </row>
    <row r="74" spans="1:15" ht="13.8" thickBot="1" x14ac:dyDescent="0.3">
      <c r="A74" s="146">
        <v>2014</v>
      </c>
      <c r="B74" s="147" t="s">
        <v>40</v>
      </c>
      <c r="C74" s="148">
        <v>12399761.948000001</v>
      </c>
      <c r="D74" s="148">
        <v>13053292.493000001</v>
      </c>
      <c r="E74" s="148">
        <v>14680110.779999999</v>
      </c>
      <c r="F74" s="148">
        <v>13371185.664000001</v>
      </c>
      <c r="G74" s="148">
        <v>13681906.159</v>
      </c>
      <c r="H74" s="148">
        <v>12880924.245999999</v>
      </c>
      <c r="I74" s="148">
        <v>13344776.958000001</v>
      </c>
      <c r="J74" s="148">
        <v>11386828.925000001</v>
      </c>
      <c r="K74" s="148">
        <v>13583120.905999999</v>
      </c>
      <c r="L74" s="148">
        <v>12891630.102</v>
      </c>
      <c r="M74" s="148">
        <v>13067348.107000001</v>
      </c>
      <c r="N74" s="148">
        <v>13269271.402000001</v>
      </c>
      <c r="O74" s="149">
        <f t="shared" si="6"/>
        <v>157610157.69</v>
      </c>
    </row>
    <row r="75" spans="1:15" ht="13.8" thickBot="1" x14ac:dyDescent="0.3">
      <c r="A75" s="146">
        <v>2015</v>
      </c>
      <c r="B75" s="147" t="s">
        <v>40</v>
      </c>
      <c r="C75" s="148">
        <v>12301766.75</v>
      </c>
      <c r="D75" s="148">
        <v>12231860.140000001</v>
      </c>
      <c r="E75" s="148">
        <v>12519910.437999999</v>
      </c>
      <c r="F75" s="148">
        <v>13349346.866</v>
      </c>
      <c r="G75" s="148">
        <v>11080385.127</v>
      </c>
      <c r="H75" s="148">
        <v>11949647.085999999</v>
      </c>
      <c r="I75" s="148">
        <v>11129358.973999999</v>
      </c>
      <c r="J75" s="148">
        <v>11022045.344000001</v>
      </c>
      <c r="K75" s="148">
        <v>11581703.842</v>
      </c>
      <c r="L75" s="148">
        <v>13240039.088</v>
      </c>
      <c r="M75" s="148">
        <v>11681989.013</v>
      </c>
      <c r="N75" s="148">
        <v>11750818.76</v>
      </c>
      <c r="O75" s="149">
        <f t="shared" si="6"/>
        <v>143838871.428</v>
      </c>
    </row>
    <row r="76" spans="1:15" ht="13.8" thickBot="1" x14ac:dyDescent="0.3">
      <c r="A76" s="146">
        <v>2016</v>
      </c>
      <c r="B76" s="147" t="s">
        <v>40</v>
      </c>
      <c r="C76" s="148">
        <v>9546115.4000000004</v>
      </c>
      <c r="D76" s="148">
        <v>12366388.057</v>
      </c>
      <c r="E76" s="148">
        <v>12757672.093</v>
      </c>
      <c r="F76" s="148">
        <v>11950497.685000001</v>
      </c>
      <c r="G76" s="148">
        <v>12098611.067</v>
      </c>
      <c r="H76" s="148">
        <v>12864154.060000001</v>
      </c>
      <c r="I76" s="148">
        <v>9850124.8719999995</v>
      </c>
      <c r="J76" s="148">
        <v>11830762.82</v>
      </c>
      <c r="K76" s="148">
        <v>10901638.452</v>
      </c>
      <c r="L76" s="148">
        <v>12796159.91</v>
      </c>
      <c r="M76" s="148">
        <v>12786936.247</v>
      </c>
      <c r="N76" s="148">
        <v>12780523.145</v>
      </c>
      <c r="O76" s="149">
        <f t="shared" si="6"/>
        <v>142529583.80799997</v>
      </c>
    </row>
    <row r="77" spans="1:15" ht="13.8" thickBot="1" x14ac:dyDescent="0.3">
      <c r="A77" s="146">
        <v>2017</v>
      </c>
      <c r="B77" s="147" t="s">
        <v>40</v>
      </c>
      <c r="C77" s="148">
        <v>11247585.677000133</v>
      </c>
      <c r="D77" s="148">
        <v>12089908.933999483</v>
      </c>
      <c r="E77" s="148">
        <v>14470814.05899963</v>
      </c>
      <c r="F77" s="148">
        <v>12859938.790999187</v>
      </c>
      <c r="G77" s="148">
        <v>13582079.73099998</v>
      </c>
      <c r="H77" s="148">
        <v>13125306.943999315</v>
      </c>
      <c r="I77" s="148">
        <v>12612074.05599888</v>
      </c>
      <c r="J77" s="148">
        <v>13248462.990000026</v>
      </c>
      <c r="K77" s="148">
        <v>11810080.804999635</v>
      </c>
      <c r="L77" s="148">
        <v>13912699.49399944</v>
      </c>
      <c r="M77" s="148">
        <v>14188323.115998682</v>
      </c>
      <c r="N77" s="148">
        <v>13845665.816998869</v>
      </c>
      <c r="O77" s="149">
        <f t="shared" si="6"/>
        <v>156992940.41399324</v>
      </c>
    </row>
    <row r="78" spans="1:15" ht="13.8" thickBot="1" x14ac:dyDescent="0.3">
      <c r="A78" s="146">
        <v>2018</v>
      </c>
      <c r="B78" s="147" t="s">
        <v>40</v>
      </c>
      <c r="C78" s="148">
        <v>12434230.272998618</v>
      </c>
      <c r="D78" s="148">
        <v>13148439.340000041</v>
      </c>
      <c r="E78" s="148">
        <v>15553941.373999432</v>
      </c>
      <c r="F78" s="148">
        <v>13847243.307999771</v>
      </c>
      <c r="G78" s="148">
        <v>14257774.313999427</v>
      </c>
      <c r="H78" s="148">
        <v>12925548.423999634</v>
      </c>
      <c r="I78" s="148">
        <v>14049654.905999297</v>
      </c>
      <c r="J78" s="148">
        <v>12336936.276000233</v>
      </c>
      <c r="K78" s="148">
        <v>14401013.148999454</v>
      </c>
      <c r="L78" s="148">
        <v>15684379.327999985</v>
      </c>
      <c r="M78" s="148">
        <v>15505674.312999887</v>
      </c>
      <c r="N78" s="148">
        <v>13878555.677999781</v>
      </c>
      <c r="O78" s="149">
        <f t="shared" si="6"/>
        <v>168023390.68299556</v>
      </c>
    </row>
    <row r="79" spans="1:15" ht="13.8" thickBot="1" x14ac:dyDescent="0.3">
      <c r="A79" s="146">
        <v>2019</v>
      </c>
      <c r="B79" s="147" t="s">
        <v>40</v>
      </c>
      <c r="C79" s="156">
        <v>13171045.885000013</v>
      </c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>
        <f t="shared" si="6"/>
        <v>13171045.885000013</v>
      </c>
    </row>
    <row r="80" spans="1:15" x14ac:dyDescent="0.25">
      <c r="A80" s="107"/>
      <c r="B80" s="150" t="s">
        <v>230</v>
      </c>
      <c r="C80" s="151"/>
      <c r="D80" s="151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1"/>
    </row>
    <row r="82" spans="3:3" x14ac:dyDescent="0.25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8" customWidth="1"/>
    <col min="3" max="3" width="17.5546875" style="38" customWidth="1"/>
    <col min="4" max="4" width="9.33203125" bestFit="1" customWidth="1"/>
  </cols>
  <sheetData>
    <row r="2" spans="1:4" ht="24.6" customHeight="1" x14ac:dyDescent="0.35">
      <c r="A2" s="163" t="s">
        <v>62</v>
      </c>
      <c r="B2" s="163"/>
      <c r="C2" s="163"/>
      <c r="D2" s="163"/>
    </row>
    <row r="3" spans="1:4" ht="15.6" x14ac:dyDescent="0.3">
      <c r="A3" s="162" t="s">
        <v>63</v>
      </c>
      <c r="B3" s="162"/>
      <c r="C3" s="162"/>
      <c r="D3" s="162"/>
    </row>
    <row r="4" spans="1:4" x14ac:dyDescent="0.25">
      <c r="A4" s="107"/>
      <c r="B4" s="108"/>
      <c r="C4" s="108"/>
      <c r="D4" s="107"/>
    </row>
    <row r="5" spans="1:4" x14ac:dyDescent="0.25">
      <c r="A5" s="109" t="s">
        <v>64</v>
      </c>
      <c r="B5" s="110" t="s">
        <v>155</v>
      </c>
      <c r="C5" s="110" t="s">
        <v>156</v>
      </c>
      <c r="D5" s="111" t="s">
        <v>65</v>
      </c>
    </row>
    <row r="6" spans="1:4" x14ac:dyDescent="0.25">
      <c r="A6" s="99" t="s">
        <v>157</v>
      </c>
      <c r="B6" s="100">
        <v>127.08989</v>
      </c>
      <c r="C6" s="100">
        <v>17807.433059999999</v>
      </c>
      <c r="D6" s="101">
        <v>13911.683431309919</v>
      </c>
    </row>
    <row r="7" spans="1:4" x14ac:dyDescent="0.25">
      <c r="A7" s="99" t="s">
        <v>158</v>
      </c>
      <c r="B7" s="100">
        <v>308.53957000000003</v>
      </c>
      <c r="C7" s="100">
        <v>13879.14256</v>
      </c>
      <c r="D7" s="101">
        <v>4398.3347063068768</v>
      </c>
    </row>
    <row r="8" spans="1:4" x14ac:dyDescent="0.25">
      <c r="A8" s="99" t="s">
        <v>159</v>
      </c>
      <c r="B8" s="100">
        <v>2085.39309</v>
      </c>
      <c r="C8" s="100">
        <v>11350.31826</v>
      </c>
      <c r="D8" s="101">
        <v>444.2771587969537</v>
      </c>
    </row>
    <row r="9" spans="1:4" x14ac:dyDescent="0.25">
      <c r="A9" s="99" t="s">
        <v>160</v>
      </c>
      <c r="B9" s="100">
        <v>18804.481690000001</v>
      </c>
      <c r="C9" s="100">
        <v>73646.352780000001</v>
      </c>
      <c r="D9" s="101">
        <v>291.64255624851518</v>
      </c>
    </row>
    <row r="10" spans="1:4" x14ac:dyDescent="0.25">
      <c r="A10" s="99" t="s">
        <v>161</v>
      </c>
      <c r="B10" s="100">
        <v>4367.2569000000003</v>
      </c>
      <c r="C10" s="100">
        <v>11315.88301</v>
      </c>
      <c r="D10" s="101">
        <v>159.10733600306406</v>
      </c>
    </row>
    <row r="11" spans="1:4" x14ac:dyDescent="0.25">
      <c r="A11" s="99" t="s">
        <v>162</v>
      </c>
      <c r="B11" s="100">
        <v>7473.6148499999999</v>
      </c>
      <c r="C11" s="100">
        <v>18584.980520000001</v>
      </c>
      <c r="D11" s="101">
        <v>148.67458242111579</v>
      </c>
    </row>
    <row r="12" spans="1:4" x14ac:dyDescent="0.25">
      <c r="A12" s="99" t="s">
        <v>163</v>
      </c>
      <c r="B12" s="100">
        <v>19835.573769999999</v>
      </c>
      <c r="C12" s="100">
        <v>45118.429179999999</v>
      </c>
      <c r="D12" s="101">
        <v>127.46218336390477</v>
      </c>
    </row>
    <row r="13" spans="1:4" x14ac:dyDescent="0.25">
      <c r="A13" s="99" t="s">
        <v>164</v>
      </c>
      <c r="B13" s="100">
        <v>60866.997360000001</v>
      </c>
      <c r="C13" s="100">
        <v>130973.25582000001</v>
      </c>
      <c r="D13" s="101">
        <v>115.17942645561116</v>
      </c>
    </row>
    <row r="14" spans="1:4" x14ac:dyDescent="0.25">
      <c r="A14" s="99" t="s">
        <v>165</v>
      </c>
      <c r="B14" s="100">
        <v>10454.623820000001</v>
      </c>
      <c r="C14" s="100">
        <v>21810.270499999999</v>
      </c>
      <c r="D14" s="101">
        <v>108.61841492829532</v>
      </c>
    </row>
    <row r="15" spans="1:4" x14ac:dyDescent="0.25">
      <c r="A15" s="99" t="s">
        <v>166</v>
      </c>
      <c r="B15" s="100">
        <v>5647.6584499999999</v>
      </c>
      <c r="C15" s="100">
        <v>11116.09881</v>
      </c>
      <c r="D15" s="101">
        <v>96.8266832779167</v>
      </c>
    </row>
    <row r="16" spans="1:4" x14ac:dyDescent="0.25">
      <c r="A16" s="102" t="s">
        <v>66</v>
      </c>
      <c r="B16" s="108"/>
      <c r="C16" s="108"/>
      <c r="D16" s="103"/>
    </row>
    <row r="17" spans="1:4" x14ac:dyDescent="0.25">
      <c r="A17" s="104"/>
      <c r="B17" s="108"/>
      <c r="C17" s="108"/>
      <c r="D17" s="107"/>
    </row>
    <row r="18" spans="1:4" ht="19.2" x14ac:dyDescent="0.35">
      <c r="A18" s="163" t="s">
        <v>67</v>
      </c>
      <c r="B18" s="163"/>
      <c r="C18" s="163"/>
      <c r="D18" s="163"/>
    </row>
    <row r="19" spans="1:4" ht="15.6" x14ac:dyDescent="0.3">
      <c r="A19" s="162" t="s">
        <v>68</v>
      </c>
      <c r="B19" s="162"/>
      <c r="C19" s="162"/>
      <c r="D19" s="162"/>
    </row>
    <row r="20" spans="1:4" x14ac:dyDescent="0.25">
      <c r="A20" s="112"/>
      <c r="B20" s="108"/>
      <c r="C20" s="108"/>
      <c r="D20" s="107"/>
    </row>
    <row r="21" spans="1:4" x14ac:dyDescent="0.25">
      <c r="A21" s="109" t="s">
        <v>64</v>
      </c>
      <c r="B21" s="110" t="s">
        <v>155</v>
      </c>
      <c r="C21" s="110" t="s">
        <v>156</v>
      </c>
      <c r="D21" s="111" t="s">
        <v>65</v>
      </c>
    </row>
    <row r="22" spans="1:4" x14ac:dyDescent="0.25">
      <c r="A22" s="99" t="s">
        <v>167</v>
      </c>
      <c r="B22" s="100">
        <v>1302041.75101</v>
      </c>
      <c r="C22" s="100">
        <v>1247503.4665300001</v>
      </c>
      <c r="D22" s="101">
        <f>(C22-B22)/B22*100</f>
        <v>-4.1886740143082442</v>
      </c>
    </row>
    <row r="23" spans="1:4" x14ac:dyDescent="0.25">
      <c r="A23" s="99" t="s">
        <v>168</v>
      </c>
      <c r="B23" s="100">
        <v>740209.91859000002</v>
      </c>
      <c r="C23" s="100">
        <v>931705.21357999998</v>
      </c>
      <c r="D23" s="101">
        <f t="shared" ref="D23:D31" si="0">(C23-B23)/B23*100</f>
        <v>25.870403811228666</v>
      </c>
    </row>
    <row r="24" spans="1:4" x14ac:dyDescent="0.25">
      <c r="A24" s="99" t="s">
        <v>169</v>
      </c>
      <c r="B24" s="100">
        <v>717427.36127999995</v>
      </c>
      <c r="C24" s="100">
        <v>780036.89966999996</v>
      </c>
      <c r="D24" s="101">
        <f t="shared" si="0"/>
        <v>8.7269515729501901</v>
      </c>
    </row>
    <row r="25" spans="1:4" x14ac:dyDescent="0.25">
      <c r="A25" s="99" t="s">
        <v>170</v>
      </c>
      <c r="B25" s="100">
        <v>582827.56779999996</v>
      </c>
      <c r="C25" s="100">
        <v>611774.26988000004</v>
      </c>
      <c r="D25" s="101">
        <f t="shared" si="0"/>
        <v>4.966597957825714</v>
      </c>
    </row>
    <row r="26" spans="1:4" x14ac:dyDescent="0.25">
      <c r="A26" s="99" t="s">
        <v>171</v>
      </c>
      <c r="B26" s="100">
        <v>608780.03202000004</v>
      </c>
      <c r="C26" s="100">
        <v>586607.25560999999</v>
      </c>
      <c r="D26" s="101">
        <f t="shared" si="0"/>
        <v>-3.6421655185417805</v>
      </c>
    </row>
    <row r="27" spans="1:4" x14ac:dyDescent="0.25">
      <c r="A27" s="99" t="s">
        <v>172</v>
      </c>
      <c r="B27" s="100">
        <v>579346.76075000002</v>
      </c>
      <c r="C27" s="100">
        <v>555782.61892000004</v>
      </c>
      <c r="D27" s="101">
        <f t="shared" si="0"/>
        <v>-4.0673640428220823</v>
      </c>
    </row>
    <row r="28" spans="1:4" x14ac:dyDescent="0.25">
      <c r="A28" s="99" t="s">
        <v>173</v>
      </c>
      <c r="B28" s="100">
        <v>566290.54319999996</v>
      </c>
      <c r="C28" s="100">
        <v>542499.42862000002</v>
      </c>
      <c r="D28" s="101">
        <f t="shared" si="0"/>
        <v>-4.2012205334669517</v>
      </c>
    </row>
    <row r="29" spans="1:4" x14ac:dyDescent="0.25">
      <c r="A29" s="99" t="s">
        <v>174</v>
      </c>
      <c r="B29" s="100">
        <v>403301.62857</v>
      </c>
      <c r="C29" s="100">
        <v>387325.53687000001</v>
      </c>
      <c r="D29" s="101">
        <f t="shared" si="0"/>
        <v>-3.9613258584268429</v>
      </c>
    </row>
    <row r="30" spans="1:4" x14ac:dyDescent="0.25">
      <c r="A30" s="99" t="s">
        <v>175</v>
      </c>
      <c r="B30" s="100">
        <v>297513.65536999999</v>
      </c>
      <c r="C30" s="100">
        <v>309978.39337000001</v>
      </c>
      <c r="D30" s="101">
        <f t="shared" si="0"/>
        <v>4.1896355931960034</v>
      </c>
    </row>
    <row r="31" spans="1:4" x14ac:dyDescent="0.25">
      <c r="A31" s="99" t="s">
        <v>176</v>
      </c>
      <c r="B31" s="100">
        <v>292904.93336999998</v>
      </c>
      <c r="C31" s="100">
        <v>291919.42968</v>
      </c>
      <c r="D31" s="101">
        <f t="shared" si="0"/>
        <v>-0.33645854942125086</v>
      </c>
    </row>
    <row r="32" spans="1:4" x14ac:dyDescent="0.25">
      <c r="A32" s="107"/>
      <c r="B32" s="108"/>
      <c r="C32" s="108"/>
      <c r="D32" s="107"/>
    </row>
    <row r="33" spans="1:4" ht="19.2" x14ac:dyDescent="0.35">
      <c r="A33" s="163" t="s">
        <v>69</v>
      </c>
      <c r="B33" s="163"/>
      <c r="C33" s="163"/>
      <c r="D33" s="163"/>
    </row>
    <row r="34" spans="1:4" ht="15.6" x14ac:dyDescent="0.3">
      <c r="A34" s="162" t="s">
        <v>73</v>
      </c>
      <c r="B34" s="162"/>
      <c r="C34" s="162"/>
      <c r="D34" s="162"/>
    </row>
    <row r="35" spans="1:4" x14ac:dyDescent="0.25">
      <c r="A35" s="107"/>
      <c r="B35" s="108"/>
      <c r="C35" s="108"/>
      <c r="D35" s="107"/>
    </row>
    <row r="36" spans="1:4" x14ac:dyDescent="0.25">
      <c r="A36" s="109" t="s">
        <v>71</v>
      </c>
      <c r="B36" s="110" t="s">
        <v>155</v>
      </c>
      <c r="C36" s="110" t="s">
        <v>156</v>
      </c>
      <c r="D36" s="111" t="s">
        <v>65</v>
      </c>
    </row>
    <row r="37" spans="1:4" x14ac:dyDescent="0.25">
      <c r="A37" s="99" t="s">
        <v>144</v>
      </c>
      <c r="B37" s="100">
        <v>42524.265619999998</v>
      </c>
      <c r="C37" s="100">
        <v>91916.536680000005</v>
      </c>
      <c r="D37" s="101">
        <v>116.15079141253844</v>
      </c>
    </row>
    <row r="38" spans="1:4" x14ac:dyDescent="0.25">
      <c r="A38" s="99" t="s">
        <v>150</v>
      </c>
      <c r="B38" s="100">
        <v>141692.58790000001</v>
      </c>
      <c r="C38" s="100">
        <v>274581.315</v>
      </c>
      <c r="D38" s="101">
        <v>93.786646901944252</v>
      </c>
    </row>
    <row r="39" spans="1:4" x14ac:dyDescent="0.25">
      <c r="A39" s="99" t="s">
        <v>151</v>
      </c>
      <c r="B39" s="100">
        <v>106506.34802</v>
      </c>
      <c r="C39" s="100">
        <v>175082.54806999999</v>
      </c>
      <c r="D39" s="101">
        <v>64.386960331343445</v>
      </c>
    </row>
    <row r="40" spans="1:4" x14ac:dyDescent="0.25">
      <c r="A40" s="99" t="s">
        <v>149</v>
      </c>
      <c r="B40" s="100">
        <v>208341.55322</v>
      </c>
      <c r="C40" s="100">
        <v>252274.17389000001</v>
      </c>
      <c r="D40" s="101">
        <v>21.086825931267288</v>
      </c>
    </row>
    <row r="41" spans="1:4" x14ac:dyDescent="0.25">
      <c r="A41" s="99" t="s">
        <v>146</v>
      </c>
      <c r="B41" s="100">
        <v>511896.46207000001</v>
      </c>
      <c r="C41" s="100">
        <v>587415.51593999995</v>
      </c>
      <c r="D41" s="101">
        <v>14.752798557078723</v>
      </c>
    </row>
    <row r="42" spans="1:4" x14ac:dyDescent="0.25">
      <c r="A42" s="99" t="s">
        <v>141</v>
      </c>
      <c r="B42" s="100">
        <v>1349544.01474</v>
      </c>
      <c r="C42" s="100">
        <v>1525896.83498</v>
      </c>
      <c r="D42" s="101">
        <v>13.067585666998472</v>
      </c>
    </row>
    <row r="43" spans="1:4" x14ac:dyDescent="0.25">
      <c r="A43" s="102" t="s">
        <v>147</v>
      </c>
      <c r="B43" s="100">
        <v>597090.94891000004</v>
      </c>
      <c r="C43" s="100">
        <v>651853.98396999994</v>
      </c>
      <c r="D43" s="101">
        <v>9.1716404611342508</v>
      </c>
    </row>
    <row r="44" spans="1:4" x14ac:dyDescent="0.25">
      <c r="A44" s="99" t="s">
        <v>140</v>
      </c>
      <c r="B44" s="100">
        <v>168766.30025999999</v>
      </c>
      <c r="C44" s="100">
        <v>182745.99770000001</v>
      </c>
      <c r="D44" s="101">
        <v>8.2834650155054597</v>
      </c>
    </row>
    <row r="45" spans="1:4" x14ac:dyDescent="0.25">
      <c r="A45" s="99" t="s">
        <v>148</v>
      </c>
      <c r="B45" s="100">
        <v>1117501.03688</v>
      </c>
      <c r="C45" s="100">
        <v>1207007.8001999999</v>
      </c>
      <c r="D45" s="101">
        <v>8.0095463329410279</v>
      </c>
    </row>
    <row r="46" spans="1:4" x14ac:dyDescent="0.25">
      <c r="A46" s="99" t="s">
        <v>153</v>
      </c>
      <c r="B46" s="100">
        <v>6831.2707700000001</v>
      </c>
      <c r="C46" s="100">
        <v>7320.0844699999998</v>
      </c>
      <c r="D46" s="101">
        <v>7.1555310345281482</v>
      </c>
    </row>
    <row r="47" spans="1:4" x14ac:dyDescent="0.25">
      <c r="A47" s="107"/>
      <c r="B47" s="108"/>
      <c r="C47" s="108"/>
      <c r="D47" s="107"/>
    </row>
    <row r="48" spans="1:4" ht="19.2" x14ac:dyDescent="0.35">
      <c r="A48" s="163" t="s">
        <v>72</v>
      </c>
      <c r="B48" s="163"/>
      <c r="C48" s="163"/>
      <c r="D48" s="163"/>
    </row>
    <row r="49" spans="1:4" ht="15.6" x14ac:dyDescent="0.3">
      <c r="A49" s="162" t="s">
        <v>70</v>
      </c>
      <c r="B49" s="162"/>
      <c r="C49" s="162"/>
      <c r="D49" s="162"/>
    </row>
    <row r="50" spans="1:4" x14ac:dyDescent="0.25">
      <c r="A50" s="107"/>
      <c r="B50" s="108"/>
      <c r="C50" s="108"/>
      <c r="D50" s="107"/>
    </row>
    <row r="51" spans="1:4" x14ac:dyDescent="0.25">
      <c r="A51" s="109" t="s">
        <v>71</v>
      </c>
      <c r="B51" s="110" t="s">
        <v>155</v>
      </c>
      <c r="C51" s="110" t="s">
        <v>156</v>
      </c>
      <c r="D51" s="111" t="s">
        <v>65</v>
      </c>
    </row>
    <row r="52" spans="1:4" x14ac:dyDescent="0.25">
      <c r="A52" s="99" t="s">
        <v>143</v>
      </c>
      <c r="B52" s="100">
        <v>2285575.33629</v>
      </c>
      <c r="C52" s="100">
        <v>2330116.1608799999</v>
      </c>
      <c r="D52" s="101">
        <v>1.9487795428480481</v>
      </c>
    </row>
    <row r="53" spans="1:4" x14ac:dyDescent="0.25">
      <c r="A53" s="99" t="s">
        <v>141</v>
      </c>
      <c r="B53" s="100">
        <v>1349544.01474</v>
      </c>
      <c r="C53" s="100">
        <v>1525896.83498</v>
      </c>
      <c r="D53" s="101">
        <v>13.067585666998472</v>
      </c>
    </row>
    <row r="54" spans="1:4" x14ac:dyDescent="0.25">
      <c r="A54" s="99" t="s">
        <v>142</v>
      </c>
      <c r="B54" s="100">
        <v>1427624.1661</v>
      </c>
      <c r="C54" s="100">
        <v>1422006.7941000001</v>
      </c>
      <c r="D54" s="101">
        <v>-0.3934769481624566</v>
      </c>
    </row>
    <row r="55" spans="1:4" x14ac:dyDescent="0.25">
      <c r="A55" s="99" t="s">
        <v>148</v>
      </c>
      <c r="B55" s="100">
        <v>1117501.03688</v>
      </c>
      <c r="C55" s="100">
        <v>1207007.8001999999</v>
      </c>
      <c r="D55" s="101">
        <v>8.0095463329410279</v>
      </c>
    </row>
    <row r="56" spans="1:4" x14ac:dyDescent="0.25">
      <c r="A56" s="99" t="s">
        <v>145</v>
      </c>
      <c r="B56" s="100">
        <v>767144.18209000002</v>
      </c>
      <c r="C56" s="100">
        <v>797994.23719999997</v>
      </c>
      <c r="D56" s="101">
        <v>4.0214155083536465</v>
      </c>
    </row>
    <row r="57" spans="1:4" x14ac:dyDescent="0.25">
      <c r="A57" s="99" t="s">
        <v>138</v>
      </c>
      <c r="B57" s="100">
        <v>695250.15177</v>
      </c>
      <c r="C57" s="100">
        <v>676298.56159000006</v>
      </c>
      <c r="D57" s="101">
        <v>-2.7258663851783655</v>
      </c>
    </row>
    <row r="58" spans="1:4" x14ac:dyDescent="0.25">
      <c r="A58" s="99" t="s">
        <v>147</v>
      </c>
      <c r="B58" s="100">
        <v>597090.94891000004</v>
      </c>
      <c r="C58" s="100">
        <v>651853.98396999994</v>
      </c>
      <c r="D58" s="101">
        <v>9.1716404611342508</v>
      </c>
    </row>
    <row r="59" spans="1:4" x14ac:dyDescent="0.25">
      <c r="A59" s="99" t="s">
        <v>146</v>
      </c>
      <c r="B59" s="100">
        <v>511896.46207000001</v>
      </c>
      <c r="C59" s="100">
        <v>587415.51593999995</v>
      </c>
      <c r="D59" s="101">
        <v>14.752798557078723</v>
      </c>
    </row>
    <row r="60" spans="1:4" x14ac:dyDescent="0.25">
      <c r="A60" s="99" t="s">
        <v>128</v>
      </c>
      <c r="B60" s="100">
        <v>547282.77662999998</v>
      </c>
      <c r="C60" s="100">
        <v>561189.32108999998</v>
      </c>
      <c r="D60" s="101">
        <v>2.5410162814975195</v>
      </c>
    </row>
    <row r="61" spans="1:4" x14ac:dyDescent="0.25">
      <c r="A61" s="99" t="s">
        <v>137</v>
      </c>
      <c r="B61" s="100">
        <v>371395.50023000001</v>
      </c>
      <c r="C61" s="100">
        <v>393522.56312000001</v>
      </c>
      <c r="D61" s="101">
        <v>5.9578166338302481</v>
      </c>
    </row>
    <row r="62" spans="1:4" x14ac:dyDescent="0.25">
      <c r="A62" s="107"/>
      <c r="B62" s="108"/>
      <c r="C62" s="108"/>
      <c r="D62" s="107"/>
    </row>
    <row r="63" spans="1:4" ht="19.2" x14ac:dyDescent="0.35">
      <c r="A63" s="163" t="s">
        <v>74</v>
      </c>
      <c r="B63" s="163"/>
      <c r="C63" s="163"/>
      <c r="D63" s="163"/>
    </row>
    <row r="64" spans="1:4" ht="15.6" x14ac:dyDescent="0.3">
      <c r="A64" s="162" t="s">
        <v>75</v>
      </c>
      <c r="B64" s="162"/>
      <c r="C64" s="162"/>
      <c r="D64" s="162"/>
    </row>
    <row r="65" spans="1:4" x14ac:dyDescent="0.25">
      <c r="A65" s="107"/>
      <c r="B65" s="108"/>
      <c r="C65" s="108"/>
      <c r="D65" s="107"/>
    </row>
    <row r="66" spans="1:4" x14ac:dyDescent="0.25">
      <c r="A66" s="109" t="s">
        <v>76</v>
      </c>
      <c r="B66" s="110" t="s">
        <v>155</v>
      </c>
      <c r="C66" s="110" t="s">
        <v>156</v>
      </c>
      <c r="D66" s="111" t="s">
        <v>65</v>
      </c>
    </row>
    <row r="67" spans="1:4" x14ac:dyDescent="0.25">
      <c r="A67" s="99" t="s">
        <v>177</v>
      </c>
      <c r="B67" s="105">
        <v>5123293.1762499996</v>
      </c>
      <c r="C67" s="105">
        <v>5511831.0397300003</v>
      </c>
      <c r="D67" s="106">
        <f>(C67-B67)/B67</f>
        <v>7.5837522881013711E-2</v>
      </c>
    </row>
    <row r="68" spans="1:4" x14ac:dyDescent="0.25">
      <c r="A68" s="99" t="s">
        <v>178</v>
      </c>
      <c r="B68" s="105">
        <v>979918.22488999995</v>
      </c>
      <c r="C68" s="105">
        <v>1312543.17744</v>
      </c>
      <c r="D68" s="106">
        <f t="shared" ref="D68:D76" si="1">(C68-B68)/B68</f>
        <v>0.33944154124425907</v>
      </c>
    </row>
    <row r="69" spans="1:4" x14ac:dyDescent="0.25">
      <c r="A69" s="99" t="s">
        <v>179</v>
      </c>
      <c r="B69" s="105">
        <v>1148980.60971</v>
      </c>
      <c r="C69" s="105">
        <v>883590.44781000004</v>
      </c>
      <c r="D69" s="106">
        <f t="shared" si="1"/>
        <v>-0.23097879951776018</v>
      </c>
    </row>
    <row r="70" spans="1:4" x14ac:dyDescent="0.25">
      <c r="A70" s="99" t="s">
        <v>180</v>
      </c>
      <c r="B70" s="105">
        <v>792066.24471</v>
      </c>
      <c r="C70" s="105">
        <v>782780.49792999995</v>
      </c>
      <c r="D70" s="106">
        <f t="shared" si="1"/>
        <v>-1.1723447176315214E-2</v>
      </c>
    </row>
    <row r="71" spans="1:4" x14ac:dyDescent="0.25">
      <c r="A71" s="99" t="s">
        <v>181</v>
      </c>
      <c r="B71" s="105">
        <v>521018.79534999997</v>
      </c>
      <c r="C71" s="105">
        <v>619581.91157</v>
      </c>
      <c r="D71" s="106">
        <f t="shared" si="1"/>
        <v>0.18917382079045572</v>
      </c>
    </row>
    <row r="72" spans="1:4" x14ac:dyDescent="0.25">
      <c r="A72" s="99" t="s">
        <v>182</v>
      </c>
      <c r="B72" s="105">
        <v>523054.58613000001</v>
      </c>
      <c r="C72" s="105">
        <v>586858.69160000002</v>
      </c>
      <c r="D72" s="106">
        <f t="shared" si="1"/>
        <v>0.12198364599396158</v>
      </c>
    </row>
    <row r="73" spans="1:4" x14ac:dyDescent="0.25">
      <c r="A73" s="99" t="s">
        <v>183</v>
      </c>
      <c r="B73" s="105">
        <v>472084.72389999998</v>
      </c>
      <c r="C73" s="105">
        <v>405050.25270999997</v>
      </c>
      <c r="D73" s="106">
        <f t="shared" si="1"/>
        <v>-0.14199669634766593</v>
      </c>
    </row>
    <row r="74" spans="1:4" x14ac:dyDescent="0.25">
      <c r="A74" s="99" t="s">
        <v>184</v>
      </c>
      <c r="B74" s="105">
        <v>292121.89207</v>
      </c>
      <c r="C74" s="105">
        <v>299500.38357000001</v>
      </c>
      <c r="D74" s="106">
        <f t="shared" si="1"/>
        <v>2.5258262733119385E-2</v>
      </c>
    </row>
    <row r="75" spans="1:4" x14ac:dyDescent="0.25">
      <c r="A75" s="99" t="s">
        <v>185</v>
      </c>
      <c r="B75" s="105">
        <v>260811.09560999999</v>
      </c>
      <c r="C75" s="105">
        <v>251908.27797</v>
      </c>
      <c r="D75" s="106">
        <f t="shared" si="1"/>
        <v>-3.4135118443398935E-2</v>
      </c>
    </row>
    <row r="76" spans="1:4" x14ac:dyDescent="0.25">
      <c r="A76" s="99" t="s">
        <v>186</v>
      </c>
      <c r="B76" s="105">
        <v>187468.66688</v>
      </c>
      <c r="C76" s="105">
        <v>237233.02887000001</v>
      </c>
      <c r="D76" s="106">
        <f t="shared" si="1"/>
        <v>0.26545429067276888</v>
      </c>
    </row>
    <row r="77" spans="1:4" x14ac:dyDescent="0.25">
      <c r="A77" s="107"/>
      <c r="B77" s="108"/>
      <c r="C77" s="108"/>
      <c r="D77" s="107"/>
    </row>
    <row r="78" spans="1:4" ht="19.2" x14ac:dyDescent="0.35">
      <c r="A78" s="163" t="s">
        <v>77</v>
      </c>
      <c r="B78" s="163"/>
      <c r="C78" s="163"/>
      <c r="D78" s="163"/>
    </row>
    <row r="79" spans="1:4" ht="15.6" x14ac:dyDescent="0.3">
      <c r="A79" s="162" t="s">
        <v>78</v>
      </c>
      <c r="B79" s="162"/>
      <c r="C79" s="162"/>
      <c r="D79" s="162"/>
    </row>
    <row r="80" spans="1:4" x14ac:dyDescent="0.25">
      <c r="A80" s="107"/>
      <c r="B80" s="108"/>
      <c r="C80" s="108"/>
      <c r="D80" s="107"/>
    </row>
    <row r="81" spans="1:4" x14ac:dyDescent="0.25">
      <c r="A81" s="109" t="s">
        <v>76</v>
      </c>
      <c r="B81" s="110" t="s">
        <v>155</v>
      </c>
      <c r="C81" s="110" t="s">
        <v>156</v>
      </c>
      <c r="D81" s="111" t="s">
        <v>65</v>
      </c>
    </row>
    <row r="82" spans="1:4" x14ac:dyDescent="0.25">
      <c r="A82" s="99" t="s">
        <v>187</v>
      </c>
      <c r="B82" s="105">
        <v>56.697749999999999</v>
      </c>
      <c r="C82" s="105">
        <v>11323.594090000001</v>
      </c>
      <c r="D82" s="101">
        <v>19871.857948507659</v>
      </c>
    </row>
    <row r="83" spans="1:4" x14ac:dyDescent="0.25">
      <c r="A83" s="99" t="s">
        <v>188</v>
      </c>
      <c r="B83" s="105">
        <v>3015.9169999999999</v>
      </c>
      <c r="C83" s="105">
        <v>9798.7328199999993</v>
      </c>
      <c r="D83" s="101">
        <v>224.90061298106014</v>
      </c>
    </row>
    <row r="84" spans="1:4" x14ac:dyDescent="0.25">
      <c r="A84" s="99" t="s">
        <v>189</v>
      </c>
      <c r="B84" s="105">
        <v>44.995919999999998</v>
      </c>
      <c r="C84" s="105">
        <v>138.80924999999999</v>
      </c>
      <c r="D84" s="101">
        <v>208.49297002928265</v>
      </c>
    </row>
    <row r="85" spans="1:4" x14ac:dyDescent="0.25">
      <c r="A85" s="99" t="s">
        <v>190</v>
      </c>
      <c r="B85" s="105">
        <v>21173.077209999999</v>
      </c>
      <c r="C85" s="105">
        <v>59080.963510000001</v>
      </c>
      <c r="D85" s="101">
        <v>179.03815266916507</v>
      </c>
    </row>
    <row r="86" spans="1:4" x14ac:dyDescent="0.25">
      <c r="A86" s="99" t="s">
        <v>191</v>
      </c>
      <c r="B86" s="105">
        <v>1193.6078500000001</v>
      </c>
      <c r="C86" s="105">
        <v>2792.0913399999999</v>
      </c>
      <c r="D86" s="101">
        <v>133.92032316141351</v>
      </c>
    </row>
    <row r="87" spans="1:4" x14ac:dyDescent="0.25">
      <c r="A87" s="99" t="s">
        <v>192</v>
      </c>
      <c r="B87" s="105">
        <v>2687.8145199999999</v>
      </c>
      <c r="C87" s="105">
        <v>4922.2589500000004</v>
      </c>
      <c r="D87" s="101">
        <v>83.132389284064132</v>
      </c>
    </row>
    <row r="88" spans="1:4" x14ac:dyDescent="0.25">
      <c r="A88" s="99" t="s">
        <v>193</v>
      </c>
      <c r="B88" s="105">
        <v>29298.079470000001</v>
      </c>
      <c r="C88" s="105">
        <v>51972.976920000001</v>
      </c>
      <c r="D88" s="101">
        <v>77.393801437456474</v>
      </c>
    </row>
    <row r="89" spans="1:4" x14ac:dyDescent="0.25">
      <c r="A89" s="99" t="s">
        <v>194</v>
      </c>
      <c r="B89" s="105">
        <v>1421.72639</v>
      </c>
      <c r="C89" s="105">
        <v>2417.0777699999999</v>
      </c>
      <c r="D89" s="101">
        <v>70.010051652765611</v>
      </c>
    </row>
    <row r="90" spans="1:4" x14ac:dyDescent="0.25">
      <c r="A90" s="99" t="s">
        <v>195</v>
      </c>
      <c r="B90" s="105">
        <v>3672.5763299999999</v>
      </c>
      <c r="C90" s="105">
        <v>6145.9969700000001</v>
      </c>
      <c r="D90" s="101">
        <v>67.348379386848563</v>
      </c>
    </row>
    <row r="91" spans="1:4" x14ac:dyDescent="0.25">
      <c r="A91" s="99" t="s">
        <v>196</v>
      </c>
      <c r="B91" s="105">
        <v>1230.7366099999999</v>
      </c>
      <c r="C91" s="105">
        <v>2053.4003699999998</v>
      </c>
      <c r="D91" s="101">
        <v>66.843202137295634</v>
      </c>
    </row>
    <row r="92" spans="1:4" x14ac:dyDescent="0.25">
      <c r="A92" s="107" t="s">
        <v>226</v>
      </c>
      <c r="B92" s="108"/>
      <c r="C92" s="108"/>
      <c r="D92" s="10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4" style="19" bestFit="1" customWidth="1"/>
    <col min="6" max="7" width="15" style="19" bestFit="1" customWidth="1"/>
    <col min="8" max="8" width="10.5546875" style="19" bestFit="1" customWidth="1"/>
    <col min="9" max="9" width="14" style="19" bestFit="1" customWidth="1"/>
    <col min="10" max="11" width="14.33203125" style="19" bestFit="1" customWidth="1"/>
    <col min="12" max="12" width="10.5546875" style="19" bestFit="1" customWidth="1"/>
    <col min="13" max="13" width="10.6640625" style="19" bestFit="1" customWidth="1"/>
    <col min="14" max="16384" width="9.109375" style="19"/>
  </cols>
  <sheetData>
    <row r="1" spans="1:13" ht="24.6" x14ac:dyDescent="0.4">
      <c r="B1" s="161" t="s">
        <v>223</v>
      </c>
      <c r="C1" s="161"/>
      <c r="D1" s="161"/>
      <c r="E1" s="161"/>
      <c r="F1" s="161"/>
      <c r="G1" s="161"/>
      <c r="H1" s="161"/>
      <c r="I1" s="161"/>
      <c r="J1" s="16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65" t="s">
        <v>113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13" ht="17.399999999999999" x14ac:dyDescent="0.25">
      <c r="A6" s="113"/>
      <c r="B6" s="164" t="str">
        <f>SEKTOR_USD!B6</f>
        <v>1 - 31 OCAK</v>
      </c>
      <c r="C6" s="164"/>
      <c r="D6" s="164"/>
      <c r="E6" s="164"/>
      <c r="F6" s="164" t="str">
        <f>SEKTOR_USD!F6</f>
        <v>1 OCAK  -  31 OCAK</v>
      </c>
      <c r="G6" s="164"/>
      <c r="H6" s="164"/>
      <c r="I6" s="164"/>
      <c r="J6" s="164" t="s">
        <v>105</v>
      </c>
      <c r="K6" s="164"/>
      <c r="L6" s="164"/>
      <c r="M6" s="164"/>
    </row>
    <row r="7" spans="1:13" ht="28.2" x14ac:dyDescent="0.3">
      <c r="A7" s="114" t="s">
        <v>1</v>
      </c>
      <c r="B7" s="115">
        <f>SEKTOR_USD!B7</f>
        <v>2018</v>
      </c>
      <c r="C7" s="116">
        <f>SEKTOR_USD!C7</f>
        <v>2019</v>
      </c>
      <c r="D7" s="117" t="s">
        <v>117</v>
      </c>
      <c r="E7" s="117" t="s">
        <v>118</v>
      </c>
      <c r="F7" s="115"/>
      <c r="G7" s="116"/>
      <c r="H7" s="117" t="s">
        <v>117</v>
      </c>
      <c r="I7" s="117" t="s">
        <v>118</v>
      </c>
      <c r="J7" s="115"/>
      <c r="K7" s="115"/>
      <c r="L7" s="117" t="s">
        <v>117</v>
      </c>
      <c r="M7" s="117" t="s">
        <v>118</v>
      </c>
    </row>
    <row r="8" spans="1:13" ht="16.8" x14ac:dyDescent="0.3">
      <c r="A8" s="118" t="s">
        <v>2</v>
      </c>
      <c r="B8" s="119">
        <f>SEKTOR_USD!B8*$B$53</f>
        <v>7144999.4149973281</v>
      </c>
      <c r="C8" s="119">
        <f>SEKTOR_USD!C8*$C$53</f>
        <v>10118450.142983872</v>
      </c>
      <c r="D8" s="120">
        <f t="shared" ref="D8:D43" si="0">(C8-B8)/B8*100</f>
        <v>41.61582885150812</v>
      </c>
      <c r="E8" s="120">
        <f>C8/C$44*100</f>
        <v>14.708700844826183</v>
      </c>
      <c r="F8" s="119">
        <f>SEKTOR_USD!F8*$B$54</f>
        <v>7144999.4149973281</v>
      </c>
      <c r="G8" s="119">
        <f>SEKTOR_USD!G8*$C$54</f>
        <v>10118450.142983872</v>
      </c>
      <c r="H8" s="120">
        <f t="shared" ref="H8:H43" si="1">(G8-F8)/F8*100</f>
        <v>41.61582885150812</v>
      </c>
      <c r="I8" s="120">
        <f>G8/G$44*100</f>
        <v>14.708700844826183</v>
      </c>
      <c r="J8" s="119">
        <f>SEKTOR_USD!J8*$B$55</f>
        <v>78311062.143593967</v>
      </c>
      <c r="K8" s="119">
        <f>SEKTOR_USD!K8*$C$55</f>
        <v>112472951.85709858</v>
      </c>
      <c r="L8" s="120">
        <f t="shared" ref="L8:L43" si="2">(K8-J8)/J8*100</f>
        <v>43.623325719761212</v>
      </c>
      <c r="M8" s="120">
        <f>K8/K$44*100</f>
        <v>13.786945727232345</v>
      </c>
    </row>
    <row r="9" spans="1:13" s="23" customFormat="1" ht="15.6" x14ac:dyDescent="0.3">
      <c r="A9" s="121" t="s">
        <v>3</v>
      </c>
      <c r="B9" s="119">
        <f>SEKTOR_USD!B9*$B$53</f>
        <v>4920393.2049641199</v>
      </c>
      <c r="C9" s="119">
        <f>SEKTOR_USD!C9*$C$53</f>
        <v>6822001.290702505</v>
      </c>
      <c r="D9" s="122">
        <f t="shared" si="0"/>
        <v>38.647482152846599</v>
      </c>
      <c r="E9" s="122">
        <f t="shared" ref="E9:E44" si="3">C9/C$44*100</f>
        <v>9.9168128250885204</v>
      </c>
      <c r="F9" s="119">
        <f>SEKTOR_USD!F9*$B$54</f>
        <v>4920393.2049641199</v>
      </c>
      <c r="G9" s="119">
        <f>SEKTOR_USD!G9*$C$54</f>
        <v>6822001.290702505</v>
      </c>
      <c r="H9" s="122">
        <f t="shared" si="1"/>
        <v>38.647482152846599</v>
      </c>
      <c r="I9" s="122">
        <f t="shared" ref="I9:I44" si="4">G9/G$44*100</f>
        <v>9.9168128250885204</v>
      </c>
      <c r="J9" s="119">
        <f>SEKTOR_USD!J9*$B$55</f>
        <v>53449366.286416948</v>
      </c>
      <c r="K9" s="119">
        <f>SEKTOR_USD!K9*$C$55</f>
        <v>74931609.459392369</v>
      </c>
      <c r="L9" s="122">
        <f t="shared" si="2"/>
        <v>40.191764029267247</v>
      </c>
      <c r="M9" s="122">
        <f t="shared" ref="M9:M44" si="5">K9/K$44*100</f>
        <v>9.1851242082041171</v>
      </c>
    </row>
    <row r="10" spans="1:13" ht="13.8" x14ac:dyDescent="0.25">
      <c r="A10" s="123" t="str">
        <f>SEKTOR_USD!A10</f>
        <v xml:space="preserve"> Hububat, Bakliyat, Yağlı Tohumlar ve Mamulleri </v>
      </c>
      <c r="B10" s="124">
        <f>SEKTOR_USD!B10*$B$53</f>
        <v>2064762.7373791621</v>
      </c>
      <c r="C10" s="124">
        <f>SEKTOR_USD!C10*$C$53</f>
        <v>3009675.1646853029</v>
      </c>
      <c r="D10" s="125">
        <f t="shared" si="0"/>
        <v>45.763729178178309</v>
      </c>
      <c r="E10" s="125">
        <f t="shared" si="3"/>
        <v>4.3750190011219043</v>
      </c>
      <c r="F10" s="124">
        <f>SEKTOR_USD!F10*$B$54</f>
        <v>2064762.7373791621</v>
      </c>
      <c r="G10" s="124">
        <f>SEKTOR_USD!G10*$C$54</f>
        <v>3009675.1646853029</v>
      </c>
      <c r="H10" s="125">
        <f t="shared" si="1"/>
        <v>45.763729178178309</v>
      </c>
      <c r="I10" s="125">
        <f t="shared" si="4"/>
        <v>4.3750190011219043</v>
      </c>
      <c r="J10" s="124">
        <f>SEKTOR_USD!J10*$B$55</f>
        <v>23330836.385145638</v>
      </c>
      <c r="K10" s="124">
        <f>SEKTOR_USD!K10*$C$55</f>
        <v>33286546.830368485</v>
      </c>
      <c r="L10" s="125">
        <f t="shared" si="2"/>
        <v>42.671896887337844</v>
      </c>
      <c r="M10" s="125">
        <f t="shared" si="5"/>
        <v>4.0802682513422805</v>
      </c>
    </row>
    <row r="11" spans="1:13" ht="13.8" x14ac:dyDescent="0.25">
      <c r="A11" s="123" t="str">
        <f>SEKTOR_USD!A11</f>
        <v xml:space="preserve"> Yaş Meyve ve Sebze  </v>
      </c>
      <c r="B11" s="124">
        <f>SEKTOR_USD!B11*$B$53</f>
        <v>850358.96473978774</v>
      </c>
      <c r="C11" s="124">
        <f>SEKTOR_USD!C11*$C$53</f>
        <v>1071735.1274840075</v>
      </c>
      <c r="D11" s="125">
        <f t="shared" si="0"/>
        <v>26.033260296369253</v>
      </c>
      <c r="E11" s="125">
        <f t="shared" si="3"/>
        <v>1.5579294410008584</v>
      </c>
      <c r="F11" s="124">
        <f>SEKTOR_USD!F11*$B$54</f>
        <v>850358.96473978774</v>
      </c>
      <c r="G11" s="124">
        <f>SEKTOR_USD!G11*$C$54</f>
        <v>1071735.1274840075</v>
      </c>
      <c r="H11" s="125">
        <f t="shared" si="1"/>
        <v>26.033260296369253</v>
      </c>
      <c r="I11" s="125">
        <f t="shared" si="4"/>
        <v>1.5579294410008584</v>
      </c>
      <c r="J11" s="124">
        <f>SEKTOR_USD!J11*$B$55</f>
        <v>8258818.4252429185</v>
      </c>
      <c r="K11" s="124">
        <f>SEKTOR_USD!K11*$C$55</f>
        <v>11435267.279892759</v>
      </c>
      <c r="L11" s="125">
        <f t="shared" si="2"/>
        <v>38.461299075677537</v>
      </c>
      <c r="M11" s="125">
        <f t="shared" si="5"/>
        <v>1.4017362108943971</v>
      </c>
    </row>
    <row r="12" spans="1:13" ht="13.8" x14ac:dyDescent="0.25">
      <c r="A12" s="123" t="str">
        <f>SEKTOR_USD!A12</f>
        <v xml:space="preserve"> Meyve Sebze Mamulleri </v>
      </c>
      <c r="B12" s="124">
        <f>SEKTOR_USD!B12*$B$53</f>
        <v>452110.45797365421</v>
      </c>
      <c r="C12" s="124">
        <f>SEKTOR_USD!C12*$C$53</f>
        <v>673886.46674754098</v>
      </c>
      <c r="D12" s="125">
        <f t="shared" si="0"/>
        <v>49.053501166038124</v>
      </c>
      <c r="E12" s="125">
        <f t="shared" si="3"/>
        <v>0.979596114296166</v>
      </c>
      <c r="F12" s="124">
        <f>SEKTOR_USD!F12*$B$54</f>
        <v>452110.45797365421</v>
      </c>
      <c r="G12" s="124">
        <f>SEKTOR_USD!G12*$C$54</f>
        <v>673886.46674754098</v>
      </c>
      <c r="H12" s="125">
        <f t="shared" si="1"/>
        <v>49.053501166038124</v>
      </c>
      <c r="I12" s="125">
        <f t="shared" si="4"/>
        <v>0.979596114296166</v>
      </c>
      <c r="J12" s="124">
        <f>SEKTOR_USD!J12*$B$55</f>
        <v>5244574.6529729525</v>
      </c>
      <c r="K12" s="124">
        <f>SEKTOR_USD!K12*$C$55</f>
        <v>7805474.954668466</v>
      </c>
      <c r="L12" s="125">
        <f t="shared" si="2"/>
        <v>48.829513757494809</v>
      </c>
      <c r="M12" s="125">
        <f t="shared" si="5"/>
        <v>0.95679590335650633</v>
      </c>
    </row>
    <row r="13" spans="1:13" ht="13.8" x14ac:dyDescent="0.25">
      <c r="A13" s="123" t="str">
        <f>SEKTOR_USD!A13</f>
        <v xml:space="preserve"> Kuru Meyve ve Mamulleri  </v>
      </c>
      <c r="B13" s="124">
        <f>SEKTOR_USD!B13*$B$53</f>
        <v>408715.29676340637</v>
      </c>
      <c r="C13" s="124">
        <f>SEKTOR_USD!C13*$C$53</f>
        <v>603829.0529039253</v>
      </c>
      <c r="D13" s="125">
        <f t="shared" si="0"/>
        <v>47.738305291143703</v>
      </c>
      <c r="E13" s="125">
        <f t="shared" si="3"/>
        <v>0.87775704530569987</v>
      </c>
      <c r="F13" s="124">
        <f>SEKTOR_USD!F13*$B$54</f>
        <v>408715.29676340637</v>
      </c>
      <c r="G13" s="124">
        <f>SEKTOR_USD!G13*$C$54</f>
        <v>603829.0529039253</v>
      </c>
      <c r="H13" s="125">
        <f t="shared" si="1"/>
        <v>47.738305291143703</v>
      </c>
      <c r="I13" s="125">
        <f t="shared" si="4"/>
        <v>0.87775704530569987</v>
      </c>
      <c r="J13" s="124">
        <f>SEKTOR_USD!J13*$B$55</f>
        <v>4714125.0638190666</v>
      </c>
      <c r="K13" s="124">
        <f>SEKTOR_USD!K13*$C$55</f>
        <v>6921605.1363564096</v>
      </c>
      <c r="L13" s="125">
        <f t="shared" si="2"/>
        <v>46.826930610724851</v>
      </c>
      <c r="M13" s="125">
        <f t="shared" si="5"/>
        <v>0.84845105231632323</v>
      </c>
    </row>
    <row r="14" spans="1:13" ht="13.8" x14ac:dyDescent="0.25">
      <c r="A14" s="123" t="str">
        <f>SEKTOR_USD!A14</f>
        <v xml:space="preserve"> Fındık ve Mamulleri </v>
      </c>
      <c r="B14" s="124">
        <f>SEKTOR_USD!B14*$B$53</f>
        <v>579575.4921525711</v>
      </c>
      <c r="C14" s="124">
        <f>SEKTOR_USD!C14*$C$53</f>
        <v>819999.39792923967</v>
      </c>
      <c r="D14" s="125">
        <f t="shared" si="0"/>
        <v>41.482759197377838</v>
      </c>
      <c r="E14" s="125">
        <f t="shared" si="3"/>
        <v>1.1919934047846197</v>
      </c>
      <c r="F14" s="124">
        <f>SEKTOR_USD!F14*$B$54</f>
        <v>579575.4921525711</v>
      </c>
      <c r="G14" s="124">
        <f>SEKTOR_USD!G14*$C$54</f>
        <v>819999.39792923967</v>
      </c>
      <c r="H14" s="125">
        <f t="shared" si="1"/>
        <v>41.482759197377838</v>
      </c>
      <c r="I14" s="125">
        <f t="shared" si="4"/>
        <v>1.1919934047846197</v>
      </c>
      <c r="J14" s="124">
        <f>SEKTOR_USD!J14*$B$55</f>
        <v>6797093.2050588271</v>
      </c>
      <c r="K14" s="124">
        <f>SEKTOR_USD!K14*$C$55</f>
        <v>8123823.9975087065</v>
      </c>
      <c r="L14" s="125">
        <f t="shared" si="2"/>
        <v>19.519090770484691</v>
      </c>
      <c r="M14" s="125">
        <f t="shared" si="5"/>
        <v>0.99581916097964807</v>
      </c>
    </row>
    <row r="15" spans="1:13" ht="13.8" x14ac:dyDescent="0.25">
      <c r="A15" s="123" t="str">
        <f>SEKTOR_USD!A15</f>
        <v xml:space="preserve"> Zeytin ve Zeytinyağı </v>
      </c>
      <c r="B15" s="124">
        <f>SEKTOR_USD!B15*$B$53</f>
        <v>239457.15849222042</v>
      </c>
      <c r="C15" s="124">
        <f>SEKTOR_USD!C15*$C$53</f>
        <v>154885.53748353649</v>
      </c>
      <c r="D15" s="125">
        <f t="shared" si="0"/>
        <v>-35.318059205747872</v>
      </c>
      <c r="E15" s="125">
        <f t="shared" si="3"/>
        <v>0.22514960333279194</v>
      </c>
      <c r="F15" s="124">
        <f>SEKTOR_USD!F15*$B$54</f>
        <v>239457.15849222042</v>
      </c>
      <c r="G15" s="124">
        <f>SEKTOR_USD!G15*$C$54</f>
        <v>154885.53748353649</v>
      </c>
      <c r="H15" s="125">
        <f t="shared" si="1"/>
        <v>-35.318059205747872</v>
      </c>
      <c r="I15" s="125">
        <f t="shared" si="4"/>
        <v>0.22514960333279194</v>
      </c>
      <c r="J15" s="124">
        <f>SEKTOR_USD!J15*$B$55</f>
        <v>1318643.6227157828</v>
      </c>
      <c r="K15" s="124">
        <f>SEKTOR_USD!K15*$C$55</f>
        <v>1814068.3765795799</v>
      </c>
      <c r="L15" s="125">
        <f t="shared" si="2"/>
        <v>37.570784503811282</v>
      </c>
      <c r="M15" s="125">
        <f t="shared" si="5"/>
        <v>0.22236868367399085</v>
      </c>
    </row>
    <row r="16" spans="1:13" ht="13.8" x14ac:dyDescent="0.25">
      <c r="A16" s="123" t="str">
        <f>SEKTOR_USD!A16</f>
        <v xml:space="preserve"> Tütün </v>
      </c>
      <c r="B16" s="124">
        <f>SEKTOR_USD!B16*$B$53</f>
        <v>292591.05435178196</v>
      </c>
      <c r="C16" s="124">
        <f>SEKTOR_USD!C16*$C$53</f>
        <v>442682.88485000341</v>
      </c>
      <c r="D16" s="125">
        <f t="shared" si="0"/>
        <v>51.297477576934448</v>
      </c>
      <c r="E16" s="125">
        <f t="shared" si="3"/>
        <v>0.64350666657168465</v>
      </c>
      <c r="F16" s="124">
        <f>SEKTOR_USD!F16*$B$54</f>
        <v>292591.05435178196</v>
      </c>
      <c r="G16" s="124">
        <f>SEKTOR_USD!G16*$C$54</f>
        <v>442682.88485000341</v>
      </c>
      <c r="H16" s="125">
        <f t="shared" si="1"/>
        <v>51.297477576934448</v>
      </c>
      <c r="I16" s="125">
        <f t="shared" si="4"/>
        <v>0.64350666657168465</v>
      </c>
      <c r="J16" s="124">
        <f>SEKTOR_USD!J16*$B$55</f>
        <v>3469871.3466219869</v>
      </c>
      <c r="K16" s="124">
        <f>SEKTOR_USD!K16*$C$55</f>
        <v>5052514.8131041182</v>
      </c>
      <c r="L16" s="125">
        <f t="shared" si="2"/>
        <v>45.611012870055752</v>
      </c>
      <c r="M16" s="125">
        <f t="shared" si="5"/>
        <v>0.61933777289679559</v>
      </c>
    </row>
    <row r="17" spans="1:13" ht="13.8" x14ac:dyDescent="0.25">
      <c r="A17" s="123" t="str">
        <f>SEKTOR_USD!A17</f>
        <v xml:space="preserve"> Süs Bitkileri ve Mam.</v>
      </c>
      <c r="B17" s="124">
        <f>SEKTOR_USD!B17*$B$53</f>
        <v>32822.043111535488</v>
      </c>
      <c r="C17" s="124">
        <f>SEKTOR_USD!C17*$C$53</f>
        <v>45307.658618949805</v>
      </c>
      <c r="D17" s="125">
        <f t="shared" si="0"/>
        <v>38.040336078366124</v>
      </c>
      <c r="E17" s="125">
        <f t="shared" si="3"/>
        <v>6.5861548674797432E-2</v>
      </c>
      <c r="F17" s="124">
        <f>SEKTOR_USD!F17*$B$54</f>
        <v>32822.043111535488</v>
      </c>
      <c r="G17" s="124">
        <f>SEKTOR_USD!G17*$C$54</f>
        <v>45307.658618949805</v>
      </c>
      <c r="H17" s="125">
        <f t="shared" si="1"/>
        <v>38.040336078366124</v>
      </c>
      <c r="I17" s="125">
        <f t="shared" si="4"/>
        <v>6.5861548674797432E-2</v>
      </c>
      <c r="J17" s="124">
        <f>SEKTOR_USD!J17*$B$55</f>
        <v>315403.58483976743</v>
      </c>
      <c r="K17" s="124">
        <f>SEKTOR_USD!K17*$C$55</f>
        <v>492308.07091384701</v>
      </c>
      <c r="L17" s="125">
        <f t="shared" si="2"/>
        <v>56.088292770658043</v>
      </c>
      <c r="M17" s="125">
        <f t="shared" si="5"/>
        <v>6.034717274417549E-2</v>
      </c>
    </row>
    <row r="18" spans="1:13" s="23" customFormat="1" ht="15.6" x14ac:dyDescent="0.3">
      <c r="A18" s="121" t="s">
        <v>12</v>
      </c>
      <c r="B18" s="119">
        <f>SEKTOR_USD!B18*$B$53</f>
        <v>823422.72235397552</v>
      </c>
      <c r="C18" s="119">
        <f>SEKTOR_USD!C18*$C$53</f>
        <v>1185975.540591914</v>
      </c>
      <c r="D18" s="122">
        <f t="shared" si="0"/>
        <v>44.029974932132504</v>
      </c>
      <c r="E18" s="122">
        <f t="shared" si="3"/>
        <v>1.7239951958396758</v>
      </c>
      <c r="F18" s="119">
        <f>SEKTOR_USD!F18*$B$54</f>
        <v>823422.72235397552</v>
      </c>
      <c r="G18" s="119">
        <f>SEKTOR_USD!G18*$C$54</f>
        <v>1185975.540591914</v>
      </c>
      <c r="H18" s="122">
        <f t="shared" si="1"/>
        <v>44.029974932132504</v>
      </c>
      <c r="I18" s="122">
        <f t="shared" si="4"/>
        <v>1.7239951958396758</v>
      </c>
      <c r="J18" s="119">
        <f>SEKTOR_USD!J18*$B$55</f>
        <v>8422499.0547760818</v>
      </c>
      <c r="K18" s="119">
        <f>SEKTOR_USD!K18*$C$55</f>
        <v>12506748.200522162</v>
      </c>
      <c r="L18" s="122">
        <f t="shared" si="2"/>
        <v>48.492129463998651</v>
      </c>
      <c r="M18" s="122">
        <f t="shared" si="5"/>
        <v>1.5330784496866317</v>
      </c>
    </row>
    <row r="19" spans="1:13" ht="13.8" x14ac:dyDescent="0.25">
      <c r="A19" s="123" t="str">
        <f>SEKTOR_USD!A19</f>
        <v xml:space="preserve"> Su Ürünleri ve Hayvansal Mamuller</v>
      </c>
      <c r="B19" s="124">
        <f>SEKTOR_USD!B19*$B$53</f>
        <v>823422.72235397552</v>
      </c>
      <c r="C19" s="124">
        <f>SEKTOR_USD!C19*$C$53</f>
        <v>1185975.540591914</v>
      </c>
      <c r="D19" s="125">
        <f t="shared" si="0"/>
        <v>44.029974932132504</v>
      </c>
      <c r="E19" s="125">
        <f t="shared" si="3"/>
        <v>1.7239951958396758</v>
      </c>
      <c r="F19" s="124">
        <f>SEKTOR_USD!F19*$B$54</f>
        <v>823422.72235397552</v>
      </c>
      <c r="G19" s="124">
        <f>SEKTOR_USD!G19*$C$54</f>
        <v>1185975.540591914</v>
      </c>
      <c r="H19" s="125">
        <f t="shared" si="1"/>
        <v>44.029974932132504</v>
      </c>
      <c r="I19" s="125">
        <f t="shared" si="4"/>
        <v>1.7239951958396758</v>
      </c>
      <c r="J19" s="124">
        <f>SEKTOR_USD!J19*$B$55</f>
        <v>8422499.0547760818</v>
      </c>
      <c r="K19" s="124">
        <f>SEKTOR_USD!K19*$C$55</f>
        <v>12506748.200522162</v>
      </c>
      <c r="L19" s="125">
        <f t="shared" si="2"/>
        <v>48.492129463998651</v>
      </c>
      <c r="M19" s="125">
        <f t="shared" si="5"/>
        <v>1.5330784496866317</v>
      </c>
    </row>
    <row r="20" spans="1:13" s="23" customFormat="1" ht="15.6" x14ac:dyDescent="0.3">
      <c r="A20" s="121" t="s">
        <v>111</v>
      </c>
      <c r="B20" s="119">
        <f>SEKTOR_USD!B20*$B$53</f>
        <v>1401183.4876792331</v>
      </c>
      <c r="C20" s="119">
        <f>SEKTOR_USD!C20*$C$53</f>
        <v>2110473.3116894537</v>
      </c>
      <c r="D20" s="122">
        <f t="shared" si="0"/>
        <v>50.62076667667634</v>
      </c>
      <c r="E20" s="122">
        <f t="shared" si="3"/>
        <v>3.0678928238979868</v>
      </c>
      <c r="F20" s="119">
        <f>SEKTOR_USD!F20*$B$54</f>
        <v>1401183.4876792331</v>
      </c>
      <c r="G20" s="119">
        <f>SEKTOR_USD!G20*$C$54</f>
        <v>2110473.3116894537</v>
      </c>
      <c r="H20" s="122">
        <f t="shared" si="1"/>
        <v>50.62076667667634</v>
      </c>
      <c r="I20" s="122">
        <f t="shared" si="4"/>
        <v>3.0678928238979868</v>
      </c>
      <c r="J20" s="119">
        <f>SEKTOR_USD!J20*$B$55</f>
        <v>16439196.802400945</v>
      </c>
      <c r="K20" s="119">
        <f>SEKTOR_USD!K20*$C$55</f>
        <v>25034594.197184045</v>
      </c>
      <c r="L20" s="122">
        <f t="shared" si="2"/>
        <v>52.285993641293601</v>
      </c>
      <c r="M20" s="122">
        <f t="shared" si="5"/>
        <v>3.068743069341596</v>
      </c>
    </row>
    <row r="21" spans="1:13" ht="13.8" x14ac:dyDescent="0.25">
      <c r="A21" s="123" t="str">
        <f>SEKTOR_USD!A21</f>
        <v xml:space="preserve"> Mobilya,Kağıt ve Orman Ürünleri</v>
      </c>
      <c r="B21" s="124">
        <f>SEKTOR_USD!B21*$B$53</f>
        <v>1401183.4876792331</v>
      </c>
      <c r="C21" s="124">
        <f>SEKTOR_USD!C21*$C$53</f>
        <v>2110473.3116894537</v>
      </c>
      <c r="D21" s="125">
        <f t="shared" si="0"/>
        <v>50.62076667667634</v>
      </c>
      <c r="E21" s="125">
        <f t="shared" si="3"/>
        <v>3.0678928238979868</v>
      </c>
      <c r="F21" s="124">
        <f>SEKTOR_USD!F21*$B$54</f>
        <v>1401183.4876792331</v>
      </c>
      <c r="G21" s="124">
        <f>SEKTOR_USD!G21*$C$54</f>
        <v>2110473.3116894537</v>
      </c>
      <c r="H21" s="125">
        <f t="shared" si="1"/>
        <v>50.62076667667634</v>
      </c>
      <c r="I21" s="125">
        <f t="shared" si="4"/>
        <v>3.0678928238979868</v>
      </c>
      <c r="J21" s="124">
        <f>SEKTOR_USD!J21*$B$55</f>
        <v>16439196.802400945</v>
      </c>
      <c r="K21" s="124">
        <f>SEKTOR_USD!K21*$C$55</f>
        <v>25034594.197184045</v>
      </c>
      <c r="L21" s="125">
        <f t="shared" si="2"/>
        <v>52.285993641293601</v>
      </c>
      <c r="M21" s="125">
        <f t="shared" si="5"/>
        <v>3.068743069341596</v>
      </c>
    </row>
    <row r="22" spans="1:13" ht="16.8" x14ac:dyDescent="0.3">
      <c r="A22" s="118" t="s">
        <v>14</v>
      </c>
      <c r="B22" s="119">
        <f>SEKTOR_USD!B22*$B$53</f>
        <v>37299714.565602899</v>
      </c>
      <c r="C22" s="119">
        <f>SEKTOR_USD!C22*$C$53</f>
        <v>57037543.86758665</v>
      </c>
      <c r="D22" s="122">
        <f t="shared" si="0"/>
        <v>52.91683738562871</v>
      </c>
      <c r="E22" s="122">
        <f t="shared" si="3"/>
        <v>82.912714676338894</v>
      </c>
      <c r="F22" s="119">
        <f>SEKTOR_USD!F22*$B$54</f>
        <v>37299714.565602899</v>
      </c>
      <c r="G22" s="119">
        <f>SEKTOR_USD!G22*$C$54</f>
        <v>57037543.86758665</v>
      </c>
      <c r="H22" s="122">
        <f t="shared" si="1"/>
        <v>52.91683738562871</v>
      </c>
      <c r="I22" s="122">
        <f t="shared" si="4"/>
        <v>82.912714676338894</v>
      </c>
      <c r="J22" s="119">
        <f>SEKTOR_USD!J22*$B$55</f>
        <v>447626620.93163967</v>
      </c>
      <c r="K22" s="119">
        <f>SEKTOR_USD!K22*$C$55</f>
        <v>681076870.95268393</v>
      </c>
      <c r="L22" s="122">
        <f t="shared" si="2"/>
        <v>52.152896879807365</v>
      </c>
      <c r="M22" s="122">
        <f t="shared" si="5"/>
        <v>83.486471199121866</v>
      </c>
    </row>
    <row r="23" spans="1:13" s="23" customFormat="1" ht="15.6" x14ac:dyDescent="0.3">
      <c r="A23" s="121" t="s">
        <v>15</v>
      </c>
      <c r="B23" s="119">
        <f>SEKTOR_USD!B23*$B$53</f>
        <v>3746430.3627648666</v>
      </c>
      <c r="C23" s="119">
        <f>SEKTOR_USD!C23*$C$53</f>
        <v>5236364.2961541973</v>
      </c>
      <c r="D23" s="122">
        <f t="shared" si="0"/>
        <v>39.769428205513449</v>
      </c>
      <c r="E23" s="122">
        <f t="shared" si="3"/>
        <v>7.6118491328503124</v>
      </c>
      <c r="F23" s="119">
        <f>SEKTOR_USD!F23*$B$54</f>
        <v>3746430.3627648666</v>
      </c>
      <c r="G23" s="119">
        <f>SEKTOR_USD!G23*$C$54</f>
        <v>5236364.2961541973</v>
      </c>
      <c r="H23" s="122">
        <f t="shared" si="1"/>
        <v>39.769428205513449</v>
      </c>
      <c r="I23" s="122">
        <f t="shared" si="4"/>
        <v>7.6118491328503124</v>
      </c>
      <c r="J23" s="119">
        <f>SEKTOR_USD!J23*$B$55</f>
        <v>43529495.685516074</v>
      </c>
      <c r="K23" s="119">
        <f>SEKTOR_USD!K23*$C$55</f>
        <v>61575320.660449684</v>
      </c>
      <c r="L23" s="122">
        <f t="shared" si="2"/>
        <v>41.456545017906436</v>
      </c>
      <c r="M23" s="122">
        <f t="shared" si="5"/>
        <v>7.5479089866971325</v>
      </c>
    </row>
    <row r="24" spans="1:13" ht="13.8" x14ac:dyDescent="0.25">
      <c r="A24" s="123" t="str">
        <f>SEKTOR_USD!A24</f>
        <v xml:space="preserve"> Tekstil ve Hammaddeleri</v>
      </c>
      <c r="B24" s="124">
        <f>SEKTOR_USD!B24*$B$53</f>
        <v>2623007.0958407228</v>
      </c>
      <c r="C24" s="124">
        <f>SEKTOR_USD!C24*$C$53</f>
        <v>3627009.4747640183</v>
      </c>
      <c r="D24" s="125">
        <f t="shared" si="0"/>
        <v>38.276769457289397</v>
      </c>
      <c r="E24" s="125">
        <f t="shared" si="3"/>
        <v>5.2724079846008802</v>
      </c>
      <c r="F24" s="124">
        <f>SEKTOR_USD!F24*$B$54</f>
        <v>2623007.0958407228</v>
      </c>
      <c r="G24" s="124">
        <f>SEKTOR_USD!G24*$C$54</f>
        <v>3627009.4747640183</v>
      </c>
      <c r="H24" s="125">
        <f t="shared" si="1"/>
        <v>38.276769457289397</v>
      </c>
      <c r="I24" s="125">
        <f t="shared" si="4"/>
        <v>5.2724079846008802</v>
      </c>
      <c r="J24" s="124">
        <f>SEKTOR_USD!J24*$B$55</f>
        <v>29851639.619034547</v>
      </c>
      <c r="K24" s="124">
        <f>SEKTOR_USD!K24*$C$55</f>
        <v>41956300.504469268</v>
      </c>
      <c r="L24" s="125">
        <f t="shared" si="2"/>
        <v>40.549400434662644</v>
      </c>
      <c r="M24" s="125">
        <f t="shared" si="5"/>
        <v>5.1430075268719895</v>
      </c>
    </row>
    <row r="25" spans="1:13" ht="13.8" x14ac:dyDescent="0.25">
      <c r="A25" s="123" t="str">
        <f>SEKTOR_USD!A25</f>
        <v xml:space="preserve"> Deri ve Deri Mamulleri </v>
      </c>
      <c r="B25" s="124">
        <f>SEKTOR_USD!B25*$B$53</f>
        <v>486709.70131932793</v>
      </c>
      <c r="C25" s="124">
        <f>SEKTOR_USD!C25*$C$53</f>
        <v>629282.55334514822</v>
      </c>
      <c r="D25" s="125">
        <f t="shared" si="0"/>
        <v>29.29320119145908</v>
      </c>
      <c r="E25" s="125">
        <f t="shared" si="3"/>
        <v>0.91475756595393376</v>
      </c>
      <c r="F25" s="124">
        <f>SEKTOR_USD!F25*$B$54</f>
        <v>486709.70131932793</v>
      </c>
      <c r="G25" s="124">
        <f>SEKTOR_USD!G25*$C$54</f>
        <v>629282.55334514822</v>
      </c>
      <c r="H25" s="125">
        <f t="shared" si="1"/>
        <v>29.29320119145908</v>
      </c>
      <c r="I25" s="125">
        <f t="shared" si="4"/>
        <v>0.91475756595393376</v>
      </c>
      <c r="J25" s="124">
        <f>SEKTOR_USD!J25*$B$55</f>
        <v>5697383.5354609508</v>
      </c>
      <c r="K25" s="124">
        <f>SEKTOR_USD!K25*$C$55</f>
        <v>8285965.7326310361</v>
      </c>
      <c r="L25" s="125">
        <f t="shared" si="2"/>
        <v>45.434578540457245</v>
      </c>
      <c r="M25" s="125">
        <f t="shared" si="5"/>
        <v>1.0156945111446465</v>
      </c>
    </row>
    <row r="26" spans="1:13" ht="13.8" x14ac:dyDescent="0.25">
      <c r="A26" s="123" t="str">
        <f>SEKTOR_USD!A26</f>
        <v xml:space="preserve"> Halı </v>
      </c>
      <c r="B26" s="124">
        <f>SEKTOR_USD!B26*$B$53</f>
        <v>636713.56560481573</v>
      </c>
      <c r="C26" s="124">
        <f>SEKTOR_USD!C26*$C$53</f>
        <v>980072.26804503112</v>
      </c>
      <c r="D26" s="125">
        <f t="shared" si="0"/>
        <v>53.926713829955574</v>
      </c>
      <c r="E26" s="125">
        <f t="shared" si="3"/>
        <v>1.4246835822954986</v>
      </c>
      <c r="F26" s="124">
        <f>SEKTOR_USD!F26*$B$54</f>
        <v>636713.56560481573</v>
      </c>
      <c r="G26" s="124">
        <f>SEKTOR_USD!G26*$C$54</f>
        <v>980072.26804503112</v>
      </c>
      <c r="H26" s="125">
        <f t="shared" si="1"/>
        <v>53.926713829955574</v>
      </c>
      <c r="I26" s="125">
        <f t="shared" si="4"/>
        <v>1.4246835822954986</v>
      </c>
      <c r="J26" s="124">
        <f>SEKTOR_USD!J26*$B$55</f>
        <v>7980472.5310205771</v>
      </c>
      <c r="K26" s="124">
        <f>SEKTOR_USD!K26*$C$55</f>
        <v>11333054.423349377</v>
      </c>
      <c r="L26" s="125">
        <f t="shared" si="2"/>
        <v>42.009816828478662</v>
      </c>
      <c r="M26" s="125">
        <f t="shared" si="5"/>
        <v>1.3892069486804965</v>
      </c>
    </row>
    <row r="27" spans="1:13" s="23" customFormat="1" ht="15.6" x14ac:dyDescent="0.3">
      <c r="A27" s="121" t="s">
        <v>19</v>
      </c>
      <c r="B27" s="119">
        <f>SEKTOR_USD!B27*$B$53</f>
        <v>5091496.230242379</v>
      </c>
      <c r="C27" s="119">
        <f>SEKTOR_USD!C27*$C$53</f>
        <v>8183430.50290279</v>
      </c>
      <c r="D27" s="122">
        <f t="shared" si="0"/>
        <v>60.727419462573586</v>
      </c>
      <c r="E27" s="122">
        <f t="shared" si="3"/>
        <v>11.895856524537553</v>
      </c>
      <c r="F27" s="119">
        <f>SEKTOR_USD!F27*$B$54</f>
        <v>5091496.230242379</v>
      </c>
      <c r="G27" s="119">
        <f>SEKTOR_USD!G27*$C$54</f>
        <v>8183430.50290279</v>
      </c>
      <c r="H27" s="122">
        <f t="shared" si="1"/>
        <v>60.727419462573586</v>
      </c>
      <c r="I27" s="122">
        <f t="shared" si="4"/>
        <v>11.895856524537553</v>
      </c>
      <c r="J27" s="119">
        <f>SEKTOR_USD!J27*$B$55</f>
        <v>58986526.325569883</v>
      </c>
      <c r="K27" s="119">
        <f>SEKTOR_USD!K27*$C$55</f>
        <v>87163001.998742223</v>
      </c>
      <c r="L27" s="122">
        <f t="shared" si="2"/>
        <v>47.767647000698545</v>
      </c>
      <c r="M27" s="122">
        <f t="shared" si="5"/>
        <v>10.684449533307586</v>
      </c>
    </row>
    <row r="28" spans="1:13" ht="13.8" x14ac:dyDescent="0.25">
      <c r="A28" s="123" t="str">
        <f>SEKTOR_USD!A28</f>
        <v xml:space="preserve"> Kimyevi Maddeler ve Mamulleri  </v>
      </c>
      <c r="B28" s="124">
        <f>SEKTOR_USD!B28*$B$53</f>
        <v>5091496.230242379</v>
      </c>
      <c r="C28" s="124">
        <f>SEKTOR_USD!C28*$C$53</f>
        <v>8183430.50290279</v>
      </c>
      <c r="D28" s="125">
        <f t="shared" si="0"/>
        <v>60.727419462573586</v>
      </c>
      <c r="E28" s="125">
        <f t="shared" si="3"/>
        <v>11.895856524537553</v>
      </c>
      <c r="F28" s="124">
        <f>SEKTOR_USD!F28*$B$54</f>
        <v>5091496.230242379</v>
      </c>
      <c r="G28" s="124">
        <f>SEKTOR_USD!G28*$C$54</f>
        <v>8183430.50290279</v>
      </c>
      <c r="H28" s="125">
        <f t="shared" si="1"/>
        <v>60.727419462573586</v>
      </c>
      <c r="I28" s="125">
        <f t="shared" si="4"/>
        <v>11.895856524537553</v>
      </c>
      <c r="J28" s="124">
        <f>SEKTOR_USD!J28*$B$55</f>
        <v>58986526.325569883</v>
      </c>
      <c r="K28" s="124">
        <f>SEKTOR_USD!K28*$C$55</f>
        <v>87163001.998742223</v>
      </c>
      <c r="L28" s="125">
        <f t="shared" si="2"/>
        <v>47.767647000698545</v>
      </c>
      <c r="M28" s="125">
        <f t="shared" si="5"/>
        <v>10.684449533307586</v>
      </c>
    </row>
    <row r="29" spans="1:13" s="23" customFormat="1" ht="15.6" x14ac:dyDescent="0.3">
      <c r="A29" s="121" t="s">
        <v>21</v>
      </c>
      <c r="B29" s="119">
        <f>SEKTOR_USD!B29*$B$53</f>
        <v>28461787.972595651</v>
      </c>
      <c r="C29" s="119">
        <f>SEKTOR_USD!C29*$C$53</f>
        <v>43617749.068529658</v>
      </c>
      <c r="D29" s="122">
        <f t="shared" si="0"/>
        <v>53.250207297331009</v>
      </c>
      <c r="E29" s="122">
        <f t="shared" si="3"/>
        <v>63.40500901895102</v>
      </c>
      <c r="F29" s="119">
        <f>SEKTOR_USD!F29*$B$54</f>
        <v>28461787.972595651</v>
      </c>
      <c r="G29" s="119">
        <f>SEKTOR_USD!G29*$C$54</f>
        <v>43617749.068529658</v>
      </c>
      <c r="H29" s="122">
        <f t="shared" si="1"/>
        <v>53.250207297331009</v>
      </c>
      <c r="I29" s="122">
        <f t="shared" si="4"/>
        <v>63.40500901895102</v>
      </c>
      <c r="J29" s="119">
        <f>SEKTOR_USD!J29*$B$55</f>
        <v>345110598.92055374</v>
      </c>
      <c r="K29" s="119">
        <f>SEKTOR_USD!K29*$C$55</f>
        <v>532338548.29349196</v>
      </c>
      <c r="L29" s="122">
        <f t="shared" si="2"/>
        <v>54.251579046993882</v>
      </c>
      <c r="M29" s="122">
        <f t="shared" si="5"/>
        <v>65.254112679117142</v>
      </c>
    </row>
    <row r="30" spans="1:13" ht="13.8" x14ac:dyDescent="0.25">
      <c r="A30" s="123" t="str">
        <f>SEKTOR_USD!A30</f>
        <v xml:space="preserve"> Hazırgiyim ve Konfeksiyon </v>
      </c>
      <c r="B30" s="124">
        <f>SEKTOR_USD!B30*$B$53</f>
        <v>5386073.3555262731</v>
      </c>
      <c r="C30" s="124">
        <f>SEKTOR_USD!C30*$C$53</f>
        <v>7626265.0969621232</v>
      </c>
      <c r="D30" s="125">
        <f t="shared" si="0"/>
        <v>41.592299130819413</v>
      </c>
      <c r="E30" s="125">
        <f t="shared" si="3"/>
        <v>11.085932162479995</v>
      </c>
      <c r="F30" s="124">
        <f>SEKTOR_USD!F30*$B$54</f>
        <v>5386073.3555262731</v>
      </c>
      <c r="G30" s="124">
        <f>SEKTOR_USD!G30*$C$54</f>
        <v>7626265.0969621232</v>
      </c>
      <c r="H30" s="125">
        <f t="shared" si="1"/>
        <v>41.592299130819413</v>
      </c>
      <c r="I30" s="125">
        <f t="shared" si="4"/>
        <v>11.085932162479995</v>
      </c>
      <c r="J30" s="124">
        <f>SEKTOR_USD!J30*$B$55</f>
        <v>62817908.045500971</v>
      </c>
      <c r="K30" s="124">
        <f>SEKTOR_USD!K30*$C$55</f>
        <v>87641455.640034795</v>
      </c>
      <c r="L30" s="125">
        <f t="shared" si="2"/>
        <v>39.51667345648211</v>
      </c>
      <c r="M30" s="125">
        <f t="shared" si="5"/>
        <v>10.743098428678255</v>
      </c>
    </row>
    <row r="31" spans="1:13" ht="13.8" x14ac:dyDescent="0.25">
      <c r="A31" s="123" t="str">
        <f>SEKTOR_USD!A31</f>
        <v xml:space="preserve"> Otomotiv Endüstrisi</v>
      </c>
      <c r="B31" s="124">
        <f>SEKTOR_USD!B31*$B$53</f>
        <v>8622911.2067141067</v>
      </c>
      <c r="C31" s="124">
        <f>SEKTOR_USD!C31*$C$53</f>
        <v>12496482.874284266</v>
      </c>
      <c r="D31" s="125">
        <f t="shared" si="0"/>
        <v>44.921854982735496</v>
      </c>
      <c r="E31" s="125">
        <f t="shared" si="3"/>
        <v>18.165531836690683</v>
      </c>
      <c r="F31" s="124">
        <f>SEKTOR_USD!F31*$B$54</f>
        <v>8622911.2067141067</v>
      </c>
      <c r="G31" s="124">
        <f>SEKTOR_USD!G31*$C$54</f>
        <v>12496482.874284266</v>
      </c>
      <c r="H31" s="125">
        <f t="shared" si="1"/>
        <v>44.921854982735496</v>
      </c>
      <c r="I31" s="125">
        <f t="shared" si="4"/>
        <v>18.165531836690683</v>
      </c>
      <c r="J31" s="124">
        <f>SEKTOR_USD!J31*$B$55</f>
        <v>104917595.3289308</v>
      </c>
      <c r="K31" s="124">
        <f>SEKTOR_USD!K31*$C$55</f>
        <v>157118245.82757062</v>
      </c>
      <c r="L31" s="125">
        <f t="shared" si="2"/>
        <v>49.753952456672067</v>
      </c>
      <c r="M31" s="125">
        <f t="shared" si="5"/>
        <v>19.259570343053554</v>
      </c>
    </row>
    <row r="32" spans="1:13" ht="13.8" x14ac:dyDescent="0.25">
      <c r="A32" s="123" t="str">
        <f>SEKTOR_USD!A32</f>
        <v xml:space="preserve"> Gemi ve Yat</v>
      </c>
      <c r="B32" s="124">
        <f>SEKTOR_USD!B32*$B$53</f>
        <v>160433.55069065184</v>
      </c>
      <c r="C32" s="124">
        <f>SEKTOR_USD!C32*$C$53</f>
        <v>492951.14371094044</v>
      </c>
      <c r="D32" s="125">
        <f t="shared" si="0"/>
        <v>207.26187981804966</v>
      </c>
      <c r="E32" s="125">
        <f t="shared" si="3"/>
        <v>0.71657919953153637</v>
      </c>
      <c r="F32" s="124">
        <f>SEKTOR_USD!F32*$B$54</f>
        <v>160433.55069065184</v>
      </c>
      <c r="G32" s="124">
        <f>SEKTOR_USD!G32*$C$54</f>
        <v>492951.14371094044</v>
      </c>
      <c r="H32" s="125">
        <f t="shared" si="1"/>
        <v>207.26187981804966</v>
      </c>
      <c r="I32" s="125">
        <f t="shared" si="4"/>
        <v>0.71657919953153637</v>
      </c>
      <c r="J32" s="124">
        <f>SEKTOR_USD!J32*$B$55</f>
        <v>4800240.1163234627</v>
      </c>
      <c r="K32" s="124">
        <f>SEKTOR_USD!K32*$C$55</f>
        <v>5168626.3449201807</v>
      </c>
      <c r="L32" s="125">
        <f t="shared" si="2"/>
        <v>7.67432919332518</v>
      </c>
      <c r="M32" s="125">
        <f t="shared" si="5"/>
        <v>0.63357073612059167</v>
      </c>
    </row>
    <row r="33" spans="1:13" ht="13.8" x14ac:dyDescent="0.25">
      <c r="A33" s="123" t="str">
        <f>SEKTOR_USD!A33</f>
        <v xml:space="preserve"> Elektrik Elektronik</v>
      </c>
      <c r="B33" s="124">
        <f>SEKTOR_USD!B33*$B$53</f>
        <v>2894245.5144125936</v>
      </c>
      <c r="C33" s="124">
        <f>SEKTOR_USD!C33*$C$53</f>
        <v>4279667.0339307161</v>
      </c>
      <c r="D33" s="125">
        <f t="shared" si="0"/>
        <v>47.868140854640082</v>
      </c>
      <c r="E33" s="125">
        <f t="shared" si="3"/>
        <v>6.2211446642547168</v>
      </c>
      <c r="F33" s="124">
        <f>SEKTOR_USD!F33*$B$54</f>
        <v>2894245.5144125936</v>
      </c>
      <c r="G33" s="124">
        <f>SEKTOR_USD!G33*$C$54</f>
        <v>4279667.0339307161</v>
      </c>
      <c r="H33" s="125">
        <f t="shared" si="1"/>
        <v>47.868140854640082</v>
      </c>
      <c r="I33" s="125">
        <f t="shared" si="4"/>
        <v>6.2211446642547168</v>
      </c>
      <c r="J33" s="124">
        <f>SEKTOR_USD!J33*$B$55</f>
        <v>38841471.940907188</v>
      </c>
      <c r="K33" s="124">
        <f>SEKTOR_USD!K33*$C$55</f>
        <v>56341047.128288001</v>
      </c>
      <c r="L33" s="125">
        <f t="shared" si="2"/>
        <v>45.053841455865509</v>
      </c>
      <c r="M33" s="125">
        <f t="shared" si="5"/>
        <v>6.9062912117756561</v>
      </c>
    </row>
    <row r="34" spans="1:13" ht="13.8" x14ac:dyDescent="0.25">
      <c r="A34" s="123" t="str">
        <f>SEKTOR_USD!A34</f>
        <v xml:space="preserve"> Makine ve Aksamları</v>
      </c>
      <c r="B34" s="124">
        <f>SEKTOR_USD!B34*$B$53</f>
        <v>1931258.9129639787</v>
      </c>
      <c r="C34" s="124">
        <f>SEKTOR_USD!C34*$C$53</f>
        <v>3150327.034451698</v>
      </c>
      <c r="D34" s="125">
        <f t="shared" si="0"/>
        <v>63.122977105993918</v>
      </c>
      <c r="E34" s="125">
        <f t="shared" si="3"/>
        <v>4.5794778111595136</v>
      </c>
      <c r="F34" s="124">
        <f>SEKTOR_USD!F34*$B$54</f>
        <v>1931258.9129639787</v>
      </c>
      <c r="G34" s="124">
        <f>SEKTOR_USD!G34*$C$54</f>
        <v>3150327.034451698</v>
      </c>
      <c r="H34" s="125">
        <f t="shared" si="1"/>
        <v>63.122977105993918</v>
      </c>
      <c r="I34" s="125">
        <f t="shared" si="4"/>
        <v>4.5794778111595136</v>
      </c>
      <c r="J34" s="124">
        <f>SEKTOR_USD!J34*$B$55</f>
        <v>22639830.838274874</v>
      </c>
      <c r="K34" s="124">
        <f>SEKTOR_USD!K34*$C$55</f>
        <v>36736572.853690311</v>
      </c>
      <c r="L34" s="125">
        <f t="shared" si="2"/>
        <v>62.265226785985959</v>
      </c>
      <c r="M34" s="125">
        <f t="shared" si="5"/>
        <v>4.5031727875503362</v>
      </c>
    </row>
    <row r="35" spans="1:13" ht="13.8" x14ac:dyDescent="0.25">
      <c r="A35" s="123" t="str">
        <f>SEKTOR_USD!A35</f>
        <v xml:space="preserve"> Demir ve Demir Dışı Metaller </v>
      </c>
      <c r="B35" s="124">
        <f>SEKTOR_USD!B35*$B$53</f>
        <v>2252676.668773049</v>
      </c>
      <c r="C35" s="124">
        <f>SEKTOR_USD!C35*$C$53</f>
        <v>3495912.4716506288</v>
      </c>
      <c r="D35" s="125">
        <f t="shared" si="0"/>
        <v>55.189269730161726</v>
      </c>
      <c r="E35" s="125">
        <f t="shared" si="3"/>
        <v>5.0818386213881599</v>
      </c>
      <c r="F35" s="124">
        <f>SEKTOR_USD!F35*$B$54</f>
        <v>2252676.668773049</v>
      </c>
      <c r="G35" s="124">
        <f>SEKTOR_USD!G35*$C$54</f>
        <v>3495912.4716506288</v>
      </c>
      <c r="H35" s="125">
        <f t="shared" si="1"/>
        <v>55.189269730161726</v>
      </c>
      <c r="I35" s="125">
        <f t="shared" si="4"/>
        <v>5.0818386213881599</v>
      </c>
      <c r="J35" s="124">
        <f>SEKTOR_USD!J35*$B$55</f>
        <v>25332574.497772578</v>
      </c>
      <c r="K35" s="124">
        <f>SEKTOR_USD!K35*$C$55</f>
        <v>40459579.450395033</v>
      </c>
      <c r="L35" s="125">
        <f t="shared" si="2"/>
        <v>59.713650319877786</v>
      </c>
      <c r="M35" s="125">
        <f t="shared" si="5"/>
        <v>4.959539309841948</v>
      </c>
    </row>
    <row r="36" spans="1:13" ht="13.8" x14ac:dyDescent="0.25">
      <c r="A36" s="123" t="str">
        <f>SEKTOR_USD!A36</f>
        <v xml:space="preserve"> Çelik</v>
      </c>
      <c r="B36" s="124">
        <f>SEKTOR_USD!B36*$B$53</f>
        <v>4216055.3893921301</v>
      </c>
      <c r="C36" s="124">
        <f>SEKTOR_USD!C36*$C$53</f>
        <v>6473219.042706606</v>
      </c>
      <c r="D36" s="125">
        <f t="shared" si="0"/>
        <v>53.537333949493323</v>
      </c>
      <c r="E36" s="125">
        <f t="shared" si="3"/>
        <v>9.4098049658547751</v>
      </c>
      <c r="F36" s="124">
        <f>SEKTOR_USD!F36*$B$54</f>
        <v>4216055.3893921301</v>
      </c>
      <c r="G36" s="124">
        <f>SEKTOR_USD!G36*$C$54</f>
        <v>6473219.042706606</v>
      </c>
      <c r="H36" s="125">
        <f t="shared" si="1"/>
        <v>53.537333949493323</v>
      </c>
      <c r="I36" s="125">
        <f t="shared" si="4"/>
        <v>9.4098049658547751</v>
      </c>
      <c r="J36" s="124">
        <f>SEKTOR_USD!J36*$B$55</f>
        <v>42689455.30859302</v>
      </c>
      <c r="K36" s="124">
        <f>SEKTOR_USD!K36*$C$55</f>
        <v>77611475.245327756</v>
      </c>
      <c r="L36" s="125">
        <f t="shared" si="2"/>
        <v>81.80479156806021</v>
      </c>
      <c r="M36" s="125">
        <f t="shared" si="5"/>
        <v>9.5136224252145567</v>
      </c>
    </row>
    <row r="37" spans="1:13" ht="13.8" x14ac:dyDescent="0.25">
      <c r="A37" s="123" t="str">
        <f>SEKTOR_USD!A37</f>
        <v xml:space="preserve"> Çimento Cam Seramik ve Toprak Ürünleri</v>
      </c>
      <c r="B37" s="124">
        <f>SEKTOR_USD!B37*$B$53</f>
        <v>786021.21993541461</v>
      </c>
      <c r="C37" s="124">
        <f>SEKTOR_USD!C37*$C$53</f>
        <v>1352953.9627972867</v>
      </c>
      <c r="D37" s="125">
        <f t="shared" si="0"/>
        <v>72.126900455493498</v>
      </c>
      <c r="E37" s="125">
        <f t="shared" si="3"/>
        <v>1.9667236399248524</v>
      </c>
      <c r="F37" s="124">
        <f>SEKTOR_USD!F37*$B$54</f>
        <v>786021.21993541461</v>
      </c>
      <c r="G37" s="124">
        <f>SEKTOR_USD!G37*$C$54</f>
        <v>1352953.9627972867</v>
      </c>
      <c r="H37" s="125">
        <f t="shared" si="1"/>
        <v>72.126900455493498</v>
      </c>
      <c r="I37" s="125">
        <f t="shared" si="4"/>
        <v>1.9667236399248524</v>
      </c>
      <c r="J37" s="124">
        <f>SEKTOR_USD!J37*$B$55</f>
        <v>9973564.0262160506</v>
      </c>
      <c r="K37" s="124">
        <f>SEKTOR_USD!K37*$C$55</f>
        <v>15064545.534724265</v>
      </c>
      <c r="L37" s="125">
        <f t="shared" si="2"/>
        <v>51.044756870525873</v>
      </c>
      <c r="M37" s="125">
        <f t="shared" si="5"/>
        <v>1.8466135036319442</v>
      </c>
    </row>
    <row r="38" spans="1:13" ht="13.8" x14ac:dyDescent="0.25">
      <c r="A38" s="123" t="str">
        <f>SEKTOR_USD!A38</f>
        <v xml:space="preserve"> Mücevher</v>
      </c>
      <c r="B38" s="124">
        <f>SEKTOR_USD!B38*$B$53</f>
        <v>534571.13607748877</v>
      </c>
      <c r="C38" s="124">
        <f>SEKTOR_USD!C38*$C$53</f>
        <v>1472587.8297844501</v>
      </c>
      <c r="D38" s="125">
        <f t="shared" si="0"/>
        <v>175.47088318120325</v>
      </c>
      <c r="E38" s="125">
        <f t="shared" si="3"/>
        <v>2.1406295974142076</v>
      </c>
      <c r="F38" s="124">
        <f>SEKTOR_USD!F38*$B$54</f>
        <v>534571.13607748877</v>
      </c>
      <c r="G38" s="124">
        <f>SEKTOR_USD!G38*$C$54</f>
        <v>1472587.8297844501</v>
      </c>
      <c r="H38" s="125">
        <f t="shared" si="1"/>
        <v>175.47088318120325</v>
      </c>
      <c r="I38" s="125">
        <f t="shared" si="4"/>
        <v>2.1406295974142076</v>
      </c>
      <c r="J38" s="124">
        <f>SEKTOR_USD!J38*$B$55</f>
        <v>11754075.380118016</v>
      </c>
      <c r="K38" s="124">
        <f>SEKTOR_USD!K38*$C$55</f>
        <v>22580412.226405106</v>
      </c>
      <c r="L38" s="125">
        <f t="shared" si="2"/>
        <v>92.107090487098688</v>
      </c>
      <c r="M38" s="125">
        <f t="shared" si="5"/>
        <v>2.7679091970442729</v>
      </c>
    </row>
    <row r="39" spans="1:13" ht="13.8" x14ac:dyDescent="0.25">
      <c r="A39" s="123" t="str">
        <f>SEKTOR_USD!A39</f>
        <v xml:space="preserve"> Savunma ve Havacılık Sanayii</v>
      </c>
      <c r="B39" s="124">
        <f>SEKTOR_USD!B39*$B$53</f>
        <v>401822.14401149907</v>
      </c>
      <c r="C39" s="124">
        <f>SEKTOR_USD!C39*$C$53</f>
        <v>938972.95777585206</v>
      </c>
      <c r="D39" s="125">
        <f t="shared" si="0"/>
        <v>133.67874861296377</v>
      </c>
      <c r="E39" s="125">
        <f t="shared" si="3"/>
        <v>1.3649395057684013</v>
      </c>
      <c r="F39" s="124">
        <f>SEKTOR_USD!F39*$B$54</f>
        <v>401822.14401149907</v>
      </c>
      <c r="G39" s="124">
        <f>SEKTOR_USD!G39*$C$54</f>
        <v>938972.95777585206</v>
      </c>
      <c r="H39" s="125">
        <f t="shared" si="1"/>
        <v>133.67874861296377</v>
      </c>
      <c r="I39" s="125">
        <f t="shared" si="4"/>
        <v>1.3649395057684013</v>
      </c>
      <c r="J39" s="124">
        <f>SEKTOR_USD!J39*$B$55</f>
        <v>6368358.8585381638</v>
      </c>
      <c r="K39" s="124">
        <f>SEKTOR_USD!K39*$C$55</f>
        <v>10456553.069784345</v>
      </c>
      <c r="L39" s="125">
        <f t="shared" si="2"/>
        <v>64.195412068606529</v>
      </c>
      <c r="M39" s="125">
        <f t="shared" si="5"/>
        <v>1.2817653247885556</v>
      </c>
    </row>
    <row r="40" spans="1:13" ht="13.8" x14ac:dyDescent="0.25">
      <c r="A40" s="123" t="str">
        <f>SEKTOR_USD!A40</f>
        <v xml:space="preserve"> İklimlendirme Sanayii</v>
      </c>
      <c r="B40" s="124">
        <f>SEKTOR_USD!B40*$B$53</f>
        <v>1249946.1768071339</v>
      </c>
      <c r="C40" s="124">
        <f>SEKTOR_USD!C40*$C$53</f>
        <v>1799151.7878599379</v>
      </c>
      <c r="D40" s="125">
        <f t="shared" si="0"/>
        <v>43.938340805657432</v>
      </c>
      <c r="E40" s="125">
        <f t="shared" si="3"/>
        <v>2.6153398048233267</v>
      </c>
      <c r="F40" s="124">
        <f>SEKTOR_USD!F40*$B$54</f>
        <v>1249946.1768071339</v>
      </c>
      <c r="G40" s="124">
        <f>SEKTOR_USD!G40*$C$54</f>
        <v>1799151.7878599379</v>
      </c>
      <c r="H40" s="125">
        <f t="shared" si="1"/>
        <v>43.938340805657432</v>
      </c>
      <c r="I40" s="125">
        <f t="shared" si="4"/>
        <v>2.6153398048233267</v>
      </c>
      <c r="J40" s="124">
        <f>SEKTOR_USD!J40*$B$55</f>
        <v>14562443.019903803</v>
      </c>
      <c r="K40" s="124">
        <f>SEKTOR_USD!K40*$C$55</f>
        <v>22552934.416978978</v>
      </c>
      <c r="L40" s="125">
        <f t="shared" si="2"/>
        <v>54.870541887469358</v>
      </c>
      <c r="M40" s="125">
        <f t="shared" si="5"/>
        <v>2.7645409644069483</v>
      </c>
    </row>
    <row r="41" spans="1:13" ht="13.8" x14ac:dyDescent="0.25">
      <c r="A41" s="123" t="str">
        <f>SEKTOR_USD!A41</f>
        <v xml:space="preserve"> Diğer Sanayi Ürünleri</v>
      </c>
      <c r="B41" s="124">
        <f>SEKTOR_USD!B41*$B$53</f>
        <v>25772.697291329809</v>
      </c>
      <c r="C41" s="124">
        <f>SEKTOR_USD!C41*$C$53</f>
        <v>39257.8326151441</v>
      </c>
      <c r="D41" s="125">
        <f t="shared" si="0"/>
        <v>52.323337256402823</v>
      </c>
      <c r="E41" s="125">
        <f t="shared" si="3"/>
        <v>5.7067209660839786E-2</v>
      </c>
      <c r="F41" s="124">
        <f>SEKTOR_USD!F41*$B$54</f>
        <v>25772.697291329809</v>
      </c>
      <c r="G41" s="124">
        <f>SEKTOR_USD!G41*$C$54</f>
        <v>39257.8326151441</v>
      </c>
      <c r="H41" s="125">
        <f t="shared" si="1"/>
        <v>52.323337256402823</v>
      </c>
      <c r="I41" s="125">
        <f t="shared" si="4"/>
        <v>5.7067209660839786E-2</v>
      </c>
      <c r="J41" s="124">
        <f>SEKTOR_USD!J41*$B$55</f>
        <v>413081.55947475543</v>
      </c>
      <c r="K41" s="124">
        <f>SEKTOR_USD!K41*$C$55</f>
        <v>607100.55537249532</v>
      </c>
      <c r="L41" s="125">
        <f t="shared" si="2"/>
        <v>46.968689704870968</v>
      </c>
      <c r="M41" s="125">
        <f t="shared" si="5"/>
        <v>7.4418447010510674E-2</v>
      </c>
    </row>
    <row r="42" spans="1:13" ht="16.8" x14ac:dyDescent="0.3">
      <c r="A42" s="118" t="s">
        <v>31</v>
      </c>
      <c r="B42" s="119">
        <f>SEKTOR_USD!B42*$B$53</f>
        <v>1476370.8732307176</v>
      </c>
      <c r="C42" s="119">
        <f>SEKTOR_USD!C42*$C$53</f>
        <v>1636282.4095666017</v>
      </c>
      <c r="D42" s="122">
        <f t="shared" si="0"/>
        <v>10.831393333163799</v>
      </c>
      <c r="E42" s="122">
        <f t="shared" si="3"/>
        <v>2.3785844788349282</v>
      </c>
      <c r="F42" s="119">
        <f>SEKTOR_USD!F42*$B$54</f>
        <v>1476370.8732307176</v>
      </c>
      <c r="G42" s="119">
        <f>SEKTOR_USD!G42*$C$54</f>
        <v>1636282.4095666017</v>
      </c>
      <c r="H42" s="122">
        <f t="shared" si="1"/>
        <v>10.831393333163799</v>
      </c>
      <c r="I42" s="122">
        <f t="shared" si="4"/>
        <v>2.3785844788349282</v>
      </c>
      <c r="J42" s="119">
        <f>SEKTOR_USD!J42*$B$55</f>
        <v>17343172.295819703</v>
      </c>
      <c r="K42" s="119">
        <f>SEKTOR_USD!K42*$C$55</f>
        <v>22243276.563481718</v>
      </c>
      <c r="L42" s="122">
        <f t="shared" si="2"/>
        <v>28.253794542784465</v>
      </c>
      <c r="M42" s="122">
        <f t="shared" si="5"/>
        <v>2.7265830736457795</v>
      </c>
    </row>
    <row r="43" spans="1:13" ht="13.8" x14ac:dyDescent="0.25">
      <c r="A43" s="123" t="str">
        <f>SEKTOR_USD!A43</f>
        <v xml:space="preserve"> Madencilik Ürünleri</v>
      </c>
      <c r="B43" s="124">
        <f>SEKTOR_USD!B43*$B$53</f>
        <v>1476370.8732307176</v>
      </c>
      <c r="C43" s="124">
        <f>SEKTOR_USD!C43*$C$53</f>
        <v>1636282.4095666017</v>
      </c>
      <c r="D43" s="125">
        <f t="shared" si="0"/>
        <v>10.831393333163799</v>
      </c>
      <c r="E43" s="125">
        <f t="shared" si="3"/>
        <v>2.3785844788349282</v>
      </c>
      <c r="F43" s="124">
        <f>SEKTOR_USD!F43*$B$54</f>
        <v>1476370.8732307176</v>
      </c>
      <c r="G43" s="124">
        <f>SEKTOR_USD!G43*$C$54</f>
        <v>1636282.4095666017</v>
      </c>
      <c r="H43" s="125">
        <f t="shared" si="1"/>
        <v>10.831393333163799</v>
      </c>
      <c r="I43" s="125">
        <f t="shared" si="4"/>
        <v>2.3785844788349282</v>
      </c>
      <c r="J43" s="124">
        <f>SEKTOR_USD!J43*$B$55</f>
        <v>17343172.295819703</v>
      </c>
      <c r="K43" s="124">
        <f>SEKTOR_USD!K43*$C$55</f>
        <v>22243276.563481718</v>
      </c>
      <c r="L43" s="125">
        <f t="shared" si="2"/>
        <v>28.253794542784465</v>
      </c>
      <c r="M43" s="125">
        <f t="shared" si="5"/>
        <v>2.7265830736457795</v>
      </c>
    </row>
    <row r="44" spans="1:13" ht="17.399999999999999" x14ac:dyDescent="0.3">
      <c r="A44" s="126" t="s">
        <v>33</v>
      </c>
      <c r="B44" s="127">
        <f>SEKTOR_USD!B44*$B$53</f>
        <v>45921084.853830941</v>
      </c>
      <c r="C44" s="127">
        <f>SEKTOR_USD!C44*$C$53</f>
        <v>68792276.420137122</v>
      </c>
      <c r="D44" s="128">
        <f>(C44-B44)/B44*100</f>
        <v>49.805425196522037</v>
      </c>
      <c r="E44" s="129">
        <f t="shared" si="3"/>
        <v>100</v>
      </c>
      <c r="F44" s="127">
        <f>SEKTOR_USD!F44*$B$54</f>
        <v>45921084.853830941</v>
      </c>
      <c r="G44" s="127">
        <f>SEKTOR_USD!G44*$C$54</f>
        <v>68792276.420137122</v>
      </c>
      <c r="H44" s="128">
        <f>(G44-F44)/F44*100</f>
        <v>49.805425196522037</v>
      </c>
      <c r="I44" s="128">
        <f t="shared" si="4"/>
        <v>100</v>
      </c>
      <c r="J44" s="127">
        <f>SEKTOR_USD!J44*$B$55</f>
        <v>543280855.37105346</v>
      </c>
      <c r="K44" s="127">
        <f>SEKTOR_USD!K44*$C$55</f>
        <v>815793099.37326431</v>
      </c>
      <c r="L44" s="128">
        <f>(K44-J44)/J44*100</f>
        <v>50.160472490069374</v>
      </c>
      <c r="M44" s="128">
        <f t="shared" si="5"/>
        <v>100</v>
      </c>
    </row>
    <row r="45" spans="1:13" ht="13.8" hidden="1" x14ac:dyDescent="0.25">
      <c r="A45" s="44" t="s">
        <v>34</v>
      </c>
      <c r="B45" s="42">
        <f>SEKTOR_USD!B45*2.1157</f>
        <v>555285.47740628966</v>
      </c>
      <c r="C45" s="42">
        <f>SEKTOR_USD!C45*2.7012</f>
        <v>928988.90460917365</v>
      </c>
      <c r="D45" s="43"/>
      <c r="E45" s="43"/>
      <c r="F45" s="42">
        <f>SEKTOR_USD!F45*2.1642</f>
        <v>568014.76116778958</v>
      </c>
      <c r="G45" s="42">
        <f>SEKTOR_USD!G45*2.5613</f>
        <v>880874.90055363416</v>
      </c>
      <c r="H45" s="43">
        <f>(G45-F45)/F45*100</f>
        <v>55.079579048725947</v>
      </c>
      <c r="I45" s="43">
        <f t="shared" ref="I45:I46" si="6">G45/G$46*100</f>
        <v>2.6111602345238554</v>
      </c>
      <c r="J45" s="42">
        <f>SEKTOR_USD!J45*2.0809</f>
        <v>19373490.013190426</v>
      </c>
      <c r="K45" s="42">
        <f>SEKTOR_USD!K45*2.3856</f>
        <v>11033258.188907104</v>
      </c>
      <c r="L45" s="43">
        <f>(K45-J45)/J45*100</f>
        <v>-43.049712873647863</v>
      </c>
      <c r="M45" s="43">
        <f t="shared" ref="M45:M46" si="7">K45/K$46*100</f>
        <v>2.7405397616618097</v>
      </c>
    </row>
    <row r="46" spans="1:13" s="24" customFormat="1" ht="17.399999999999999" hidden="1" x14ac:dyDescent="0.3">
      <c r="A46" s="45" t="s">
        <v>35</v>
      </c>
      <c r="B46" s="46">
        <f>SEKTOR_USD!B46*2.1157</f>
        <v>26307100.988586091</v>
      </c>
      <c r="C46" s="46">
        <f>SEKTOR_USD!C46*2.7012</f>
        <v>35577629.144562036</v>
      </c>
      <c r="D46" s="47">
        <f>(C46-B46)/B46*100</f>
        <v>35.239641798608545</v>
      </c>
      <c r="E46" s="48">
        <f>C46/C$46*100</f>
        <v>100</v>
      </c>
      <c r="F46" s="46">
        <f>SEKTOR_USD!F46*2.1642</f>
        <v>26910161.156826593</v>
      </c>
      <c r="G46" s="46">
        <f>SEKTOR_USD!G46*2.5613</f>
        <v>33734999.825250536</v>
      </c>
      <c r="H46" s="47">
        <f>(G46-F46)/F46*100</f>
        <v>25.361567434138582</v>
      </c>
      <c r="I46" s="48">
        <f t="shared" si="6"/>
        <v>100</v>
      </c>
      <c r="J46" s="46">
        <f>SEKTOR_USD!J46*2.0809</f>
        <v>329155898.44729191</v>
      </c>
      <c r="K46" s="46">
        <f>SEKTOR_USD!K46*2.3856</f>
        <v>402594348.13734472</v>
      </c>
      <c r="L46" s="47">
        <f>(K46-J46)/J46*100</f>
        <v>22.311144973090187</v>
      </c>
      <c r="M46" s="48">
        <f t="shared" si="7"/>
        <v>100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9" t="s">
        <v>116</v>
      </c>
    </row>
    <row r="52" spans="1:3" x14ac:dyDescent="0.25">
      <c r="A52" s="86"/>
      <c r="B52" s="87">
        <v>2018</v>
      </c>
      <c r="C52" s="87">
        <v>2019</v>
      </c>
    </row>
    <row r="53" spans="1:3" x14ac:dyDescent="0.25">
      <c r="A53" s="88" t="s">
        <v>229</v>
      </c>
      <c r="B53" s="155">
        <v>3.7727529999999998</v>
      </c>
      <c r="C53" s="155">
        <v>5.3630300000000002</v>
      </c>
    </row>
    <row r="54" spans="1:3" x14ac:dyDescent="0.25">
      <c r="A54" s="87" t="s">
        <v>227</v>
      </c>
      <c r="B54" s="155">
        <v>3.7727529999999998</v>
      </c>
      <c r="C54" s="155">
        <v>5.3630300000000002</v>
      </c>
    </row>
    <row r="55" spans="1:3" x14ac:dyDescent="0.25">
      <c r="A55" s="87" t="s">
        <v>228</v>
      </c>
      <c r="B55" s="155">
        <v>3.6493780833333336</v>
      </c>
      <c r="C55" s="155">
        <v>4.9702487499999997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65" t="s">
        <v>37</v>
      </c>
      <c r="B5" s="166"/>
      <c r="C5" s="166"/>
      <c r="D5" s="166"/>
      <c r="E5" s="166"/>
      <c r="F5" s="166"/>
      <c r="G5" s="167"/>
    </row>
    <row r="6" spans="1:7" ht="50.25" customHeight="1" x14ac:dyDescent="0.25">
      <c r="A6" s="113"/>
      <c r="B6" s="168" t="s">
        <v>224</v>
      </c>
      <c r="C6" s="168"/>
      <c r="D6" s="168" t="s">
        <v>119</v>
      </c>
      <c r="E6" s="168"/>
      <c r="F6" s="168" t="s">
        <v>120</v>
      </c>
      <c r="G6" s="168"/>
    </row>
    <row r="7" spans="1:7" ht="28.2" x14ac:dyDescent="0.3">
      <c r="A7" s="114" t="s">
        <v>1</v>
      </c>
      <c r="B7" s="130" t="s">
        <v>38</v>
      </c>
      <c r="C7" s="130" t="s">
        <v>39</v>
      </c>
      <c r="D7" s="130" t="s">
        <v>38</v>
      </c>
      <c r="E7" s="130" t="s">
        <v>39</v>
      </c>
      <c r="F7" s="130" t="s">
        <v>38</v>
      </c>
      <c r="G7" s="130" t="s">
        <v>39</v>
      </c>
    </row>
    <row r="8" spans="1:7" ht="16.8" x14ac:dyDescent="0.3">
      <c r="A8" s="118" t="s">
        <v>2</v>
      </c>
      <c r="B8" s="131">
        <f>SEKTOR_USD!D8</f>
        <v>-0.37692439777256392</v>
      </c>
      <c r="C8" s="131">
        <f>SEKTOR_TL!D8</f>
        <v>41.61582885150812</v>
      </c>
      <c r="D8" s="131">
        <f>SEKTOR_USD!H8</f>
        <v>-0.37692439777256392</v>
      </c>
      <c r="E8" s="131">
        <f>SEKTOR_TL!H8</f>
        <v>41.61582885150812</v>
      </c>
      <c r="F8" s="131">
        <f>SEKTOR_USD!L8</f>
        <v>5.4546449284135354</v>
      </c>
      <c r="G8" s="131">
        <f>SEKTOR_TL!L8</f>
        <v>43.623325719761212</v>
      </c>
    </row>
    <row r="9" spans="1:7" s="23" customFormat="1" ht="15.6" x14ac:dyDescent="0.3">
      <c r="A9" s="121" t="s">
        <v>3</v>
      </c>
      <c r="B9" s="131">
        <f>SEKTOR_USD!D9</f>
        <v>-2.4650795847499505</v>
      </c>
      <c r="C9" s="131">
        <f>SEKTOR_TL!D9</f>
        <v>38.647482152846599</v>
      </c>
      <c r="D9" s="131">
        <f>SEKTOR_USD!H9</f>
        <v>-2.4650795847499505</v>
      </c>
      <c r="E9" s="131">
        <f>SEKTOR_TL!H9</f>
        <v>38.647482152846599</v>
      </c>
      <c r="F9" s="131">
        <f>SEKTOR_USD!L9</f>
        <v>2.9350394408823863</v>
      </c>
      <c r="G9" s="131">
        <f>SEKTOR_TL!L9</f>
        <v>40.191764029267247</v>
      </c>
    </row>
    <row r="10" spans="1:7" ht="13.8" x14ac:dyDescent="0.25">
      <c r="A10" s="123" t="s">
        <v>4</v>
      </c>
      <c r="B10" s="132">
        <f>SEKTOR_USD!D10</f>
        <v>2.5410162814975203</v>
      </c>
      <c r="C10" s="132">
        <f>SEKTOR_TL!D10</f>
        <v>45.763729178178309</v>
      </c>
      <c r="D10" s="132">
        <f>SEKTOR_USD!H10</f>
        <v>2.5410162814975203</v>
      </c>
      <c r="E10" s="132">
        <f>SEKTOR_TL!H10</f>
        <v>45.763729178178309</v>
      </c>
      <c r="F10" s="132">
        <f>SEKTOR_USD!L10</f>
        <v>4.7560634884207884</v>
      </c>
      <c r="G10" s="132">
        <f>SEKTOR_TL!L10</f>
        <v>42.671896887337844</v>
      </c>
    </row>
    <row r="11" spans="1:7" ht="13.8" x14ac:dyDescent="0.25">
      <c r="A11" s="123" t="s">
        <v>5</v>
      </c>
      <c r="B11" s="132">
        <f>SEKTOR_USD!D11</f>
        <v>-11.33885865212241</v>
      </c>
      <c r="C11" s="132">
        <f>SEKTOR_TL!D11</f>
        <v>26.033260296369253</v>
      </c>
      <c r="D11" s="132">
        <f>SEKTOR_USD!H11</f>
        <v>-11.33885865212241</v>
      </c>
      <c r="E11" s="132">
        <f>SEKTOR_TL!H11</f>
        <v>26.033260296369253</v>
      </c>
      <c r="F11" s="132">
        <f>SEKTOR_USD!L11</f>
        <v>1.6644549705162406</v>
      </c>
      <c r="G11" s="132">
        <f>SEKTOR_TL!L11</f>
        <v>38.461299075677537</v>
      </c>
    </row>
    <row r="12" spans="1:7" ht="13.8" x14ac:dyDescent="0.25">
      <c r="A12" s="123" t="s">
        <v>6</v>
      </c>
      <c r="B12" s="132">
        <f>SEKTOR_USD!D12</f>
        <v>4.8552858523397706</v>
      </c>
      <c r="C12" s="132">
        <f>SEKTOR_TL!D12</f>
        <v>49.053501166038124</v>
      </c>
      <c r="D12" s="132">
        <f>SEKTOR_USD!H12</f>
        <v>4.8552858523397706</v>
      </c>
      <c r="E12" s="132">
        <f>SEKTOR_TL!H12</f>
        <v>49.053501166038124</v>
      </c>
      <c r="F12" s="132">
        <f>SEKTOR_USD!L12</f>
        <v>9.2772601491541948</v>
      </c>
      <c r="G12" s="132">
        <f>SEKTOR_TL!L12</f>
        <v>48.829513757494809</v>
      </c>
    </row>
    <row r="13" spans="1:7" ht="13.8" x14ac:dyDescent="0.25">
      <c r="A13" s="123" t="s">
        <v>7</v>
      </c>
      <c r="B13" s="132">
        <f>SEKTOR_USD!D13</f>
        <v>3.9300795449733243</v>
      </c>
      <c r="C13" s="132">
        <f>SEKTOR_TL!D13</f>
        <v>47.738305291143703</v>
      </c>
      <c r="D13" s="132">
        <f>SEKTOR_USD!H13</f>
        <v>3.9300795449733243</v>
      </c>
      <c r="E13" s="132">
        <f>SEKTOR_TL!H13</f>
        <v>47.738305291143703</v>
      </c>
      <c r="F13" s="132">
        <f>SEKTOR_USD!L13</f>
        <v>7.8068743770386737</v>
      </c>
      <c r="G13" s="132">
        <f>SEKTOR_TL!L13</f>
        <v>46.826930610724851</v>
      </c>
    </row>
    <row r="14" spans="1:7" ht="13.8" x14ac:dyDescent="0.25">
      <c r="A14" s="123" t="s">
        <v>8</v>
      </c>
      <c r="B14" s="132">
        <f>SEKTOR_USD!D14</f>
        <v>-0.47053546033029253</v>
      </c>
      <c r="C14" s="132">
        <f>SEKTOR_TL!D14</f>
        <v>41.482759197377838</v>
      </c>
      <c r="D14" s="132">
        <f>SEKTOR_USD!H14</f>
        <v>-0.47053546033029253</v>
      </c>
      <c r="E14" s="132">
        <f>SEKTOR_TL!H14</f>
        <v>41.482759197377838</v>
      </c>
      <c r="F14" s="132">
        <f>SEKTOR_USD!L14</f>
        <v>-12.243758343536797</v>
      </c>
      <c r="G14" s="132">
        <f>SEKTOR_TL!L14</f>
        <v>19.519090770484691</v>
      </c>
    </row>
    <row r="15" spans="1:7" ht="13.8" x14ac:dyDescent="0.25">
      <c r="A15" s="123" t="s">
        <v>9</v>
      </c>
      <c r="B15" s="132">
        <f>SEKTOR_USD!D15</f>
        <v>-54.497926325726851</v>
      </c>
      <c r="C15" s="132">
        <f>SEKTOR_TL!D15</f>
        <v>-35.318059205747872</v>
      </c>
      <c r="D15" s="132">
        <f>SEKTOR_USD!H15</f>
        <v>-54.497926325726851</v>
      </c>
      <c r="E15" s="132">
        <f>SEKTOR_TL!H15</f>
        <v>-35.318059205747872</v>
      </c>
      <c r="F15" s="132">
        <f>SEKTOR_USD!L15</f>
        <v>1.0105994946796002</v>
      </c>
      <c r="G15" s="132">
        <f>SEKTOR_TL!L15</f>
        <v>37.570784503811282</v>
      </c>
    </row>
    <row r="16" spans="1:7" ht="13.8" x14ac:dyDescent="0.25">
      <c r="A16" s="123" t="s">
        <v>10</v>
      </c>
      <c r="B16" s="132">
        <f>SEKTOR_USD!D16</f>
        <v>6.4338652628853659</v>
      </c>
      <c r="C16" s="132">
        <f>SEKTOR_TL!D16</f>
        <v>51.297477576934448</v>
      </c>
      <c r="D16" s="132">
        <f>SEKTOR_USD!H16</f>
        <v>6.4338652628853659</v>
      </c>
      <c r="E16" s="132">
        <f>SEKTOR_TL!H16</f>
        <v>51.297477576934448</v>
      </c>
      <c r="F16" s="132">
        <f>SEKTOR_USD!L16</f>
        <v>6.914093396220748</v>
      </c>
      <c r="G16" s="132">
        <f>SEKTOR_TL!L16</f>
        <v>45.611012870055752</v>
      </c>
    </row>
    <row r="17" spans="1:7" ht="13.8" x14ac:dyDescent="0.25">
      <c r="A17" s="133" t="s">
        <v>11</v>
      </c>
      <c r="B17" s="132">
        <f>SEKTOR_USD!D17</f>
        <v>-2.8921911567408913</v>
      </c>
      <c r="C17" s="132">
        <f>SEKTOR_TL!D17</f>
        <v>38.040336078366124</v>
      </c>
      <c r="D17" s="132">
        <f>SEKTOR_USD!H17</f>
        <v>-2.8921911567408913</v>
      </c>
      <c r="E17" s="132">
        <f>SEKTOR_TL!H17</f>
        <v>38.040336078366124</v>
      </c>
      <c r="F17" s="132">
        <f>SEKTOR_USD!L17</f>
        <v>14.606979117927718</v>
      </c>
      <c r="G17" s="132">
        <f>SEKTOR_TL!L17</f>
        <v>56.088292770658043</v>
      </c>
    </row>
    <row r="18" spans="1:7" s="23" customFormat="1" ht="15.6" x14ac:dyDescent="0.3">
      <c r="A18" s="121" t="s">
        <v>12</v>
      </c>
      <c r="B18" s="131">
        <f>SEKTOR_USD!D18</f>
        <v>1.3213649774712544</v>
      </c>
      <c r="C18" s="131">
        <f>SEKTOR_TL!D18</f>
        <v>44.029974932132504</v>
      </c>
      <c r="D18" s="131">
        <f>SEKTOR_USD!H18</f>
        <v>1.3213649774712544</v>
      </c>
      <c r="E18" s="131">
        <f>SEKTOR_TL!H18</f>
        <v>44.029974932132504</v>
      </c>
      <c r="F18" s="131">
        <f>SEKTOR_USD!L18</f>
        <v>9.0295375686000821</v>
      </c>
      <c r="G18" s="131">
        <f>SEKTOR_TL!L18</f>
        <v>48.492129463998651</v>
      </c>
    </row>
    <row r="19" spans="1:7" ht="13.8" x14ac:dyDescent="0.25">
      <c r="A19" s="123" t="s">
        <v>13</v>
      </c>
      <c r="B19" s="132">
        <f>SEKTOR_USD!D19</f>
        <v>1.3213649774712544</v>
      </c>
      <c r="C19" s="132">
        <f>SEKTOR_TL!D19</f>
        <v>44.029974932132504</v>
      </c>
      <c r="D19" s="132">
        <f>SEKTOR_USD!H19</f>
        <v>1.3213649774712544</v>
      </c>
      <c r="E19" s="132">
        <f>SEKTOR_TL!H19</f>
        <v>44.029974932132504</v>
      </c>
      <c r="F19" s="132">
        <f>SEKTOR_USD!L19</f>
        <v>9.0295375686000821</v>
      </c>
      <c r="G19" s="132">
        <f>SEKTOR_TL!L19</f>
        <v>48.492129463998651</v>
      </c>
    </row>
    <row r="20" spans="1:7" s="23" customFormat="1" ht="15.6" x14ac:dyDescent="0.3">
      <c r="A20" s="121" t="s">
        <v>111</v>
      </c>
      <c r="B20" s="131">
        <f>SEKTOR_USD!D20</f>
        <v>5.957816633830249</v>
      </c>
      <c r="C20" s="131">
        <f>SEKTOR_TL!D20</f>
        <v>50.62076667667634</v>
      </c>
      <c r="D20" s="131">
        <f>SEKTOR_USD!H20</f>
        <v>5.957816633830249</v>
      </c>
      <c r="E20" s="131">
        <f>SEKTOR_TL!H20</f>
        <v>50.62076667667634</v>
      </c>
      <c r="F20" s="131">
        <f>SEKTOR_USD!L20</f>
        <v>11.815161684448142</v>
      </c>
      <c r="G20" s="131">
        <f>SEKTOR_TL!L20</f>
        <v>52.285993641293601</v>
      </c>
    </row>
    <row r="21" spans="1:7" ht="13.8" x14ac:dyDescent="0.25">
      <c r="A21" s="123" t="s">
        <v>110</v>
      </c>
      <c r="B21" s="132">
        <f>SEKTOR_USD!D21</f>
        <v>5.957816633830249</v>
      </c>
      <c r="C21" s="132">
        <f>SEKTOR_TL!D21</f>
        <v>50.62076667667634</v>
      </c>
      <c r="D21" s="132">
        <f>SEKTOR_USD!H21</f>
        <v>5.957816633830249</v>
      </c>
      <c r="E21" s="132">
        <f>SEKTOR_TL!H21</f>
        <v>50.62076667667634</v>
      </c>
      <c r="F21" s="132">
        <f>SEKTOR_USD!L21</f>
        <v>11.815161684448142</v>
      </c>
      <c r="G21" s="132">
        <f>SEKTOR_TL!L21</f>
        <v>52.285993641293601</v>
      </c>
    </row>
    <row r="22" spans="1:7" ht="16.8" x14ac:dyDescent="0.3">
      <c r="A22" s="118" t="s">
        <v>14</v>
      </c>
      <c r="B22" s="131">
        <f>SEKTOR_USD!D22</f>
        <v>7.5730430367055206</v>
      </c>
      <c r="C22" s="131">
        <f>SEKTOR_TL!D22</f>
        <v>52.91683738562871</v>
      </c>
      <c r="D22" s="131">
        <f>SEKTOR_USD!H22</f>
        <v>7.5730430367055206</v>
      </c>
      <c r="E22" s="131">
        <f>SEKTOR_TL!H22</f>
        <v>52.91683738562871</v>
      </c>
      <c r="F22" s="131">
        <f>SEKTOR_USD!L22</f>
        <v>11.71743611199456</v>
      </c>
      <c r="G22" s="131">
        <f>SEKTOR_TL!L22</f>
        <v>52.152896879807365</v>
      </c>
    </row>
    <row r="23" spans="1:7" s="23" customFormat="1" ht="15.6" x14ac:dyDescent="0.3">
      <c r="A23" s="121" t="s">
        <v>15</v>
      </c>
      <c r="B23" s="131">
        <f>SEKTOR_USD!D23</f>
        <v>-1.6758195328693941</v>
      </c>
      <c r="C23" s="131">
        <f>SEKTOR_TL!D23</f>
        <v>39.769428205513449</v>
      </c>
      <c r="D23" s="131">
        <f>SEKTOR_USD!H23</f>
        <v>-1.6758195328693941</v>
      </c>
      <c r="E23" s="131">
        <f>SEKTOR_TL!H23</f>
        <v>39.769428205513449</v>
      </c>
      <c r="F23" s="131">
        <f>SEKTOR_USD!L23</f>
        <v>3.8636979954781587</v>
      </c>
      <c r="G23" s="131">
        <f>SEKTOR_TL!L23</f>
        <v>41.456545017906436</v>
      </c>
    </row>
    <row r="24" spans="1:7" ht="13.8" x14ac:dyDescent="0.25">
      <c r="A24" s="123" t="s">
        <v>16</v>
      </c>
      <c r="B24" s="132">
        <f>SEKTOR_USD!D24</f>
        <v>-2.7258663851783571</v>
      </c>
      <c r="C24" s="132">
        <f>SEKTOR_TL!D24</f>
        <v>38.276769457289397</v>
      </c>
      <c r="D24" s="132">
        <f>SEKTOR_USD!H24</f>
        <v>-2.7258663851783571</v>
      </c>
      <c r="E24" s="132">
        <f>SEKTOR_TL!H24</f>
        <v>38.276769457289397</v>
      </c>
      <c r="F24" s="132">
        <f>SEKTOR_USD!L24</f>
        <v>3.1976320243324725</v>
      </c>
      <c r="G24" s="132">
        <f>SEKTOR_TL!L24</f>
        <v>40.549400434662644</v>
      </c>
    </row>
    <row r="25" spans="1:7" ht="13.8" x14ac:dyDescent="0.25">
      <c r="A25" s="123" t="s">
        <v>17</v>
      </c>
      <c r="B25" s="132">
        <f>SEKTOR_USD!D25</f>
        <v>-9.0455744840732244</v>
      </c>
      <c r="C25" s="132">
        <f>SEKTOR_TL!D25</f>
        <v>29.29320119145908</v>
      </c>
      <c r="D25" s="132">
        <f>SEKTOR_USD!H25</f>
        <v>-9.0455744840732244</v>
      </c>
      <c r="E25" s="132">
        <f>SEKTOR_TL!H25</f>
        <v>29.29320119145908</v>
      </c>
      <c r="F25" s="132">
        <f>SEKTOR_USD!L25</f>
        <v>6.7845474503393941</v>
      </c>
      <c r="G25" s="132">
        <f>SEKTOR_TL!L25</f>
        <v>45.434578540457245</v>
      </c>
    </row>
    <row r="26" spans="1:7" ht="13.8" x14ac:dyDescent="0.25">
      <c r="A26" s="123" t="s">
        <v>18</v>
      </c>
      <c r="B26" s="132">
        <f>SEKTOR_USD!D26</f>
        <v>8.2834650155054721</v>
      </c>
      <c r="C26" s="132">
        <f>SEKTOR_TL!D26</f>
        <v>53.926713829955574</v>
      </c>
      <c r="D26" s="132">
        <f>SEKTOR_USD!H26</f>
        <v>8.2834650155054721</v>
      </c>
      <c r="E26" s="132">
        <f>SEKTOR_TL!H26</f>
        <v>53.926713829955574</v>
      </c>
      <c r="F26" s="132">
        <f>SEKTOR_USD!L26</f>
        <v>4.2699348100095156</v>
      </c>
      <c r="G26" s="132">
        <f>SEKTOR_TL!L26</f>
        <v>42.009816828478662</v>
      </c>
    </row>
    <row r="27" spans="1:7" s="23" customFormat="1" ht="15.6" x14ac:dyDescent="0.3">
      <c r="A27" s="121" t="s">
        <v>19</v>
      </c>
      <c r="B27" s="131">
        <f>SEKTOR_USD!D27</f>
        <v>13.067585666998474</v>
      </c>
      <c r="C27" s="131">
        <f>SEKTOR_TL!D27</f>
        <v>60.727419462573586</v>
      </c>
      <c r="D27" s="131">
        <f>SEKTOR_USD!H27</f>
        <v>13.067585666998474</v>
      </c>
      <c r="E27" s="131">
        <f>SEKTOR_TL!H27</f>
        <v>60.727419462573586</v>
      </c>
      <c r="F27" s="131">
        <f>SEKTOR_USD!L27</f>
        <v>8.4975902644884549</v>
      </c>
      <c r="G27" s="131">
        <f>SEKTOR_TL!L27</f>
        <v>47.767647000698545</v>
      </c>
    </row>
    <row r="28" spans="1:7" ht="13.8" x14ac:dyDescent="0.25">
      <c r="A28" s="123" t="s">
        <v>20</v>
      </c>
      <c r="B28" s="132">
        <f>SEKTOR_USD!D28</f>
        <v>13.067585666998474</v>
      </c>
      <c r="C28" s="132">
        <f>SEKTOR_TL!D28</f>
        <v>60.727419462573586</v>
      </c>
      <c r="D28" s="132">
        <f>SEKTOR_USD!H28</f>
        <v>13.067585666998474</v>
      </c>
      <c r="E28" s="132">
        <f>SEKTOR_TL!H28</f>
        <v>60.727419462573586</v>
      </c>
      <c r="F28" s="132">
        <f>SEKTOR_USD!L28</f>
        <v>8.4975902644884549</v>
      </c>
      <c r="G28" s="132">
        <f>SEKTOR_TL!L28</f>
        <v>47.767647000698545</v>
      </c>
    </row>
    <row r="29" spans="1:7" s="23" customFormat="1" ht="15.6" x14ac:dyDescent="0.3">
      <c r="A29" s="121" t="s">
        <v>21</v>
      </c>
      <c r="B29" s="131">
        <f>SEKTOR_USD!D29</f>
        <v>7.8075601537987644</v>
      </c>
      <c r="C29" s="131">
        <f>SEKTOR_TL!D29</f>
        <v>53.250207297331009</v>
      </c>
      <c r="D29" s="131">
        <f>SEKTOR_USD!H29</f>
        <v>7.8075601537987644</v>
      </c>
      <c r="E29" s="131">
        <f>SEKTOR_TL!H29</f>
        <v>53.250207297331009</v>
      </c>
      <c r="F29" s="131">
        <f>SEKTOR_USD!L29</f>
        <v>13.258382066623685</v>
      </c>
      <c r="G29" s="131">
        <f>SEKTOR_TL!L29</f>
        <v>54.251579046993882</v>
      </c>
    </row>
    <row r="30" spans="1:7" ht="13.8" x14ac:dyDescent="0.25">
      <c r="A30" s="123" t="s">
        <v>22</v>
      </c>
      <c r="B30" s="132">
        <f>SEKTOR_USD!D30</f>
        <v>-0.39347694816245476</v>
      </c>
      <c r="C30" s="132">
        <f>SEKTOR_TL!D30</f>
        <v>41.592299130819413</v>
      </c>
      <c r="D30" s="132">
        <f>SEKTOR_USD!H30</f>
        <v>-0.39347694816245476</v>
      </c>
      <c r="E30" s="132">
        <f>SEKTOR_TL!H30</f>
        <v>41.592299130819413</v>
      </c>
      <c r="F30" s="132">
        <f>SEKTOR_USD!L30</f>
        <v>2.439357863458917</v>
      </c>
      <c r="G30" s="132">
        <f>SEKTOR_TL!L30</f>
        <v>39.51667345648211</v>
      </c>
    </row>
    <row r="31" spans="1:7" ht="13.8" x14ac:dyDescent="0.25">
      <c r="A31" s="123" t="s">
        <v>23</v>
      </c>
      <c r="B31" s="132">
        <f>SEKTOR_USD!D31</f>
        <v>1.9487795428480421</v>
      </c>
      <c r="C31" s="132">
        <f>SEKTOR_TL!D31</f>
        <v>44.921854982735496</v>
      </c>
      <c r="D31" s="132">
        <f>SEKTOR_USD!H31</f>
        <v>1.9487795428480421</v>
      </c>
      <c r="E31" s="132">
        <f>SEKTOR_TL!H31</f>
        <v>44.921854982735496</v>
      </c>
      <c r="F31" s="132">
        <f>SEKTOR_USD!L31</f>
        <v>9.9560242307633189</v>
      </c>
      <c r="G31" s="132">
        <f>SEKTOR_TL!L31</f>
        <v>49.753952456672067</v>
      </c>
    </row>
    <row r="32" spans="1:7" ht="13.8" x14ac:dyDescent="0.25">
      <c r="A32" s="123" t="s">
        <v>24</v>
      </c>
      <c r="B32" s="132">
        <f>SEKTOR_USD!D32</f>
        <v>116.15079141253848</v>
      </c>
      <c r="C32" s="132">
        <f>SEKTOR_TL!D32</f>
        <v>207.26187981804966</v>
      </c>
      <c r="D32" s="132">
        <f>SEKTOR_USD!H32</f>
        <v>116.15079141253848</v>
      </c>
      <c r="E32" s="132">
        <f>SEKTOR_TL!H32</f>
        <v>207.26187981804966</v>
      </c>
      <c r="F32" s="132">
        <f>SEKTOR_USD!L32</f>
        <v>-20.940710040772213</v>
      </c>
      <c r="G32" s="132">
        <f>SEKTOR_TL!L32</f>
        <v>7.67432919332518</v>
      </c>
    </row>
    <row r="33" spans="1:7" ht="13.8" x14ac:dyDescent="0.25">
      <c r="A33" s="123" t="s">
        <v>106</v>
      </c>
      <c r="B33" s="132">
        <f>SEKTOR_USD!D33</f>
        <v>4.0214155083536411</v>
      </c>
      <c r="C33" s="132">
        <f>SEKTOR_TL!D33</f>
        <v>47.868140854640082</v>
      </c>
      <c r="D33" s="132">
        <f>SEKTOR_USD!H33</f>
        <v>4.0214155083536411</v>
      </c>
      <c r="E33" s="132">
        <f>SEKTOR_TL!H33</f>
        <v>47.868140854640082</v>
      </c>
      <c r="F33" s="132">
        <f>SEKTOR_USD!L33</f>
        <v>6.5049933189649343</v>
      </c>
      <c r="G33" s="132">
        <f>SEKTOR_TL!L33</f>
        <v>45.053841455865509</v>
      </c>
    </row>
    <row r="34" spans="1:7" ht="13.8" x14ac:dyDescent="0.25">
      <c r="A34" s="123" t="s">
        <v>25</v>
      </c>
      <c r="B34" s="132">
        <f>SEKTOR_USD!D34</f>
        <v>14.752798557078714</v>
      </c>
      <c r="C34" s="132">
        <f>SEKTOR_TL!D34</f>
        <v>63.122977105993918</v>
      </c>
      <c r="D34" s="132">
        <f>SEKTOR_USD!H34</f>
        <v>14.752798557078714</v>
      </c>
      <c r="E34" s="132">
        <f>SEKTOR_TL!H34</f>
        <v>63.122977105993918</v>
      </c>
      <c r="F34" s="132">
        <f>SEKTOR_USD!L34</f>
        <v>19.142359287327459</v>
      </c>
      <c r="G34" s="132">
        <f>SEKTOR_TL!L34</f>
        <v>62.265226785985959</v>
      </c>
    </row>
    <row r="35" spans="1:7" ht="13.8" x14ac:dyDescent="0.25">
      <c r="A35" s="123" t="s">
        <v>26</v>
      </c>
      <c r="B35" s="132">
        <f>SEKTOR_USD!D35</f>
        <v>9.1716404611342348</v>
      </c>
      <c r="C35" s="132">
        <f>SEKTOR_TL!D35</f>
        <v>55.189269730161726</v>
      </c>
      <c r="D35" s="132">
        <f>SEKTOR_USD!H35</f>
        <v>9.1716404611342348</v>
      </c>
      <c r="E35" s="132">
        <f>SEKTOR_TL!H35</f>
        <v>55.189269730161726</v>
      </c>
      <c r="F35" s="132">
        <f>SEKTOR_USD!L35</f>
        <v>17.268878159574193</v>
      </c>
      <c r="G35" s="132">
        <f>SEKTOR_TL!L35</f>
        <v>59.713650319877786</v>
      </c>
    </row>
    <row r="36" spans="1:7" ht="13.8" x14ac:dyDescent="0.25">
      <c r="A36" s="123" t="s">
        <v>27</v>
      </c>
      <c r="B36" s="132">
        <f>SEKTOR_USD!D36</f>
        <v>8.0095463329410208</v>
      </c>
      <c r="C36" s="132">
        <f>SEKTOR_TL!D36</f>
        <v>53.537333949493323</v>
      </c>
      <c r="D36" s="132">
        <f>SEKTOR_USD!H36</f>
        <v>8.0095463329410208</v>
      </c>
      <c r="E36" s="132">
        <f>SEKTOR_TL!H36</f>
        <v>53.537333949493323</v>
      </c>
      <c r="F36" s="132">
        <f>SEKTOR_USD!L36</f>
        <v>33.489178342122983</v>
      </c>
      <c r="G36" s="132">
        <f>SEKTOR_TL!L36</f>
        <v>81.80479156806021</v>
      </c>
    </row>
    <row r="37" spans="1:7" ht="13.8" x14ac:dyDescent="0.25">
      <c r="A37" s="123" t="s">
        <v>107</v>
      </c>
      <c r="B37" s="132">
        <f>SEKTOR_USD!D37</f>
        <v>21.086825931267292</v>
      </c>
      <c r="C37" s="132">
        <f>SEKTOR_TL!D37</f>
        <v>72.126900455493498</v>
      </c>
      <c r="D37" s="132">
        <f>SEKTOR_USD!H37</f>
        <v>21.086825931267292</v>
      </c>
      <c r="E37" s="132">
        <f>SEKTOR_TL!H37</f>
        <v>72.126900455493498</v>
      </c>
      <c r="F37" s="132">
        <f>SEKTOR_USD!L37</f>
        <v>10.903790343634046</v>
      </c>
      <c r="G37" s="132">
        <f>SEKTOR_TL!L37</f>
        <v>51.044756870525873</v>
      </c>
    </row>
    <row r="38" spans="1:7" ht="13.8" x14ac:dyDescent="0.25">
      <c r="A38" s="133" t="s">
        <v>28</v>
      </c>
      <c r="B38" s="132">
        <f>SEKTOR_USD!D38</f>
        <v>93.786646901944252</v>
      </c>
      <c r="C38" s="132">
        <f>SEKTOR_TL!D38</f>
        <v>175.47088318120325</v>
      </c>
      <c r="D38" s="132">
        <f>SEKTOR_USD!H38</f>
        <v>93.786646901944252</v>
      </c>
      <c r="E38" s="132">
        <f>SEKTOR_TL!H38</f>
        <v>175.47088318120325</v>
      </c>
      <c r="F38" s="132">
        <f>SEKTOR_USD!L38</f>
        <v>41.053585230830038</v>
      </c>
      <c r="G38" s="132">
        <f>SEKTOR_TL!L38</f>
        <v>92.107090487098688</v>
      </c>
    </row>
    <row r="39" spans="1:7" ht="13.8" x14ac:dyDescent="0.25">
      <c r="A39" s="133" t="s">
        <v>108</v>
      </c>
      <c r="B39" s="132">
        <f>SEKTOR_USD!D39</f>
        <v>64.386960331343431</v>
      </c>
      <c r="C39" s="132">
        <f>SEKTOR_TL!D39</f>
        <v>133.67874861296377</v>
      </c>
      <c r="D39" s="132">
        <f>SEKTOR_USD!H39</f>
        <v>64.386960331343431</v>
      </c>
      <c r="E39" s="132">
        <f>SEKTOR_TL!H39</f>
        <v>133.67874861296377</v>
      </c>
      <c r="F39" s="132">
        <f>SEKTOR_USD!L39</f>
        <v>20.559587321873636</v>
      </c>
      <c r="G39" s="132">
        <f>SEKTOR_TL!L39</f>
        <v>64.195412068606529</v>
      </c>
    </row>
    <row r="40" spans="1:7" ht="13.8" x14ac:dyDescent="0.25">
      <c r="A40" s="133" t="s">
        <v>29</v>
      </c>
      <c r="B40" s="132">
        <f>SEKTOR_USD!D40</f>
        <v>1.2569027377371507</v>
      </c>
      <c r="C40" s="132">
        <f>SEKTOR_TL!D40</f>
        <v>43.938340805657432</v>
      </c>
      <c r="D40" s="132">
        <f>SEKTOR_USD!H40</f>
        <v>1.2569027377371507</v>
      </c>
      <c r="E40" s="132">
        <f>SEKTOR_TL!H40</f>
        <v>43.938340805657432</v>
      </c>
      <c r="F40" s="132">
        <f>SEKTOR_USD!L40</f>
        <v>13.71285216219564</v>
      </c>
      <c r="G40" s="132">
        <f>SEKTOR_TL!L40</f>
        <v>54.870541887469358</v>
      </c>
    </row>
    <row r="41" spans="1:7" ht="13.8" x14ac:dyDescent="0.25">
      <c r="A41" s="123" t="s">
        <v>30</v>
      </c>
      <c r="B41" s="132">
        <f>SEKTOR_USD!D41</f>
        <v>7.1555310345281438</v>
      </c>
      <c r="C41" s="132">
        <f>SEKTOR_TL!D41</f>
        <v>52.323337256402823</v>
      </c>
      <c r="D41" s="132">
        <f>SEKTOR_USD!H41</f>
        <v>7.1555310345281438</v>
      </c>
      <c r="E41" s="132">
        <f>SEKTOR_TL!H41</f>
        <v>52.323337256402823</v>
      </c>
      <c r="F41" s="132">
        <f>SEKTOR_USD!L41</f>
        <v>7.9109602200842444</v>
      </c>
      <c r="G41" s="132">
        <f>SEKTOR_TL!L41</f>
        <v>46.968689704870968</v>
      </c>
    </row>
    <row r="42" spans="1:7" ht="16.8" x14ac:dyDescent="0.3">
      <c r="A42" s="118" t="s">
        <v>31</v>
      </c>
      <c r="B42" s="131">
        <f>SEKTOR_USD!D42</f>
        <v>-22.032979175601536</v>
      </c>
      <c r="C42" s="131">
        <f>SEKTOR_TL!D42</f>
        <v>10.831393333163799</v>
      </c>
      <c r="D42" s="131">
        <f>SEKTOR_USD!H42</f>
        <v>-22.032979175601536</v>
      </c>
      <c r="E42" s="131">
        <f>SEKTOR_TL!H42</f>
        <v>10.831393333163799</v>
      </c>
      <c r="F42" s="131">
        <f>SEKTOR_USD!L42</f>
        <v>-5.8303496562875479</v>
      </c>
      <c r="G42" s="131">
        <f>SEKTOR_TL!L42</f>
        <v>28.253794542784465</v>
      </c>
    </row>
    <row r="43" spans="1:7" ht="13.8" x14ac:dyDescent="0.25">
      <c r="A43" s="123" t="s">
        <v>32</v>
      </c>
      <c r="B43" s="132">
        <f>SEKTOR_USD!D43</f>
        <v>-22.032979175601536</v>
      </c>
      <c r="C43" s="132">
        <f>SEKTOR_TL!D43</f>
        <v>10.831393333163799</v>
      </c>
      <c r="D43" s="132">
        <f>SEKTOR_USD!H43</f>
        <v>-22.032979175601536</v>
      </c>
      <c r="E43" s="132">
        <f>SEKTOR_TL!H43</f>
        <v>10.831393333163799</v>
      </c>
      <c r="F43" s="132">
        <f>SEKTOR_USD!L43</f>
        <v>-5.8303496562875479</v>
      </c>
      <c r="G43" s="132">
        <f>SEKTOR_TL!L43</f>
        <v>28.253794542784465</v>
      </c>
    </row>
    <row r="44" spans="1:7" ht="17.399999999999999" x14ac:dyDescent="0.3">
      <c r="A44" s="134" t="s">
        <v>40</v>
      </c>
      <c r="B44" s="135">
        <f>SEKTOR_USD!D44</f>
        <v>5.3842449746606</v>
      </c>
      <c r="C44" s="135">
        <f>SEKTOR_TL!D44</f>
        <v>49.805425196522037</v>
      </c>
      <c r="D44" s="135">
        <f>SEKTOR_USD!H44</f>
        <v>5.3842449746606</v>
      </c>
      <c r="E44" s="135">
        <f>SEKTOR_TL!H44</f>
        <v>49.805425196522037</v>
      </c>
      <c r="F44" s="135">
        <f>SEKTOR_USD!L44</f>
        <v>10.254509351918708</v>
      </c>
      <c r="G44" s="135">
        <f>SEKTOR_TL!L44</f>
        <v>50.160472490069374</v>
      </c>
    </row>
    <row r="45" spans="1:7" ht="13.8" hidden="1" x14ac:dyDescent="0.25">
      <c r="A45" s="44" t="s">
        <v>34</v>
      </c>
      <c r="B45" s="49"/>
      <c r="C45" s="49"/>
      <c r="D45" s="43">
        <f>SEKTOR_USD!H45</f>
        <v>31.036280395600958</v>
      </c>
      <c r="E45" s="43">
        <f>SEKTOR_TL!H45</f>
        <v>55.079579048725947</v>
      </c>
      <c r="F45" s="43">
        <f>SEKTOR_USD!L45</f>
        <v>-50.323670153744906</v>
      </c>
      <c r="G45" s="43">
        <f>SEKTOR_TL!L45</f>
        <v>-43.049712873647863</v>
      </c>
    </row>
    <row r="46" spans="1:7" s="24" customFormat="1" ht="17.399999999999999" hidden="1" x14ac:dyDescent="0.3">
      <c r="A46" s="45" t="s">
        <v>40</v>
      </c>
      <c r="B46" s="50">
        <f>SEKTOR_USD!D46</f>
        <v>5.9257034478439463</v>
      </c>
      <c r="C46" s="50">
        <f>SEKTOR_TL!D46</f>
        <v>35.239641798608545</v>
      </c>
      <c r="D46" s="50">
        <f>SEKTOR_USD!H46</f>
        <v>5.9257034478439463</v>
      </c>
      <c r="E46" s="50">
        <f>SEKTOR_TL!H46</f>
        <v>25.361567434138582</v>
      </c>
      <c r="F46" s="50">
        <f>SEKTOR_USD!L46</f>
        <v>6.6889929470587708</v>
      </c>
      <c r="G46" s="50">
        <f>SEKTOR_TL!L46</f>
        <v>22.311144973090187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61" t="s">
        <v>122</v>
      </c>
      <c r="D2" s="161"/>
      <c r="E2" s="161"/>
      <c r="F2" s="161"/>
      <c r="G2" s="161"/>
      <c r="H2" s="161"/>
      <c r="I2" s="161"/>
      <c r="J2" s="161"/>
      <c r="K2" s="161"/>
    </row>
    <row r="6" spans="1:13" ht="22.5" customHeight="1" x14ac:dyDescent="0.25">
      <c r="A6" s="169" t="s">
        <v>114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1:13" ht="24" customHeight="1" x14ac:dyDescent="0.25">
      <c r="A7" s="52"/>
      <c r="B7" s="157" t="s">
        <v>124</v>
      </c>
      <c r="C7" s="157"/>
      <c r="D7" s="157"/>
      <c r="E7" s="157"/>
      <c r="F7" s="157" t="s">
        <v>125</v>
      </c>
      <c r="G7" s="157"/>
      <c r="H7" s="157"/>
      <c r="I7" s="157"/>
      <c r="J7" s="157" t="s">
        <v>105</v>
      </c>
      <c r="K7" s="157"/>
      <c r="L7" s="157"/>
      <c r="M7" s="157"/>
    </row>
    <row r="8" spans="1:13" ht="64.8" x14ac:dyDescent="0.3">
      <c r="A8" s="53" t="s">
        <v>41</v>
      </c>
      <c r="B8" s="75">
        <v>2018</v>
      </c>
      <c r="C8" s="76">
        <v>2019</v>
      </c>
      <c r="D8" s="77" t="s">
        <v>117</v>
      </c>
      <c r="E8" s="77" t="s">
        <v>118</v>
      </c>
      <c r="F8" s="75">
        <v>2018</v>
      </c>
      <c r="G8" s="76">
        <v>2019</v>
      </c>
      <c r="H8" s="77" t="s">
        <v>117</v>
      </c>
      <c r="I8" s="77" t="s">
        <v>118</v>
      </c>
      <c r="J8" s="75" t="s">
        <v>126</v>
      </c>
      <c r="K8" s="75" t="s">
        <v>127</v>
      </c>
      <c r="L8" s="77" t="s">
        <v>117</v>
      </c>
      <c r="M8" s="77" t="s">
        <v>118</v>
      </c>
    </row>
    <row r="9" spans="1:13" ht="22.5" customHeight="1" x14ac:dyDescent="0.3">
      <c r="A9" s="54" t="s">
        <v>197</v>
      </c>
      <c r="B9" s="80">
        <v>3278173.6302499999</v>
      </c>
      <c r="C9" s="80">
        <v>3497689.93879</v>
      </c>
      <c r="D9" s="66">
        <f>(C9-B9)/B9*100</f>
        <v>6.6962990158413103</v>
      </c>
      <c r="E9" s="82">
        <f t="shared" ref="E9:E22" si="0">C9/C$22*100</f>
        <v>27.267910074477449</v>
      </c>
      <c r="F9" s="80">
        <v>3278173.6302499999</v>
      </c>
      <c r="G9" s="80">
        <v>3497689.93879</v>
      </c>
      <c r="H9" s="66">
        <f t="shared" ref="H9:H21" si="1">(G9-F9)/F9*100</f>
        <v>6.6962990158413103</v>
      </c>
      <c r="I9" s="68">
        <f t="shared" ref="I9:I22" si="2">G9/G$22*100</f>
        <v>27.267910074477449</v>
      </c>
      <c r="J9" s="80">
        <v>41449303.460210003</v>
      </c>
      <c r="K9" s="80">
        <v>47675350.011859998</v>
      </c>
      <c r="L9" s="66">
        <f t="shared" ref="L9:L22" si="3">(K9-J9)/J9*100</f>
        <v>15.020871358252858</v>
      </c>
      <c r="M9" s="82">
        <f t="shared" ref="M9:M22" si="4">K9/K$22*100</f>
        <v>29.046378179014219</v>
      </c>
    </row>
    <row r="10" spans="1:13" ht="22.5" customHeight="1" x14ac:dyDescent="0.3">
      <c r="A10" s="54" t="s">
        <v>198</v>
      </c>
      <c r="B10" s="80">
        <v>2362021.6801100001</v>
      </c>
      <c r="C10" s="80">
        <v>2415691.6050999998</v>
      </c>
      <c r="D10" s="66">
        <f t="shared" ref="D10:D22" si="5">(C10-B10)/B10*100</f>
        <v>2.2722028947465169</v>
      </c>
      <c r="E10" s="82">
        <f t="shared" si="0"/>
        <v>18.832676025686943</v>
      </c>
      <c r="F10" s="80">
        <v>2362021.6801100001</v>
      </c>
      <c r="G10" s="80">
        <v>2415691.6050999998</v>
      </c>
      <c r="H10" s="66">
        <f t="shared" si="1"/>
        <v>2.2722028947465169</v>
      </c>
      <c r="I10" s="68">
        <f t="shared" si="2"/>
        <v>18.832676025686943</v>
      </c>
      <c r="J10" s="80">
        <v>29578644.62091</v>
      </c>
      <c r="K10" s="80">
        <v>32898126.42032</v>
      </c>
      <c r="L10" s="66">
        <f t="shared" si="3"/>
        <v>11.22256223012789</v>
      </c>
      <c r="M10" s="82">
        <f t="shared" si="4"/>
        <v>20.043301646404707</v>
      </c>
    </row>
    <row r="11" spans="1:13" ht="22.5" customHeight="1" x14ac:dyDescent="0.3">
      <c r="A11" s="54" t="s">
        <v>199</v>
      </c>
      <c r="B11" s="80">
        <v>1594967.5996399999</v>
      </c>
      <c r="C11" s="80">
        <v>1580893.5678099999</v>
      </c>
      <c r="D11" s="66">
        <f t="shared" si="5"/>
        <v>-0.88240236561398755</v>
      </c>
      <c r="E11" s="82">
        <f t="shared" si="0"/>
        <v>12.324609784958716</v>
      </c>
      <c r="F11" s="80">
        <v>1594967.5996399999</v>
      </c>
      <c r="G11" s="80">
        <v>1580893.5678099999</v>
      </c>
      <c r="H11" s="66">
        <f t="shared" si="1"/>
        <v>-0.88240236561398755</v>
      </c>
      <c r="I11" s="68">
        <f t="shared" si="2"/>
        <v>12.324609784958716</v>
      </c>
      <c r="J11" s="80">
        <v>18948292.893819999</v>
      </c>
      <c r="K11" s="80">
        <v>19709460.81656</v>
      </c>
      <c r="L11" s="66">
        <f t="shared" si="3"/>
        <v>4.01707914800207</v>
      </c>
      <c r="M11" s="82">
        <f t="shared" si="4"/>
        <v>12.008059771765675</v>
      </c>
    </row>
    <row r="12" spans="1:13" ht="22.5" customHeight="1" x14ac:dyDescent="0.3">
      <c r="A12" s="54" t="s">
        <v>200</v>
      </c>
      <c r="B12" s="80">
        <v>979125.86551999999</v>
      </c>
      <c r="C12" s="80">
        <v>1171281.6058400001</v>
      </c>
      <c r="D12" s="66">
        <f t="shared" si="5"/>
        <v>19.62523380157554</v>
      </c>
      <c r="E12" s="82">
        <f t="shared" si="0"/>
        <v>9.1312843787930262</v>
      </c>
      <c r="F12" s="80">
        <v>979125.86551999999</v>
      </c>
      <c r="G12" s="80">
        <v>1171281.6058400001</v>
      </c>
      <c r="H12" s="66">
        <f t="shared" si="1"/>
        <v>19.62523380157554</v>
      </c>
      <c r="I12" s="68">
        <f t="shared" si="2"/>
        <v>9.1312843787930262</v>
      </c>
      <c r="J12" s="80">
        <v>11926219.38336</v>
      </c>
      <c r="K12" s="80">
        <v>14302798.70169</v>
      </c>
      <c r="L12" s="66">
        <f t="shared" si="3"/>
        <v>19.927348658753587</v>
      </c>
      <c r="M12" s="82">
        <f t="shared" si="4"/>
        <v>8.7140314649866859</v>
      </c>
    </row>
    <row r="13" spans="1:13" ht="22.5" customHeight="1" x14ac:dyDescent="0.3">
      <c r="A13" s="55" t="s">
        <v>201</v>
      </c>
      <c r="B13" s="80">
        <v>1070262.1230299999</v>
      </c>
      <c r="C13" s="80">
        <v>1037822.02949</v>
      </c>
      <c r="D13" s="66">
        <f t="shared" si="5"/>
        <v>-3.0310419141209395</v>
      </c>
      <c r="E13" s="82">
        <f t="shared" si="0"/>
        <v>8.0908366003519774</v>
      </c>
      <c r="F13" s="80">
        <v>1070262.1230299999</v>
      </c>
      <c r="G13" s="80">
        <v>1037822.02949</v>
      </c>
      <c r="H13" s="66">
        <f t="shared" si="1"/>
        <v>-3.0310419141209395</v>
      </c>
      <c r="I13" s="68">
        <f t="shared" si="2"/>
        <v>8.0908366003519774</v>
      </c>
      <c r="J13" s="80">
        <v>12025220.803090001</v>
      </c>
      <c r="K13" s="80">
        <v>13294978.14546</v>
      </c>
      <c r="L13" s="66">
        <f t="shared" si="3"/>
        <v>10.559118731888258</v>
      </c>
      <c r="M13" s="82">
        <f t="shared" si="4"/>
        <v>8.1000131723981941</v>
      </c>
    </row>
    <row r="14" spans="1:13" ht="22.5" customHeight="1" x14ac:dyDescent="0.3">
      <c r="A14" s="54" t="s">
        <v>202</v>
      </c>
      <c r="B14" s="80">
        <v>1044004.82504</v>
      </c>
      <c r="C14" s="80">
        <v>1182332.91301</v>
      </c>
      <c r="D14" s="66">
        <f t="shared" si="5"/>
        <v>13.24975561915627</v>
      </c>
      <c r="E14" s="82">
        <f t="shared" si="0"/>
        <v>9.2174401145473599</v>
      </c>
      <c r="F14" s="80">
        <v>1044004.82504</v>
      </c>
      <c r="G14" s="80">
        <v>1182332.91301</v>
      </c>
      <c r="H14" s="66">
        <f t="shared" si="1"/>
        <v>13.24975561915627</v>
      </c>
      <c r="I14" s="68">
        <f t="shared" si="2"/>
        <v>9.2174401145473599</v>
      </c>
      <c r="J14" s="80">
        <v>11762236.85348</v>
      </c>
      <c r="K14" s="80">
        <v>12620023.86431</v>
      </c>
      <c r="L14" s="66">
        <f t="shared" si="3"/>
        <v>7.2927200966558789</v>
      </c>
      <c r="M14" s="82">
        <f t="shared" si="4"/>
        <v>7.6887948531000534</v>
      </c>
    </row>
    <row r="15" spans="1:13" ht="22.5" customHeight="1" x14ac:dyDescent="0.3">
      <c r="A15" s="54" t="s">
        <v>203</v>
      </c>
      <c r="B15" s="80">
        <v>651127.04894000001</v>
      </c>
      <c r="C15" s="80">
        <v>692258.31389999995</v>
      </c>
      <c r="D15" s="66">
        <f t="shared" si="5"/>
        <v>6.3169338498468823</v>
      </c>
      <c r="E15" s="82">
        <f t="shared" si="0"/>
        <v>5.396829845433567</v>
      </c>
      <c r="F15" s="80">
        <v>651127.04894000001</v>
      </c>
      <c r="G15" s="80">
        <v>692258.31389999995</v>
      </c>
      <c r="H15" s="66">
        <f t="shared" si="1"/>
        <v>6.3169338498468823</v>
      </c>
      <c r="I15" s="68">
        <f t="shared" si="2"/>
        <v>5.396829845433567</v>
      </c>
      <c r="J15" s="80">
        <v>8093247.0244000005</v>
      </c>
      <c r="K15" s="80">
        <v>8516354.4480700009</v>
      </c>
      <c r="L15" s="66">
        <f t="shared" si="3"/>
        <v>5.2279069500089532</v>
      </c>
      <c r="M15" s="82">
        <f t="shared" si="4"/>
        <v>5.1886195265191368</v>
      </c>
    </row>
    <row r="16" spans="1:13" ht="22.5" customHeight="1" x14ac:dyDescent="0.3">
      <c r="A16" s="54" t="s">
        <v>204</v>
      </c>
      <c r="B16" s="80">
        <v>526548.63936999999</v>
      </c>
      <c r="C16" s="80">
        <v>598347.7648</v>
      </c>
      <c r="D16" s="66">
        <f t="shared" si="5"/>
        <v>13.635801151419852</v>
      </c>
      <c r="E16" s="82">
        <f t="shared" si="0"/>
        <v>4.6647053710756516</v>
      </c>
      <c r="F16" s="80">
        <v>526548.63936999999</v>
      </c>
      <c r="G16" s="80">
        <v>598347.7648</v>
      </c>
      <c r="H16" s="66">
        <f t="shared" si="1"/>
        <v>13.635801151419852</v>
      </c>
      <c r="I16" s="68">
        <f t="shared" si="2"/>
        <v>4.6647053710756516</v>
      </c>
      <c r="J16" s="80">
        <v>6815859.2544</v>
      </c>
      <c r="K16" s="80">
        <v>7091196.9342400003</v>
      </c>
      <c r="L16" s="66">
        <f t="shared" si="3"/>
        <v>4.0396620523267881</v>
      </c>
      <c r="M16" s="82">
        <f t="shared" si="4"/>
        <v>4.3203371940124633</v>
      </c>
    </row>
    <row r="17" spans="1:13" ht="22.5" customHeight="1" x14ac:dyDescent="0.3">
      <c r="A17" s="54" t="s">
        <v>205</v>
      </c>
      <c r="B17" s="80">
        <v>208997.61812999999</v>
      </c>
      <c r="C17" s="80">
        <v>196201.95391000001</v>
      </c>
      <c r="D17" s="66">
        <f t="shared" si="5"/>
        <v>-6.1223971519335025</v>
      </c>
      <c r="E17" s="82">
        <f t="shared" si="0"/>
        <v>1.5295859064927431</v>
      </c>
      <c r="F17" s="80">
        <v>208997.61812999999</v>
      </c>
      <c r="G17" s="80">
        <v>196201.95391000001</v>
      </c>
      <c r="H17" s="66">
        <f t="shared" si="1"/>
        <v>-6.1223971519335025</v>
      </c>
      <c r="I17" s="68">
        <f t="shared" si="2"/>
        <v>1.5295859064927431</v>
      </c>
      <c r="J17" s="80">
        <v>2464580.6527</v>
      </c>
      <c r="K17" s="80">
        <v>2531279.4600900002</v>
      </c>
      <c r="L17" s="66">
        <f t="shared" si="3"/>
        <v>2.7062943676414184</v>
      </c>
      <c r="M17" s="82">
        <f t="shared" si="4"/>
        <v>1.5421910999343413</v>
      </c>
    </row>
    <row r="18" spans="1:13" ht="22.5" customHeight="1" x14ac:dyDescent="0.3">
      <c r="A18" s="54" t="s">
        <v>206</v>
      </c>
      <c r="B18" s="80">
        <v>134029.97925999999</v>
      </c>
      <c r="C18" s="80">
        <v>125562.29448</v>
      </c>
      <c r="D18" s="66">
        <f t="shared" si="5"/>
        <v>-6.317754301501334</v>
      </c>
      <c r="E18" s="82">
        <f t="shared" si="0"/>
        <v>0.97888075116519357</v>
      </c>
      <c r="F18" s="80">
        <v>134029.97925999999</v>
      </c>
      <c r="G18" s="80">
        <v>125562.29448</v>
      </c>
      <c r="H18" s="66">
        <f t="shared" si="1"/>
        <v>-6.317754301501334</v>
      </c>
      <c r="I18" s="68">
        <f t="shared" si="2"/>
        <v>0.97888075116519357</v>
      </c>
      <c r="J18" s="80">
        <v>1812370.02773</v>
      </c>
      <c r="K18" s="80">
        <v>1769322.51575</v>
      </c>
      <c r="L18" s="66">
        <f t="shared" si="3"/>
        <v>-2.3752054669496556</v>
      </c>
      <c r="M18" s="82">
        <f t="shared" si="4"/>
        <v>1.0779660956937844</v>
      </c>
    </row>
    <row r="19" spans="1:13" ht="22.5" customHeight="1" x14ac:dyDescent="0.3">
      <c r="A19" s="54" t="s">
        <v>207</v>
      </c>
      <c r="B19" s="80">
        <v>162020.31623</v>
      </c>
      <c r="C19" s="80">
        <v>161463.50339999999</v>
      </c>
      <c r="D19" s="66">
        <f t="shared" si="5"/>
        <v>-0.34366852439022044</v>
      </c>
      <c r="E19" s="82">
        <f t="shared" si="0"/>
        <v>1.2587657476992913</v>
      </c>
      <c r="F19" s="80">
        <v>162020.31623</v>
      </c>
      <c r="G19" s="80">
        <v>161463.50339999999</v>
      </c>
      <c r="H19" s="66">
        <f t="shared" si="1"/>
        <v>-0.34366852439022044</v>
      </c>
      <c r="I19" s="68">
        <f t="shared" si="2"/>
        <v>1.2587657476992913</v>
      </c>
      <c r="J19" s="80">
        <v>1737748.4213</v>
      </c>
      <c r="K19" s="80">
        <v>1755382.8441099999</v>
      </c>
      <c r="L19" s="66">
        <f t="shared" si="3"/>
        <v>1.0147857189136553</v>
      </c>
      <c r="M19" s="82">
        <f t="shared" si="4"/>
        <v>1.0694733006949855</v>
      </c>
    </row>
    <row r="20" spans="1:13" ht="22.5" customHeight="1" x14ac:dyDescent="0.3">
      <c r="A20" s="54" t="s">
        <v>208</v>
      </c>
      <c r="B20" s="80">
        <v>87961.750650000002</v>
      </c>
      <c r="C20" s="80">
        <v>108051.58106</v>
      </c>
      <c r="D20" s="66">
        <f t="shared" si="5"/>
        <v>22.839279870562688</v>
      </c>
      <c r="E20" s="82">
        <f t="shared" si="0"/>
        <v>0.84236763329812325</v>
      </c>
      <c r="F20" s="80">
        <v>87961.750650000002</v>
      </c>
      <c r="G20" s="80">
        <v>108051.58106</v>
      </c>
      <c r="H20" s="66">
        <f t="shared" si="1"/>
        <v>22.839279870562688</v>
      </c>
      <c r="I20" s="68">
        <f t="shared" si="2"/>
        <v>0.84236763329812325</v>
      </c>
      <c r="J20" s="80">
        <v>1288208.22716</v>
      </c>
      <c r="K20" s="80">
        <v>1095967.56054</v>
      </c>
      <c r="L20" s="66">
        <f t="shared" si="3"/>
        <v>-14.923105020359653</v>
      </c>
      <c r="M20" s="82">
        <f t="shared" si="4"/>
        <v>0.6677221714671695</v>
      </c>
    </row>
    <row r="21" spans="1:13" ht="22.5" customHeight="1" x14ac:dyDescent="0.3">
      <c r="A21" s="54" t="s">
        <v>209</v>
      </c>
      <c r="B21" s="80">
        <v>72529.737829999998</v>
      </c>
      <c r="C21" s="80">
        <v>59531.700790000003</v>
      </c>
      <c r="D21" s="66">
        <f t="shared" si="5"/>
        <v>-17.920976180095476</v>
      </c>
      <c r="E21" s="82">
        <f t="shared" si="0"/>
        <v>0.46410776601998871</v>
      </c>
      <c r="F21" s="80">
        <v>72529.737829999998</v>
      </c>
      <c r="G21" s="80">
        <v>59531.700790000003</v>
      </c>
      <c r="H21" s="66">
        <f t="shared" si="1"/>
        <v>-17.920976180095476</v>
      </c>
      <c r="I21" s="68">
        <f t="shared" si="2"/>
        <v>0.46410776601998871</v>
      </c>
      <c r="J21" s="80">
        <v>967503.92653000006</v>
      </c>
      <c r="K21" s="80">
        <v>875024.01662000001</v>
      </c>
      <c r="L21" s="66">
        <f t="shared" si="3"/>
        <v>-9.5586082261891949</v>
      </c>
      <c r="M21" s="82">
        <f t="shared" si="4"/>
        <v>0.53311152400856721</v>
      </c>
    </row>
    <row r="22" spans="1:13" ht="24" customHeight="1" x14ac:dyDescent="0.25">
      <c r="A22" s="70" t="s">
        <v>42</v>
      </c>
      <c r="B22" s="81">
        <f>SUM(B9:B21)</f>
        <v>12171770.813999997</v>
      </c>
      <c r="C22" s="81">
        <f>SUM(C9:C21)</f>
        <v>12827128.772379996</v>
      </c>
      <c r="D22" s="79">
        <f t="shared" si="5"/>
        <v>5.3842449746605858</v>
      </c>
      <c r="E22" s="83">
        <f t="shared" si="0"/>
        <v>100</v>
      </c>
      <c r="F22" s="69">
        <f>SUM(F9:F21)</f>
        <v>12171770.813999997</v>
      </c>
      <c r="G22" s="69">
        <f>SUM(G9:G21)</f>
        <v>12827128.772379996</v>
      </c>
      <c r="H22" s="79">
        <f>(G22-F22)/F22*100</f>
        <v>5.3842449746605858</v>
      </c>
      <c r="I22" s="72">
        <f t="shared" si="2"/>
        <v>100</v>
      </c>
      <c r="J22" s="81">
        <f>SUM(J9:J21)</f>
        <v>148869435.54909</v>
      </c>
      <c r="K22" s="81">
        <f>SUM(K9:K21)</f>
        <v>164135265.73962003</v>
      </c>
      <c r="L22" s="79">
        <f t="shared" si="3"/>
        <v>10.254509351918712</v>
      </c>
      <c r="M22" s="8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/>
    </row>
    <row r="22" spans="3:14" x14ac:dyDescent="0.25">
      <c r="C22" s="67"/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72"/>
      <c r="I26" s="172"/>
      <c r="N26" t="s">
        <v>43</v>
      </c>
    </row>
    <row r="27" spans="3:14" x14ac:dyDescent="0.25">
      <c r="H27" s="172"/>
      <c r="I27" s="17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72"/>
      <c r="I39" s="172"/>
    </row>
    <row r="40" spans="8:9" x14ac:dyDescent="0.25">
      <c r="H40" s="172"/>
      <c r="I40" s="17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72"/>
      <c r="I51" s="172"/>
    </row>
    <row r="52" spans="3:9" x14ac:dyDescent="0.25">
      <c r="H52" s="172"/>
      <c r="I52" s="17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Q18" sqref="Q18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39"/>
      <c r="B3" s="78" t="s">
        <v>121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5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5">
      <c r="A5" s="56" t="s">
        <v>100</v>
      </c>
      <c r="B5" s="57" t="s">
        <v>210</v>
      </c>
      <c r="C5" s="84">
        <v>1247503.4665300001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4">
        <v>1247503.4665300001</v>
      </c>
      <c r="P5" s="59">
        <f t="shared" ref="P5:P24" si="0">O5/O$26*100</f>
        <v>9.7255082463675375</v>
      </c>
    </row>
    <row r="6" spans="1:16" x14ac:dyDescent="0.25">
      <c r="A6" s="56" t="s">
        <v>99</v>
      </c>
      <c r="B6" s="57" t="s">
        <v>168</v>
      </c>
      <c r="C6" s="84">
        <v>931705.21357999998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4">
        <v>931705.21357999998</v>
      </c>
      <c r="P6" s="59">
        <f t="shared" si="0"/>
        <v>7.2635523515300866</v>
      </c>
    </row>
    <row r="7" spans="1:16" x14ac:dyDescent="0.25">
      <c r="A7" s="56" t="s">
        <v>98</v>
      </c>
      <c r="B7" s="57" t="s">
        <v>169</v>
      </c>
      <c r="C7" s="84">
        <v>780036.89966999996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4">
        <v>780036.89966999996</v>
      </c>
      <c r="P7" s="59">
        <f t="shared" si="0"/>
        <v>6.0811496751292733</v>
      </c>
    </row>
    <row r="8" spans="1:16" x14ac:dyDescent="0.25">
      <c r="A8" s="56" t="s">
        <v>97</v>
      </c>
      <c r="B8" s="57" t="s">
        <v>170</v>
      </c>
      <c r="C8" s="84">
        <v>611774.26988000004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4">
        <v>611774.26988000004</v>
      </c>
      <c r="P8" s="59">
        <f t="shared" si="0"/>
        <v>4.7693780949428231</v>
      </c>
    </row>
    <row r="9" spans="1:16" x14ac:dyDescent="0.25">
      <c r="A9" s="56" t="s">
        <v>96</v>
      </c>
      <c r="B9" s="57" t="s">
        <v>211</v>
      </c>
      <c r="C9" s="84">
        <v>586607.25560999999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4">
        <v>586607.25560999999</v>
      </c>
      <c r="P9" s="59">
        <f t="shared" si="0"/>
        <v>4.5731766322726202</v>
      </c>
    </row>
    <row r="10" spans="1:16" x14ac:dyDescent="0.25">
      <c r="A10" s="56" t="s">
        <v>95</v>
      </c>
      <c r="B10" s="57" t="s">
        <v>172</v>
      </c>
      <c r="C10" s="84">
        <v>555782.61892000004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4">
        <v>555782.61892000004</v>
      </c>
      <c r="P10" s="59">
        <f t="shared" si="0"/>
        <v>4.3328684757319831</v>
      </c>
    </row>
    <row r="11" spans="1:16" x14ac:dyDescent="0.25">
      <c r="A11" s="56" t="s">
        <v>94</v>
      </c>
      <c r="B11" s="57" t="s">
        <v>173</v>
      </c>
      <c r="C11" s="84">
        <v>542499.42862000002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4">
        <v>542499.42862000002</v>
      </c>
      <c r="P11" s="59">
        <f t="shared" si="0"/>
        <v>4.2293130305835565</v>
      </c>
    </row>
    <row r="12" spans="1:16" x14ac:dyDescent="0.25">
      <c r="A12" s="56" t="s">
        <v>93</v>
      </c>
      <c r="B12" s="57" t="s">
        <v>174</v>
      </c>
      <c r="C12" s="84">
        <v>387325.53687000001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4">
        <v>387325.53687000001</v>
      </c>
      <c r="P12" s="59">
        <f t="shared" si="0"/>
        <v>3.0195809502123985</v>
      </c>
    </row>
    <row r="13" spans="1:16" x14ac:dyDescent="0.25">
      <c r="A13" s="56" t="s">
        <v>92</v>
      </c>
      <c r="B13" s="57" t="s">
        <v>212</v>
      </c>
      <c r="C13" s="84">
        <v>309978.39337000001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4">
        <v>309978.39337000001</v>
      </c>
      <c r="P13" s="59">
        <f t="shared" si="0"/>
        <v>2.4165844038103099</v>
      </c>
    </row>
    <row r="14" spans="1:16" x14ac:dyDescent="0.25">
      <c r="A14" s="56" t="s">
        <v>91</v>
      </c>
      <c r="B14" s="57" t="s">
        <v>176</v>
      </c>
      <c r="C14" s="84">
        <v>291919.42968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4">
        <v>291919.42968</v>
      </c>
      <c r="P14" s="59">
        <f t="shared" si="0"/>
        <v>2.275797139485924</v>
      </c>
    </row>
    <row r="15" spans="1:16" x14ac:dyDescent="0.25">
      <c r="A15" s="56" t="s">
        <v>90</v>
      </c>
      <c r="B15" s="57" t="s">
        <v>213</v>
      </c>
      <c r="C15" s="84">
        <v>291198.51027999999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4">
        <v>291198.51027999999</v>
      </c>
      <c r="P15" s="59">
        <f t="shared" si="0"/>
        <v>2.2701768684744383</v>
      </c>
    </row>
    <row r="16" spans="1:16" x14ac:dyDescent="0.25">
      <c r="A16" s="56" t="s">
        <v>89</v>
      </c>
      <c r="B16" s="57" t="s">
        <v>214</v>
      </c>
      <c r="C16" s="84">
        <v>270700.95717000001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4">
        <v>270700.95717000001</v>
      </c>
      <c r="P16" s="59">
        <f t="shared" si="0"/>
        <v>2.1103784172876354</v>
      </c>
    </row>
    <row r="17" spans="1:16" x14ac:dyDescent="0.25">
      <c r="A17" s="56" t="s">
        <v>88</v>
      </c>
      <c r="B17" s="57" t="s">
        <v>215</v>
      </c>
      <c r="C17" s="84">
        <v>265753.02335999999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4">
        <v>265753.02335999999</v>
      </c>
      <c r="P17" s="59">
        <f t="shared" si="0"/>
        <v>2.0718044394489308</v>
      </c>
    </row>
    <row r="18" spans="1:16" x14ac:dyDescent="0.25">
      <c r="A18" s="56" t="s">
        <v>87</v>
      </c>
      <c r="B18" s="57" t="s">
        <v>216</v>
      </c>
      <c r="C18" s="84">
        <v>249822.77682999999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4">
        <v>249822.77682999999</v>
      </c>
      <c r="P18" s="59">
        <f t="shared" si="0"/>
        <v>1.9476126049964553</v>
      </c>
    </row>
    <row r="19" spans="1:16" x14ac:dyDescent="0.25">
      <c r="A19" s="56" t="s">
        <v>86</v>
      </c>
      <c r="B19" s="57" t="s">
        <v>217</v>
      </c>
      <c r="C19" s="84">
        <v>229385.42443000001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4">
        <v>229385.42443000001</v>
      </c>
      <c r="P19" s="59">
        <f t="shared" si="0"/>
        <v>1.7882834771560403</v>
      </c>
    </row>
    <row r="20" spans="1:16" x14ac:dyDescent="0.25">
      <c r="A20" s="56" t="s">
        <v>85</v>
      </c>
      <c r="B20" s="57" t="s">
        <v>218</v>
      </c>
      <c r="C20" s="84">
        <v>227765.97531000001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4">
        <v>227765.97531000001</v>
      </c>
      <c r="P20" s="59">
        <f t="shared" si="0"/>
        <v>1.7756582891756478</v>
      </c>
    </row>
    <row r="21" spans="1:16" x14ac:dyDescent="0.25">
      <c r="A21" s="56" t="s">
        <v>84</v>
      </c>
      <c r="B21" s="57" t="s">
        <v>219</v>
      </c>
      <c r="C21" s="84">
        <v>201792.61254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4">
        <v>201792.61254</v>
      </c>
      <c r="P21" s="59">
        <f t="shared" si="0"/>
        <v>1.5731705522011263</v>
      </c>
    </row>
    <row r="22" spans="1:16" x14ac:dyDescent="0.25">
      <c r="A22" s="56" t="s">
        <v>83</v>
      </c>
      <c r="B22" s="57" t="s">
        <v>220</v>
      </c>
      <c r="C22" s="84">
        <v>200445.91096000001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4">
        <v>200445.91096000001</v>
      </c>
      <c r="P22" s="59">
        <f t="shared" si="0"/>
        <v>1.5626716977505513</v>
      </c>
    </row>
    <row r="23" spans="1:16" x14ac:dyDescent="0.25">
      <c r="A23" s="56" t="s">
        <v>82</v>
      </c>
      <c r="B23" s="57" t="s">
        <v>221</v>
      </c>
      <c r="C23" s="84">
        <v>179405.26305000001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4">
        <v>179405.26305000001</v>
      </c>
      <c r="P23" s="59">
        <f t="shared" si="0"/>
        <v>1.3986392920316209</v>
      </c>
    </row>
    <row r="24" spans="1:16" x14ac:dyDescent="0.25">
      <c r="A24" s="56" t="s">
        <v>81</v>
      </c>
      <c r="B24" s="57" t="s">
        <v>222</v>
      </c>
      <c r="C24" s="84">
        <v>178502.1201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4">
        <v>178502.1201</v>
      </c>
      <c r="P24" s="59">
        <f t="shared" si="0"/>
        <v>1.3915984104280565</v>
      </c>
    </row>
    <row r="25" spans="1:16" x14ac:dyDescent="0.25">
      <c r="A25" s="60"/>
      <c r="B25" s="173" t="s">
        <v>80</v>
      </c>
      <c r="C25" s="17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5">
        <f>SUM(O5:O24)</f>
        <v>8539905.0867600013</v>
      </c>
      <c r="P25" s="62">
        <f>SUM(P5:P24)</f>
        <v>66.576903049017019</v>
      </c>
    </row>
    <row r="26" spans="1:16" ht="13.5" customHeight="1" x14ac:dyDescent="0.25">
      <c r="A26" s="60"/>
      <c r="B26" s="174" t="s">
        <v>79</v>
      </c>
      <c r="C26" s="17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5">
        <v>12827128.772380002</v>
      </c>
      <c r="P26" s="58">
        <f>O26/O$26*100</f>
        <v>100</v>
      </c>
    </row>
    <row r="27" spans="1:16" x14ac:dyDescent="0.25">
      <c r="B27" s="40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2019-02-04T08:41:04Z</dcterms:modified>
</cp:coreProperties>
</file>