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8_AYLIK_IHR" sheetId="22" r:id="rId14"/>
  </sheets>
  <calcPr calcId="15251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O25" i="23" l="1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K8" i="1"/>
  <c r="K8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J46" i="2"/>
  <c r="K44" i="1" l="1"/>
  <c r="J44" i="1"/>
  <c r="J45" i="1" s="1"/>
  <c r="C8" i="2"/>
  <c r="C44" i="1"/>
  <c r="B8" i="2"/>
  <c r="B44" i="1"/>
  <c r="G8" i="2"/>
  <c r="G44" i="1"/>
  <c r="F8" i="2"/>
  <c r="F44" i="1"/>
  <c r="F46" i="2"/>
  <c r="C46" i="2"/>
  <c r="C45" i="2"/>
  <c r="B46" i="2"/>
  <c r="K44" i="2" l="1"/>
  <c r="M27" i="2" s="1"/>
  <c r="J44" i="2"/>
  <c r="F44" i="2"/>
  <c r="F45" i="1"/>
  <c r="B44" i="2"/>
  <c r="B45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2" l="1"/>
  <c r="M31" i="2"/>
  <c r="M32" i="2"/>
  <c r="M11" i="2"/>
  <c r="M38" i="2"/>
  <c r="M37" i="2"/>
  <c r="M20" i="2"/>
  <c r="M18" i="2"/>
  <c r="M35" i="2"/>
  <c r="M24" i="2"/>
  <c r="M14" i="2"/>
  <c r="M41" i="2"/>
  <c r="M29" i="2"/>
  <c r="M9" i="2"/>
  <c r="M39" i="2"/>
  <c r="M34" i="2"/>
  <c r="M21" i="2"/>
  <c r="M28" i="2"/>
  <c r="M8" i="2"/>
  <c r="M13" i="2"/>
  <c r="M33" i="2"/>
  <c r="M10" i="2"/>
  <c r="M17" i="2"/>
  <c r="M12" i="2"/>
  <c r="M42" i="2"/>
  <c r="M36" i="2"/>
  <c r="M25" i="2"/>
  <c r="M40" i="2"/>
  <c r="M19" i="2"/>
  <c r="M16" i="2"/>
  <c r="M15" i="2"/>
  <c r="M22" i="2"/>
  <c r="M43" i="2"/>
  <c r="M30" i="2"/>
  <c r="M26" i="2"/>
  <c r="M44" i="2"/>
  <c r="K46" i="2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O58" i="22" l="1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E44" i="1"/>
  <c r="D44" i="1"/>
  <c r="B44" i="3" s="1"/>
  <c r="D43" i="3"/>
  <c r="E43" i="1"/>
  <c r="D43" i="1"/>
  <c r="B43" i="3" s="1"/>
  <c r="D42" i="3"/>
  <c r="E42" i="1"/>
  <c r="D42" i="1"/>
  <c r="B42" i="3" s="1"/>
  <c r="D41" i="3"/>
  <c r="E41" i="1"/>
  <c r="D41" i="1"/>
  <c r="B41" i="3" s="1"/>
  <c r="D40" i="3"/>
  <c r="E40" i="1"/>
  <c r="D40" i="1"/>
  <c r="B40" i="3" s="1"/>
  <c r="D39" i="3"/>
  <c r="E39" i="1"/>
  <c r="D39" i="1"/>
  <c r="B39" i="3" s="1"/>
  <c r="D38" i="3"/>
  <c r="E38" i="1"/>
  <c r="D38" i="1"/>
  <c r="B38" i="3" s="1"/>
  <c r="D37" i="3"/>
  <c r="E37" i="1"/>
  <c r="D37" i="1"/>
  <c r="B37" i="3" s="1"/>
  <c r="D36" i="3"/>
  <c r="E36" i="1"/>
  <c r="D36" i="1"/>
  <c r="B36" i="3" s="1"/>
  <c r="D35" i="3"/>
  <c r="E35" i="1"/>
  <c r="D35" i="1"/>
  <c r="B35" i="3" s="1"/>
  <c r="D34" i="3"/>
  <c r="E34" i="1"/>
  <c r="D34" i="1"/>
  <c r="B34" i="3" s="1"/>
  <c r="D33" i="3"/>
  <c r="E33" i="1"/>
  <c r="D33" i="1"/>
  <c r="B33" i="3" s="1"/>
  <c r="D32" i="3"/>
  <c r="E32" i="1"/>
  <c r="D32" i="1"/>
  <c r="B32" i="3" s="1"/>
  <c r="D31" i="3"/>
  <c r="E31" i="1"/>
  <c r="D31" i="1"/>
  <c r="B31" i="3" s="1"/>
  <c r="D30" i="3"/>
  <c r="E30" i="1"/>
  <c r="D30" i="1"/>
  <c r="B30" i="3" s="1"/>
  <c r="D29" i="3"/>
  <c r="E29" i="1"/>
  <c r="D29" i="1"/>
  <c r="B29" i="3" s="1"/>
  <c r="D28" i="3"/>
  <c r="E28" i="1"/>
  <c r="D28" i="1"/>
  <c r="B28" i="3" s="1"/>
  <c r="D27" i="3"/>
  <c r="E27" i="1"/>
  <c r="D27" i="1"/>
  <c r="B27" i="3" s="1"/>
  <c r="D26" i="3"/>
  <c r="E26" i="1"/>
  <c r="D26" i="1"/>
  <c r="B26" i="3" s="1"/>
  <c r="D25" i="3"/>
  <c r="E25" i="1"/>
  <c r="D25" i="1"/>
  <c r="B25" i="3" s="1"/>
  <c r="D24" i="3"/>
  <c r="E24" i="1"/>
  <c r="D24" i="1"/>
  <c r="B24" i="3" s="1"/>
  <c r="D23" i="3"/>
  <c r="E23" i="1"/>
  <c r="D22" i="3"/>
  <c r="E22" i="1"/>
  <c r="D22" i="1"/>
  <c r="B22" i="3" s="1"/>
  <c r="D21" i="3"/>
  <c r="E21" i="1"/>
  <c r="D21" i="1"/>
  <c r="B21" i="3" s="1"/>
  <c r="D20" i="3"/>
  <c r="E20" i="1"/>
  <c r="D20" i="1"/>
  <c r="B20" i="3" s="1"/>
  <c r="D19" i="3"/>
  <c r="E19" i="1"/>
  <c r="D19" i="1"/>
  <c r="B19" i="3" s="1"/>
  <c r="D18" i="3"/>
  <c r="E18" i="1"/>
  <c r="D18" i="1"/>
  <c r="B18" i="3" s="1"/>
  <c r="D17" i="3"/>
  <c r="E17" i="1"/>
  <c r="D17" i="1"/>
  <c r="B17" i="3" s="1"/>
  <c r="D16" i="3"/>
  <c r="E16" i="1"/>
  <c r="D16" i="1"/>
  <c r="B16" i="3" s="1"/>
  <c r="D15" i="3"/>
  <c r="E15" i="1"/>
  <c r="D15" i="1"/>
  <c r="B15" i="3" s="1"/>
  <c r="D14" i="3"/>
  <c r="E14" i="1"/>
  <c r="D14" i="1"/>
  <c r="B14" i="3" s="1"/>
  <c r="D13" i="3"/>
  <c r="E13" i="1"/>
  <c r="D13" i="1"/>
  <c r="B13" i="3" s="1"/>
  <c r="D12" i="3"/>
  <c r="E12" i="1"/>
  <c r="D12" i="1"/>
  <c r="B12" i="3" s="1"/>
  <c r="D11" i="3"/>
  <c r="E11" i="1"/>
  <c r="D11" i="1"/>
  <c r="B11" i="3" s="1"/>
  <c r="D10" i="3"/>
  <c r="E10" i="1"/>
  <c r="D10" i="1"/>
  <c r="B10" i="3" s="1"/>
  <c r="D9" i="3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<sst xmlns="http://schemas.openxmlformats.org/spreadsheetml/2006/main" count="422" uniqueCount="230">
  <si>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</si>
  <si>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</si>
  <si>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</si>
  <si>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</si>
  <si>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</si>
  <si>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</si>
  <si>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</si>
  <si>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</si>
  <si>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</si>
  <si>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</si>
  <si>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</si>
  <si>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</si>
  <si>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</si>
  <si>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</si>
  <si>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</si>
  <si>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</si>
  <si>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</si>
  <si>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</si>
  <si>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</si>
  <si>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</si>
  <si>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</si>
  <si>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</si>
  <si>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</si>
  <si>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</si>
  <si>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</si>
  <si>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</si>
  <si>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</si>
  <si>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</si>
  <si>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</si>
  <si>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</si>
  <si>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</si>
  <si>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</si>
  <si>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</si>
  <si>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</si>
  <si>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</si>
  <si>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</si>
  <si>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</si>
  <si>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</si>
  <si>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</si>
  <si>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</si>
  <si>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</si>
  <si>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</si>
  <si>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</si>
  <si>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</si>
  <si>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</si>
  <si>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</si>
  <si>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</si>
  <si>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</si>
  <si>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</si>
  <si>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</si>
  <si>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</si>
  <si>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</si>
  <si>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</si>
  <si>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</si>
  <si>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</si>
  <si>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</si>
  <si>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</si>
  <si>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</si>
  <si>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</si>
  <si>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</si>
  <si>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</si>
  <si>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</si>
  <si>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</si>
  <si>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</si>
  <si>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</si>
  <si>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</si>
  <si>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</si>
  <si>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</si>
  <si>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</si>
  <si>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</si>
  <si>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</si>
  <si>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</si>
  <si>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</si>
  <si>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</si>
  <si>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</si>
  <si>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</si>
  <si>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</si>
  <si>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</si>
  <si>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</si>
  <si>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</si>
  <si>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</si>
  <si>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</si>
  <si>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</si>
  <si>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</si>
  <si>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</si>
  <si>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</si>
  <si>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</si>
  <si>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</si>
  <si>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</si>
  <si>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</si>
  <si>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</si>
  <si>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</si>
  <si>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</si>
  <si>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</si>
  <si>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</si>
  <si>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</si>
  <si>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</si>
  <si>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</si>
  <si>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</si>
  <si>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</si>
  <si>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</si>
  <si>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</si>
  <si>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</si>
  <si>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</si>
  <si>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</si>
  <si>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</si>
  <si>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</si>
  <si>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</si>
  <si>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</si>
  <si>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</si>
  <si>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</si>
  <si>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</si>
  <si>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</si>
  <si>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</si>
  <si>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</si>
  <si>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</si>
  <si>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</si>
  <si>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</si>
  <si>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</si>
  <si>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Not: İlgili dönem ortalama MB Dolar Satış Kuru baz alınarak hesaplanmıştır.</t>
  </si>
  <si>
    <t>2017 İHRACAT RAKAMLARI - TL</t>
  </si>
  <si>
    <t>2017 YILI İHRACATIMIZDA İLK 20 ÜLKE (1.000 $)</t>
  </si>
  <si>
    <t>Değişim    ('18/'17)</t>
  </si>
  <si>
    <t xml:space="preserve"> Pay(18)  (%)</t>
  </si>
  <si>
    <t>SON 12 AYLIK
(2018/2017)</t>
  </si>
  <si>
    <t>ŞUBAT (2018/2017)</t>
  </si>
  <si>
    <t>OCAK - ŞUBAT (2018/2017)</t>
  </si>
  <si>
    <t>1 - 28 ŞUBAT İHRACAT RAKAMLARI</t>
  </si>
  <si>
    <t xml:space="preserve">SEKTÖREL BAZDA İHRACAT RAKAMLARI -1.000 $ </t>
  </si>
  <si>
    <t>1 - 28 ŞUBAT</t>
  </si>
  <si>
    <t>1 OCAK  -  28 ŞUBAT</t>
  </si>
  <si>
    <t>2016 - 2017</t>
  </si>
  <si>
    <t>2017 - 2018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</si>
  <si>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</si>
  <si>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</si>
  <si>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</si>
  <si>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</si>
  <si>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</si>
  <si>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</si>
  <si>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</si>
  <si>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</si>
  <si>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</si>
  <si>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</si>
  <si>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</si>
  <si>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</si>
  <si>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</si>
  <si>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</si>
  <si>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</si>
  <si>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</si>
  <si>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</si>
  <si>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</si>
  <si>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</si>
  <si>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</si>
  <si>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</si>
  <si>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</si>
  <si>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</si>
  <si>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</si>
  <si>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</si>
  <si>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</si>
  <si>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</si>
  <si>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2017  1 - 28 ŞUBAT</t>
  </si>
  <si>
    <t>2018  1 - 28 ŞUBAT</t>
  </si>
  <si>
    <t>CEBELİ TARIK</t>
  </si>
  <si>
    <t>CIBUTI</t>
  </si>
  <si>
    <t xml:space="preserve">KOSTARIKA </t>
  </si>
  <si>
    <t xml:space="preserve">UMMAN </t>
  </si>
  <si>
    <t xml:space="preserve">KATAR </t>
  </si>
  <si>
    <t xml:space="preserve">BAHREYN </t>
  </si>
  <si>
    <t>NORVEÇ</t>
  </si>
  <si>
    <t>FİLDİŞİ SAHİLİ</t>
  </si>
  <si>
    <t xml:space="preserve">MORİTANYA </t>
  </si>
  <si>
    <t xml:space="preserve">KAMERUN </t>
  </si>
  <si>
    <t xml:space="preserve">ALMANYA </t>
  </si>
  <si>
    <t>İTALYA</t>
  </si>
  <si>
    <t>BİRLEŞİK KRALLIK</t>
  </si>
  <si>
    <t>BİRLEŞİK DEVLETLER</t>
  </si>
  <si>
    <t>FRANSA</t>
  </si>
  <si>
    <t>İSPANYA</t>
  </si>
  <si>
    <t>IRAK</t>
  </si>
  <si>
    <t>HOLLANDA</t>
  </si>
  <si>
    <t>BELÇİKA</t>
  </si>
  <si>
    <t>İSRAİL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</si>
  <si>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</si>
  <si>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</si>
  <si>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</si>
  <si>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</si>
  <si>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</si>
  <si>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</si>
  <si>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</si>
  <si>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</si>
  <si>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</si>
  <si>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</si>
  <si>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KARS</t>
  </si>
  <si>
    <t>KIRIKKALE</t>
  </si>
  <si>
    <t>BARTIN</t>
  </si>
  <si>
    <t>ZONGULDAK</t>
  </si>
  <si>
    <t>NEVŞEHIR</t>
  </si>
  <si>
    <t>BITLIS</t>
  </si>
  <si>
    <t>HAKKARI</t>
  </si>
  <si>
    <t>BILECIK</t>
  </si>
  <si>
    <t>AKSARAY</t>
  </si>
  <si>
    <t>DÜZCE</t>
  </si>
  <si>
    <t>İMMİB</t>
  </si>
  <si>
    <t>UİB</t>
  </si>
  <si>
    <t>İTKİB</t>
  </si>
  <si>
    <t>EİB</t>
  </si>
  <si>
    <t>OAİB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</si>
  <si>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</si>
  <si>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</si>
  <si>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</si>
  <si>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</si>
  <si>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</si>
  <si>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</si>
  <si>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</si>
  <si>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</si>
  <si>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 xml:space="preserve">ROMANYA </t>
  </si>
  <si>
    <t xml:space="preserve">POLONYA </t>
  </si>
  <si>
    <t xml:space="preserve">RUSYA FEDERASYONU </t>
  </si>
  <si>
    <t>İRAN (İSLAM CUM.)</t>
  </si>
  <si>
    <t>BULGARİSTAN</t>
  </si>
  <si>
    <t>ÇİN HALK CUMHURİYETİ</t>
  </si>
  <si>
    <t xml:space="preserve">MISIR </t>
  </si>
  <si>
    <t xml:space="preserve">SUUDİ ARABİSTAN </t>
  </si>
  <si>
    <t>YUNANİSTAN</t>
  </si>
  <si>
    <t xml:space="preserve">FAS </t>
  </si>
  <si>
    <t>*Ocak - Şubat dönemi için ilk ay TUİK, son ay TİM rakamı kullanılmıştır.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</si>
  <si>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=2017 Yılında 0 fobusd üzerindeki İller baz alınmıştır.</t>
    </r>
  </si>
  <si>
    <t>1 Şubat - 28 Şubat</t>
  </si>
  <si>
    <t>1 Ocak - 28 Şubat</t>
  </si>
  <si>
    <t>1 Mart - 28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</si>
</sst>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2" applyNumberFormat="0" applyFill="0" applyAlignment="0" applyProtection="0"/>
    <xf numFmtId="0" fontId="59" fillId="0" borderId="23" applyNumberFormat="0" applyFill="0" applyAlignment="0" applyProtection="0"/>
    <xf numFmtId="0" fontId="60" fillId="0" borderId="24" applyNumberFormat="0" applyFill="0" applyAlignment="0" applyProtection="0"/>
    <xf numFmtId="0" fontId="61" fillId="0" borderId="25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6" applyNumberFormat="0" applyAlignment="0" applyProtection="0"/>
    <xf numFmtId="0" fontId="62" fillId="40" borderId="26" applyNumberFormat="0" applyAlignment="0" applyProtection="0"/>
    <xf numFmtId="0" fontId="63" fillId="41" borderId="27" applyNumberFormat="0" applyAlignment="0" applyProtection="0"/>
    <xf numFmtId="0" fontId="63" fillId="41" borderId="27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8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6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3" applyNumberFormat="0" applyFill="0" applyAlignment="0" applyProtection="0"/>
    <xf numFmtId="0" fontId="7" fillId="0" borderId="2" applyNumberFormat="0" applyFill="0" applyAlignment="0" applyProtection="0"/>
    <xf numFmtId="0" fontId="60" fillId="0" borderId="24" applyNumberFormat="0" applyFill="0" applyAlignment="0" applyProtection="0"/>
    <xf numFmtId="0" fontId="8" fillId="0" borderId="3" applyNumberFormat="0" applyFill="0" applyAlignment="0" applyProtection="0"/>
    <xf numFmtId="0" fontId="61" fillId="0" borderId="25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6" applyNumberFormat="0" applyAlignment="0" applyProtection="0"/>
    <xf numFmtId="0" fontId="65" fillId="32" borderId="26" applyNumberFormat="0" applyAlignment="0" applyProtection="0"/>
    <xf numFmtId="0" fontId="11" fillId="0" borderId="6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29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28" fillId="29" borderId="29" applyNumberFormat="0" applyFont="0" applyAlignment="0" applyProtection="0"/>
    <xf numFmtId="0" fontId="10" fillId="3" borderId="5" applyNumberFormat="0" applyAlignment="0" applyProtection="0"/>
    <xf numFmtId="0" fontId="64" fillId="40" borderId="28" applyNumberFormat="0" applyAlignment="0" applyProtection="0"/>
    <xf numFmtId="0" fontId="64" fillId="40" borderId="28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0" applyNumberFormat="0" applyFill="0" applyAlignment="0" applyProtection="0"/>
    <xf numFmtId="0" fontId="14" fillId="0" borderId="8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6" applyNumberFormat="0" applyAlignment="0" applyProtection="0"/>
    <xf numFmtId="0" fontId="62" fillId="40" borderId="26" applyNumberFormat="0" applyAlignment="0" applyProtection="0"/>
    <xf numFmtId="0" fontId="62" fillId="40" borderId="26" applyNumberFormat="0" applyAlignment="0" applyProtection="0"/>
    <xf numFmtId="0" fontId="63" fillId="41" borderId="27" applyNumberFormat="0" applyAlignment="0" applyProtection="0"/>
    <xf numFmtId="0" fontId="63" fillId="41" borderId="27" applyNumberFormat="0" applyAlignment="0" applyProtection="0"/>
    <xf numFmtId="0" fontId="63" fillId="41" borderId="27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6" applyNumberFormat="0" applyAlignment="0" applyProtection="0"/>
    <xf numFmtId="0" fontId="65" fillId="32" borderId="26" applyNumberFormat="0" applyAlignment="0" applyProtection="0"/>
    <xf numFmtId="0" fontId="65" fillId="32" borderId="26" applyNumberFormat="0" applyAlignment="0" applyProtection="0"/>
    <xf numFmtId="0" fontId="65" fillId="32" borderId="26" applyNumberFormat="0" applyAlignment="0" applyProtection="0"/>
    <xf numFmtId="0" fontId="63" fillId="41" borderId="27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58" fillId="0" borderId="22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2" fillId="4" borderId="7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53" fillId="29" borderId="29" applyNumberFormat="0" applyFont="0" applyAlignment="0" applyProtection="0"/>
    <xf numFmtId="0" fontId="2" fillId="4" borderId="7" applyNumberFormat="0" applyFont="0" applyAlignment="0" applyProtection="0"/>
    <xf numFmtId="0" fontId="16" fillId="29" borderId="29" applyNumberFormat="0" applyFont="0" applyAlignment="0" applyProtection="0"/>
    <xf numFmtId="0" fontId="67" fillId="32" borderId="0" applyNumberFormat="0" applyBorder="0" applyAlignment="0" applyProtection="0"/>
    <xf numFmtId="0" fontId="64" fillId="40" borderId="28" applyNumberFormat="0" applyAlignment="0" applyProtection="0"/>
    <xf numFmtId="0" fontId="64" fillId="40" borderId="28" applyNumberFormat="0" applyAlignment="0" applyProtection="0"/>
    <xf numFmtId="0" fontId="64" fillId="40" borderId="28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68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3" xfId="0" applyNumberFormat="1" applyFont="1" applyFill="1" applyBorder="1" applyAlignment="1">
      <alignment horizontal="center"/>
    </xf>
    <xf numFmtId="49" fontId="44" fillId="26" borderId="14" xfId="0" applyNumberFormat="1" applyFont="1" applyFill="1" applyBorder="1" applyAlignment="1">
      <alignment horizontal="center"/>
    </xf>
    <xf numFmtId="0" fontId="44" fillId="26" borderId="15" xfId="0" applyFont="1" applyFill="1" applyBorder="1" applyAlignment="1">
      <alignment horizontal="center"/>
    </xf>
    <xf numFmtId="0" fontId="45" fillId="0" borderId="0" xfId="0" applyFont="1"/>
    <xf numFmtId="0" fontId="46" fillId="26" borderId="16" xfId="0" applyFont="1" applyFill="1" applyBorder="1"/>
    <xf numFmtId="0" fontId="47" fillId="0" borderId="0" xfId="0" applyFont="1"/>
    <xf numFmtId="0" fontId="48" fillId="26" borderId="16" xfId="0" applyFont="1" applyFill="1" applyBorder="1"/>
    <xf numFmtId="0" fontId="50" fillId="0" borderId="0" xfId="0" applyFont="1"/>
    <xf numFmtId="0" fontId="51" fillId="26" borderId="19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1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7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166" fontId="21" fillId="45" borderId="9" xfId="2" applyNumberFormat="1" applyFont="1" applyFill="1" applyBorder="1" applyAlignment="1">
      <alignment horizontal="center"/>
    </xf>
    <xf numFmtId="166" fontId="75" fillId="45" borderId="9" xfId="2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'2002_2018_AYLIK_IHR'!$A$25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'2002_2018_AYLIK_IHR'!$C$25:$N$25</c:f>
              <c:numCache>
                <c:formatCode>#,##0</c:formatCode>
                <c:ptCount val="12"/>
                <c:pt idx="0">
                  <c:v>8505945.1468599997</c:v>
                </c:pt>
                <c:pt idx="1">
                  <c:v>9255082.7321900018</c:v>
                </c:pt>
                <c:pt idx="2">
                  <c:v>11302618.79029</c:v>
                </c:pt>
                <c:pt idx="3">
                  <c:v>9721175.6591600012</c:v>
                </c:pt>
                <c:pt idx="4">
                  <c:v>10317946.958340002</c:v>
                </c:pt>
                <c:pt idx="5">
                  <c:v>10040652.644670002</c:v>
                </c:pt>
                <c:pt idx="6">
                  <c:v>9580418.8464199994</c:v>
                </c:pt>
                <c:pt idx="7">
                  <c:v>10284071.124800002</c:v>
                </c:pt>
                <c:pt idx="8">
                  <c:v>9275246.6204100009</c:v>
                </c:pt>
                <c:pt idx="9">
                  <c:v>11002940.7819</c:v>
                </c:pt>
                <c:pt idx="10">
                  <c:v>11043813.18612</c:v>
                </c:pt>
                <c:pt idx="11">
                  <c:v>11010664.345709998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'2002_2018_AYLIK_IHR'!$A$24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'2002_2018_AYLIK_IHR'!$C$24:$N$24</c:f>
              <c:numCache>
                <c:formatCode>#,##0</c:formatCode>
                <c:ptCount val="12"/>
                <c:pt idx="0">
                  <c:v>9901028.4073399995</c:v>
                </c:pt>
                <c:pt idx="1">
                  <c:v>10715838.705300001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99568"/>
        <c:axId val="1879585424"/>
      </c:lineChart>
      <c:catAx>
        <c:axId val="187959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85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95854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995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'2002_2018_AYLIK_IHR'!$C$10:$N$10</c:f>
              <c:numCache>
                <c:formatCode>#,##0</c:formatCode>
                <c:ptCount val="12"/>
                <c:pt idx="0">
                  <c:v>108671.05289000001</c:v>
                </c:pt>
                <c:pt idx="1">
                  <c:v>107968.80764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'2002_2018_AYLIK_IHR'!$C$11:$N$11</c:f>
              <c:numCache>
                <c:formatCode>#,##0</c:formatCode>
                <c:ptCount val="12"/>
                <c:pt idx="0">
                  <c:v>96308.269539999994</c:v>
                </c:pt>
                <c:pt idx="1">
                  <c:v>90329.652660000007</c:v>
                </c:pt>
                <c:pt idx="2">
                  <c:v>114439.77606</c:v>
                </c:pt>
                <c:pt idx="3">
                  <c:v>97130.478149999995</c:v>
                </c:pt>
                <c:pt idx="4">
                  <c:v>96648.830149999994</c:v>
                </c:pt>
                <c:pt idx="5">
                  <c:v>75711.114459999997</c:v>
                </c:pt>
                <c:pt idx="6">
                  <c:v>62661.457069999997</c:v>
                </c:pt>
                <c:pt idx="7">
                  <c:v>83103.594490000003</c:v>
                </c:pt>
                <c:pt idx="8">
                  <c:v>93820.252040000007</c:v>
                </c:pt>
                <c:pt idx="9">
                  <c:v>176490.60623999999</c:v>
                </c:pt>
                <c:pt idx="10">
                  <c:v>162924.54092</c:v>
                </c:pt>
                <c:pt idx="11">
                  <c:v>131571.78816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448832"/>
        <c:axId val="1874456448"/>
      </c:lineChart>
      <c:catAx>
        <c:axId val="18744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445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445644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4448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'2002_2018_AYLIK_IHR'!$C$12:$N$12</c:f>
              <c:numCache>
                <c:formatCode>#,##0</c:formatCode>
                <c:ptCount val="12"/>
                <c:pt idx="0">
                  <c:v>154633.01199</c:v>
                </c:pt>
                <c:pt idx="1">
                  <c:v>133907.49963999999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'2002_2018_AYLIK_IHR'!$C$13:$N$13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112166.45758</c:v>
                </c:pt>
                <c:pt idx="6">
                  <c:v>125187.09696</c:v>
                </c:pt>
                <c:pt idx="7">
                  <c:v>96972.679239999998</c:v>
                </c:pt>
                <c:pt idx="8">
                  <c:v>180679.04853</c:v>
                </c:pt>
                <c:pt idx="9">
                  <c:v>242279.04569</c:v>
                </c:pt>
                <c:pt idx="10">
                  <c:v>216315.54873000001</c:v>
                </c:pt>
                <c:pt idx="11">
                  <c:v>159787.81766999999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458624"/>
        <c:axId val="1874459712"/>
      </c:lineChart>
      <c:catAx>
        <c:axId val="18744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445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4459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4458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'2002_2018_AYLIK_IHR'!$C$14:$N$14</c:f>
              <c:numCache>
                <c:formatCode>#,##0</c:formatCode>
                <c:ptCount val="12"/>
                <c:pt idx="0">
                  <c:v>63493.047279999999</c:v>
                </c:pt>
                <c:pt idx="1">
                  <c:v>58219.862509999999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'2002_2018_AYLIK_IHR'!$C$15:$N$15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24056.734530000002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32499.290209999999</c:v>
                </c:pt>
                <c:pt idx="11">
                  <c:v>43656.336080000001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12320"/>
        <c:axId val="1976610688"/>
      </c:lineChart>
      <c:catAx>
        <c:axId val="19766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1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6106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12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'2002_2018_AYLIK_IHR'!$C$16:$N$16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83549.258019999994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'2002_2018_AYLIK_IHR'!$C$17:$N$17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94654.499320000003</c:v>
                </c:pt>
                <c:pt idx="10">
                  <c:v>91939.848870000002</c:v>
                </c:pt>
                <c:pt idx="11">
                  <c:v>78684.853780000005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17760"/>
        <c:axId val="1976612864"/>
      </c:lineChart>
      <c:catAx>
        <c:axId val="19766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1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61286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17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'2002_2018_AYLIK_IHR'!$C$18:$N$18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14888.585730000001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'2002_2018_AYLIK_IHR'!$C$19:$N$19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3592.52639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4347.4588299999996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19392"/>
        <c:axId val="1976616128"/>
      </c:lineChart>
      <c:catAx>
        <c:axId val="19766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1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61612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1939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'2002_2018_AYLIK_IHR'!$C$20:$N$20</c:f>
              <c:numCache>
                <c:formatCode>#,##0</c:formatCode>
                <c:ptCount val="12"/>
                <c:pt idx="0">
                  <c:v>218254.54962000001</c:v>
                </c:pt>
                <c:pt idx="1">
                  <c:v>177406.41975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'2002_2018_AYLIK_IHR'!$C$21:$N$21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185578.56244000001</c:v>
                </c:pt>
                <c:pt idx="6">
                  <c:v>182961.53338000001</c:v>
                </c:pt>
                <c:pt idx="7">
                  <c:v>210840.92144000001</c:v>
                </c:pt>
                <c:pt idx="8">
                  <c:v>184818.50651000001</c:v>
                </c:pt>
                <c:pt idx="9">
                  <c:v>193877.30916</c:v>
                </c:pt>
                <c:pt idx="10">
                  <c:v>217758.11343999999</c:v>
                </c:pt>
                <c:pt idx="11">
                  <c:v>221947.39159000001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14496"/>
        <c:axId val="1976609600"/>
      </c:lineChart>
      <c:catAx>
        <c:axId val="19766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0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60960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1449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'2002_2018_AYLIK_IHR'!$C$22:$N$22</c:f>
              <c:numCache>
                <c:formatCode>#,##0</c:formatCode>
                <c:ptCount val="12"/>
                <c:pt idx="0">
                  <c:v>371461.62161999999</c:v>
                </c:pt>
                <c:pt idx="1">
                  <c:v>398234.75847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'2002_2018_AYLIK_IHR'!$C$23:$N$23</c:f>
              <c:numCache>
                <c:formatCode>#,##0</c:formatCode>
                <c:ptCount val="12"/>
                <c:pt idx="0">
                  <c:v>311572.33753000002</c:v>
                </c:pt>
                <c:pt idx="1">
                  <c:v>330041.54242000001</c:v>
                </c:pt>
                <c:pt idx="2">
                  <c:v>390183.30206000002</c:v>
                </c:pt>
                <c:pt idx="3">
                  <c:v>369972.07988999999</c:v>
                </c:pt>
                <c:pt idx="4">
                  <c:v>382426.92583000002</c:v>
                </c:pt>
                <c:pt idx="5">
                  <c:v>352653.09797</c:v>
                </c:pt>
                <c:pt idx="6">
                  <c:v>349275.91490999999</c:v>
                </c:pt>
                <c:pt idx="7">
                  <c:v>389001.30301999999</c:v>
                </c:pt>
                <c:pt idx="8">
                  <c:v>309506.67499999999</c:v>
                </c:pt>
                <c:pt idx="9">
                  <c:v>398251.80848000001</c:v>
                </c:pt>
                <c:pt idx="10">
                  <c:v>414403.59123999998</c:v>
                </c:pt>
                <c:pt idx="11">
                  <c:v>447826.16713000002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18304"/>
        <c:axId val="1976621568"/>
      </c:lineChart>
      <c:catAx>
        <c:axId val="19766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2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62156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183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'2002_2018_AYLIK_IHR'!$C$26:$N$26</c:f>
              <c:numCache>
                <c:formatCode>#,##0</c:formatCode>
                <c:ptCount val="12"/>
                <c:pt idx="0">
                  <c:v>696224.35326</c:v>
                </c:pt>
                <c:pt idx="1">
                  <c:v>699575.07285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'2002_2018_AYLIK_IHR'!$C$27:$N$27</c:f>
              <c:numCache>
                <c:formatCode>#,##0</c:formatCode>
                <c:ptCount val="12"/>
                <c:pt idx="0">
                  <c:v>613338.02705000003</c:v>
                </c:pt>
                <c:pt idx="1">
                  <c:v>636040.20463000005</c:v>
                </c:pt>
                <c:pt idx="2">
                  <c:v>755319.73343999998</c:v>
                </c:pt>
                <c:pt idx="3">
                  <c:v>657579.38803000003</c:v>
                </c:pt>
                <c:pt idx="4">
                  <c:v>671398.49175000004</c:v>
                </c:pt>
                <c:pt idx="5">
                  <c:v>647063.05420000001</c:v>
                </c:pt>
                <c:pt idx="6">
                  <c:v>602950.08406000002</c:v>
                </c:pt>
                <c:pt idx="7">
                  <c:v>695823.08056999999</c:v>
                </c:pt>
                <c:pt idx="8">
                  <c:v>663219.21609</c:v>
                </c:pt>
                <c:pt idx="9">
                  <c:v>736336.56865999999</c:v>
                </c:pt>
                <c:pt idx="10">
                  <c:v>727634.89286999998</c:v>
                </c:pt>
                <c:pt idx="11">
                  <c:v>693267.26911999995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18848"/>
        <c:axId val="1976609056"/>
      </c:lineChart>
      <c:catAx>
        <c:axId val="19766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0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6090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1884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'2002_2018_AYLIK_IHR'!$C$28:$N$28</c:f>
              <c:numCache>
                <c:formatCode>#,##0</c:formatCode>
                <c:ptCount val="12"/>
                <c:pt idx="0">
                  <c:v>129187.95508</c:v>
                </c:pt>
                <c:pt idx="1">
                  <c:v>145159.99041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'2002_2018_AYLIK_IHR'!$C$29:$N$29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115885.84125</c:v>
                </c:pt>
                <c:pt idx="2">
                  <c:v>158449.07969000001</c:v>
                </c:pt>
                <c:pt idx="3">
                  <c:v>120138.99434999999</c:v>
                </c:pt>
                <c:pt idx="4">
                  <c:v>130178.74890999999</c:v>
                </c:pt>
                <c:pt idx="5">
                  <c:v>116500.73714</c:v>
                </c:pt>
                <c:pt idx="6">
                  <c:v>125318.44102</c:v>
                </c:pt>
                <c:pt idx="7">
                  <c:v>177464.56271999999</c:v>
                </c:pt>
                <c:pt idx="8">
                  <c:v>110985.79822</c:v>
                </c:pt>
                <c:pt idx="9">
                  <c:v>134624.39827999999</c:v>
                </c:pt>
                <c:pt idx="10">
                  <c:v>119355.68584999999</c:v>
                </c:pt>
                <c:pt idx="11">
                  <c:v>122931.23144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620480"/>
        <c:axId val="1976616672"/>
      </c:lineChart>
      <c:catAx>
        <c:axId val="19766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1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616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620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'2002_2018_AYLIK_IHR'!$C$30:$N$30</c:f>
              <c:numCache>
                <c:formatCode>#,##0</c:formatCode>
                <c:ptCount val="12"/>
                <c:pt idx="0">
                  <c:v>169014.90543000001</c:v>
                </c:pt>
                <c:pt idx="1">
                  <c:v>173525.77825999999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'2002_2018_AYLIK_IHR'!$C$31:$N$31</c:f>
              <c:numCache>
                <c:formatCode>#,##0</c:formatCode>
                <c:ptCount val="12"/>
                <c:pt idx="0">
                  <c:v>145518.00641999999</c:v>
                </c:pt>
                <c:pt idx="1">
                  <c:v>155148.69828000001</c:v>
                </c:pt>
                <c:pt idx="2">
                  <c:v>188918.92254999999</c:v>
                </c:pt>
                <c:pt idx="3">
                  <c:v>176115.27995</c:v>
                </c:pt>
                <c:pt idx="4">
                  <c:v>183408.10180999999</c:v>
                </c:pt>
                <c:pt idx="5">
                  <c:v>163116.74971999999</c:v>
                </c:pt>
                <c:pt idx="6">
                  <c:v>158118.46898000001</c:v>
                </c:pt>
                <c:pt idx="7">
                  <c:v>201262.36201000001</c:v>
                </c:pt>
                <c:pt idx="8">
                  <c:v>169207.31385999999</c:v>
                </c:pt>
                <c:pt idx="9">
                  <c:v>210919.11259</c:v>
                </c:pt>
                <c:pt idx="10">
                  <c:v>212494.56771</c:v>
                </c:pt>
                <c:pt idx="11">
                  <c:v>200635.86077999999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512944"/>
        <c:axId val="1972509136"/>
      </c:lineChart>
      <c:catAx>
        <c:axId val="197251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50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25091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512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'2002_2018_AYLIK_IHR'!$A$59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'2002_2018_AYLIK_IHR'!$C$59:$N$59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445719.32913999999</c:v>
                </c:pt>
                <c:pt idx="5">
                  <c:v>366947.6202</c:v>
                </c:pt>
                <c:pt idx="6">
                  <c:v>385932.07347</c:v>
                </c:pt>
                <c:pt idx="7">
                  <c:v>445269.32912000001</c:v>
                </c:pt>
                <c:pt idx="8">
                  <c:v>379108.90366000001</c:v>
                </c:pt>
                <c:pt idx="9">
                  <c:v>404379.81774999999</c:v>
                </c:pt>
                <c:pt idx="10">
                  <c:v>382927.93002000003</c:v>
                </c:pt>
                <c:pt idx="11">
                  <c:v>411344.96944999998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'2002_2018_AYLIK_IHR'!$A$58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'2002_2018_AYLIK_IHR'!$C$58:$N$58</c:f>
              <c:numCache>
                <c:formatCode>#,##0</c:formatCode>
                <c:ptCount val="12"/>
                <c:pt idx="0">
                  <c:v>391337.27718999999</c:v>
                </c:pt>
                <c:pt idx="1">
                  <c:v>333980.69676999998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89232"/>
        <c:axId val="1879595216"/>
      </c:lineChart>
      <c:catAx>
        <c:axId val="187958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9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9595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89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'2002_2018_AYLIK_IHR'!$C$32:$N$32</c:f>
              <c:numCache>
                <c:formatCode>#,##0</c:formatCode>
                <c:ptCount val="12"/>
                <c:pt idx="0">
                  <c:v>1352198.45068</c:v>
                </c:pt>
                <c:pt idx="1">
                  <c:v>1268111.49789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'2002_2018_AYLIK_IHR'!$C$33:$N$33</c:f>
              <c:numCache>
                <c:formatCode>#,##0</c:formatCode>
                <c:ptCount val="12"/>
                <c:pt idx="0">
                  <c:v>1230554.3856200001</c:v>
                </c:pt>
                <c:pt idx="1">
                  <c:v>1343337.2013999999</c:v>
                </c:pt>
                <c:pt idx="2">
                  <c:v>1518554.3474699999</c:v>
                </c:pt>
                <c:pt idx="3">
                  <c:v>1214873.5450200001</c:v>
                </c:pt>
                <c:pt idx="4">
                  <c:v>1319433.99404</c:v>
                </c:pt>
                <c:pt idx="5">
                  <c:v>1263802.20398</c:v>
                </c:pt>
                <c:pt idx="6">
                  <c:v>1188925.95643</c:v>
                </c:pt>
                <c:pt idx="7">
                  <c:v>1461599.53419</c:v>
                </c:pt>
                <c:pt idx="8">
                  <c:v>1276385.80865</c:v>
                </c:pt>
                <c:pt idx="9">
                  <c:v>1466883.0078799999</c:v>
                </c:pt>
                <c:pt idx="10">
                  <c:v>1386174.66671</c:v>
                </c:pt>
                <c:pt idx="11">
                  <c:v>1367030.77309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507504"/>
        <c:axId val="1972509680"/>
      </c:lineChart>
      <c:catAx>
        <c:axId val="197250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50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250968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50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'2002_2018_AYLIK_IHR'!$C$42:$N$42</c:f>
              <c:numCache>
                <c:formatCode>#,##0</c:formatCode>
                <c:ptCount val="12"/>
                <c:pt idx="0">
                  <c:v>512674.90889000002</c:v>
                </c:pt>
                <c:pt idx="1">
                  <c:v>548124.23817000003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'2002_2018_AYLIK_IHR'!$C$43:$N$43</c:f>
              <c:numCache>
                <c:formatCode>#,##0</c:formatCode>
                <c:ptCount val="12"/>
                <c:pt idx="0">
                  <c:v>388792.40402000002</c:v>
                </c:pt>
                <c:pt idx="1">
                  <c:v>432574.94894999999</c:v>
                </c:pt>
                <c:pt idx="2">
                  <c:v>517097.52766000002</c:v>
                </c:pt>
                <c:pt idx="3">
                  <c:v>484537.07611000002</c:v>
                </c:pt>
                <c:pt idx="4">
                  <c:v>508785.31414999999</c:v>
                </c:pt>
                <c:pt idx="5">
                  <c:v>506065.47167</c:v>
                </c:pt>
                <c:pt idx="6">
                  <c:v>473124.96518</c:v>
                </c:pt>
                <c:pt idx="7">
                  <c:v>564404.98042000004</c:v>
                </c:pt>
                <c:pt idx="8">
                  <c:v>480088.75150999997</c:v>
                </c:pt>
                <c:pt idx="9">
                  <c:v>542386.61820000003</c:v>
                </c:pt>
                <c:pt idx="10">
                  <c:v>580951.27080000006</c:v>
                </c:pt>
                <c:pt idx="11">
                  <c:v>604284.86910999997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510224"/>
        <c:axId val="1972510768"/>
      </c:lineChart>
      <c:catAx>
        <c:axId val="197251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51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251076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5102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'2002_2018_AYLIK_IHR'!$C$36:$N$36</c:f>
              <c:numCache>
                <c:formatCode>#,##0</c:formatCode>
                <c:ptCount val="12"/>
                <c:pt idx="0">
                  <c:v>2286040.5479600001</c:v>
                </c:pt>
                <c:pt idx="1">
                  <c:v>2799570.82522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'2002_2018_AYLIK_IHR'!$C$37:$N$37</c:f>
              <c:numCache>
                <c:formatCode>#,##0</c:formatCode>
                <c:ptCount val="12"/>
                <c:pt idx="0">
                  <c:v>2064185.3696600001</c:v>
                </c:pt>
                <c:pt idx="1">
                  <c:v>2227174.7389099998</c:v>
                </c:pt>
                <c:pt idx="2">
                  <c:v>2708841.8091799999</c:v>
                </c:pt>
                <c:pt idx="3">
                  <c:v>2293534.3947600001</c:v>
                </c:pt>
                <c:pt idx="4">
                  <c:v>2564143.0756000001</c:v>
                </c:pt>
                <c:pt idx="5">
                  <c:v>2495013.4617400002</c:v>
                </c:pt>
                <c:pt idx="6">
                  <c:v>2430989.5333799999</c:v>
                </c:pt>
                <c:pt idx="7">
                  <c:v>1833658.8288400001</c:v>
                </c:pt>
                <c:pt idx="8">
                  <c:v>2149836.4783999999</c:v>
                </c:pt>
                <c:pt idx="9">
                  <c:v>2630181.4249999998</c:v>
                </c:pt>
                <c:pt idx="10">
                  <c:v>2644321.9646600001</c:v>
                </c:pt>
                <c:pt idx="11">
                  <c:v>2487706.8077500002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512400"/>
        <c:axId val="1972385680"/>
      </c:lineChart>
      <c:catAx>
        <c:axId val="197251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38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238568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512400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'2002_2018_AYLIK_IHR'!$C$40:$N$40</c:f>
              <c:numCache>
                <c:formatCode>#,##0</c:formatCode>
                <c:ptCount val="12"/>
                <c:pt idx="0">
                  <c:v>768763.88948999997</c:v>
                </c:pt>
                <c:pt idx="1">
                  <c:v>882568.54257000005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'2002_2018_AYLIK_IHR'!$C$41:$N$41</c:f>
              <c:numCache>
                <c:formatCode>#,##0</c:formatCode>
                <c:ptCount val="12"/>
                <c:pt idx="0">
                  <c:v>603327.88795999996</c:v>
                </c:pt>
                <c:pt idx="1">
                  <c:v>695486.38228000002</c:v>
                </c:pt>
                <c:pt idx="2">
                  <c:v>907666.74838</c:v>
                </c:pt>
                <c:pt idx="3">
                  <c:v>787571.67110000004</c:v>
                </c:pt>
                <c:pt idx="4">
                  <c:v>878996.86126999999</c:v>
                </c:pt>
                <c:pt idx="5">
                  <c:v>873175.06880000001</c:v>
                </c:pt>
                <c:pt idx="6">
                  <c:v>807006.84996999998</c:v>
                </c:pt>
                <c:pt idx="7">
                  <c:v>958615.67628000001</c:v>
                </c:pt>
                <c:pt idx="8">
                  <c:v>864527.75234000001</c:v>
                </c:pt>
                <c:pt idx="9">
                  <c:v>1014907.56085</c:v>
                </c:pt>
                <c:pt idx="10">
                  <c:v>1010186.39427</c:v>
                </c:pt>
                <c:pt idx="11">
                  <c:v>1092229.7473500001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385136"/>
        <c:axId val="1972383504"/>
      </c:lineChart>
      <c:catAx>
        <c:axId val="197238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38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2383504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38513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'2002_2018_AYLIK_IHR'!$C$34:$N$34</c:f>
              <c:numCache>
                <c:formatCode>#,##0</c:formatCode>
                <c:ptCount val="12"/>
                <c:pt idx="0">
                  <c:v>1430311.7619099999</c:v>
                </c:pt>
                <c:pt idx="1">
                  <c:v>1409514.3548300001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'2002_2018_AYLIK_IHR'!$C$35:$N$35</c:f>
              <c:numCache>
                <c:formatCode>#,##0</c:formatCode>
                <c:ptCount val="12"/>
                <c:pt idx="0">
                  <c:v>1245688.1737299999</c:v>
                </c:pt>
                <c:pt idx="1">
                  <c:v>1282318.10023</c:v>
                </c:pt>
                <c:pt idx="2">
                  <c:v>1529883.1221100001</c:v>
                </c:pt>
                <c:pt idx="3">
                  <c:v>1345720.6158</c:v>
                </c:pt>
                <c:pt idx="4">
                  <c:v>1399003.0880700001</c:v>
                </c:pt>
                <c:pt idx="5">
                  <c:v>1387264.53208</c:v>
                </c:pt>
                <c:pt idx="6">
                  <c:v>1476033.4708700001</c:v>
                </c:pt>
                <c:pt idx="7">
                  <c:v>1674045.0426099999</c:v>
                </c:pt>
                <c:pt idx="8">
                  <c:v>1289458.8713799999</c:v>
                </c:pt>
                <c:pt idx="9">
                  <c:v>1531790.59993</c:v>
                </c:pt>
                <c:pt idx="10">
                  <c:v>1437002.2855</c:v>
                </c:pt>
                <c:pt idx="11">
                  <c:v>1437362.1368499999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388400"/>
        <c:axId val="1972386224"/>
      </c:lineChart>
      <c:catAx>
        <c:axId val="197238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38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238622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388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'2002_2018_AYLIK_IHR'!$C$44:$N$44</c:f>
              <c:numCache>
                <c:formatCode>#,##0</c:formatCode>
                <c:ptCount val="12"/>
                <c:pt idx="0">
                  <c:v>597600.97612000001</c:v>
                </c:pt>
                <c:pt idx="1">
                  <c:v>636748.12216000003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'2002_2018_AYLIK_IHR'!$C$45:$N$45</c:f>
              <c:numCache>
                <c:formatCode>#,##0</c:formatCode>
                <c:ptCount val="12"/>
                <c:pt idx="0">
                  <c:v>464943.20731000003</c:v>
                </c:pt>
                <c:pt idx="1">
                  <c:v>500583.95691000001</c:v>
                </c:pt>
                <c:pt idx="2">
                  <c:v>611702.32564000005</c:v>
                </c:pt>
                <c:pt idx="3">
                  <c:v>546685.67359999998</c:v>
                </c:pt>
                <c:pt idx="4">
                  <c:v>570073.74720999994</c:v>
                </c:pt>
                <c:pt idx="5">
                  <c:v>560364.32626999996</c:v>
                </c:pt>
                <c:pt idx="6">
                  <c:v>532096.31423000002</c:v>
                </c:pt>
                <c:pt idx="7">
                  <c:v>607643.20449999999</c:v>
                </c:pt>
                <c:pt idx="8">
                  <c:v>521159.39134999999</c:v>
                </c:pt>
                <c:pt idx="9">
                  <c:v>624935.35352999996</c:v>
                </c:pt>
                <c:pt idx="10">
                  <c:v>644979.68027999997</c:v>
                </c:pt>
                <c:pt idx="11">
                  <c:v>625472.84676999995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387856"/>
        <c:axId val="1972388944"/>
      </c:lineChart>
      <c:catAx>
        <c:axId val="197238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38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23889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238785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'2002_2018_AYLIK_IHR'!$C$48:$N$48</c:f>
              <c:numCache>
                <c:formatCode>#,##0</c:formatCode>
                <c:ptCount val="12"/>
                <c:pt idx="0">
                  <c:v>208723.75704999999</c:v>
                </c:pt>
                <c:pt idx="1">
                  <c:v>239522.74580999999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'2002_2018_AYLIK_IHR'!$C$49:$N$49</c:f>
              <c:numCache>
                <c:formatCode>#,##0</c:formatCode>
                <c:ptCount val="12"/>
                <c:pt idx="0">
                  <c:v>180942.39872</c:v>
                </c:pt>
                <c:pt idx="1">
                  <c:v>202271.86444</c:v>
                </c:pt>
                <c:pt idx="2">
                  <c:v>256830.35075000001</c:v>
                </c:pt>
                <c:pt idx="3">
                  <c:v>222378.25599000001</c:v>
                </c:pt>
                <c:pt idx="4">
                  <c:v>239964.57112000001</c:v>
                </c:pt>
                <c:pt idx="5">
                  <c:v>231400.9319</c:v>
                </c:pt>
                <c:pt idx="6">
                  <c:v>217437.45954000001</c:v>
                </c:pt>
                <c:pt idx="7">
                  <c:v>244932.23381999999</c:v>
                </c:pt>
                <c:pt idx="8">
                  <c:v>205849.03581999999</c:v>
                </c:pt>
                <c:pt idx="9">
                  <c:v>230046.35517</c:v>
                </c:pt>
                <c:pt idx="10">
                  <c:v>237809.17567</c:v>
                </c:pt>
                <c:pt idx="11">
                  <c:v>235927.49580999999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08128"/>
        <c:axId val="1976104320"/>
      </c:lineChart>
      <c:catAx>
        <c:axId val="19761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0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104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0812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'2002_2018_AYLIK_IHR'!$C$50:$N$50</c:f>
              <c:numCache>
                <c:formatCode>#,##0</c:formatCode>
                <c:ptCount val="12"/>
                <c:pt idx="0">
                  <c:v>140108.44054000001</c:v>
                </c:pt>
                <c:pt idx="1">
                  <c:v>197366.16966000001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'2002_2018_AYLIK_IHR'!$C$51:$N$51</c:f>
              <c:numCache>
                <c:formatCode>#,##0</c:formatCode>
                <c:ptCount val="12"/>
                <c:pt idx="0">
                  <c:v>198534.06315</c:v>
                </c:pt>
                <c:pt idx="1">
                  <c:v>251871.76024999999</c:v>
                </c:pt>
                <c:pt idx="2">
                  <c:v>340499.74222999997</c:v>
                </c:pt>
                <c:pt idx="3">
                  <c:v>346426.98910000001</c:v>
                </c:pt>
                <c:pt idx="4">
                  <c:v>302769.99118000001</c:v>
                </c:pt>
                <c:pt idx="5">
                  <c:v>252783.41396000001</c:v>
                </c:pt>
                <c:pt idx="6">
                  <c:v>265170.17096999998</c:v>
                </c:pt>
                <c:pt idx="7">
                  <c:v>324388.56724</c:v>
                </c:pt>
                <c:pt idx="8">
                  <c:v>233169.86207999999</c:v>
                </c:pt>
                <c:pt idx="9">
                  <c:v>226558.41026</c:v>
                </c:pt>
                <c:pt idx="10">
                  <c:v>268187.50867000001</c:v>
                </c:pt>
                <c:pt idx="11">
                  <c:v>282815.95045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02688"/>
        <c:axId val="1976104864"/>
      </c:lineChart>
      <c:catAx>
        <c:axId val="19761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0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1048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026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'2002_2018_AYLIK_IHR'!$C$46:$N$46</c:f>
              <c:numCache>
                <c:formatCode>#,##0</c:formatCode>
                <c:ptCount val="12"/>
                <c:pt idx="0">
                  <c:v>1119783.0298899999</c:v>
                </c:pt>
                <c:pt idx="1">
                  <c:v>1149924.7327099999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'2002_2018_AYLIK_IHR'!$C$47:$N$47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1169222.7404799999</c:v>
                </c:pt>
                <c:pt idx="3">
                  <c:v>995623.60285000002</c:v>
                </c:pt>
                <c:pt idx="4">
                  <c:v>965110.93625999999</c:v>
                </c:pt>
                <c:pt idx="5">
                  <c:v>897079.74257</c:v>
                </c:pt>
                <c:pt idx="6">
                  <c:v>789543.38887000002</c:v>
                </c:pt>
                <c:pt idx="7">
                  <c:v>846341.85224000004</c:v>
                </c:pt>
                <c:pt idx="8">
                  <c:v>740060.75061999995</c:v>
                </c:pt>
                <c:pt idx="9">
                  <c:v>1028177.7925</c:v>
                </c:pt>
                <c:pt idx="10">
                  <c:v>1080803.0798299999</c:v>
                </c:pt>
                <c:pt idx="11">
                  <c:v>1163922.78654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06496"/>
        <c:axId val="1976103232"/>
      </c:lineChart>
      <c:catAx>
        <c:axId val="19761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0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10323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0649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'2002_2018_AYLIK_IHR'!$C$60:$N$60</c:f>
              <c:numCache>
                <c:formatCode>#,##0</c:formatCode>
                <c:ptCount val="12"/>
                <c:pt idx="0">
                  <c:v>391337.27718999999</c:v>
                </c:pt>
                <c:pt idx="1">
                  <c:v>333980.69676999998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'2002_2018_AYLIK_IHR'!$A$61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'2002_2018_AYLIK_IHR'!$C$61:$N$61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445719.32913999999</c:v>
                </c:pt>
                <c:pt idx="5">
                  <c:v>366947.6202</c:v>
                </c:pt>
                <c:pt idx="6">
                  <c:v>385932.07347</c:v>
                </c:pt>
                <c:pt idx="7">
                  <c:v>445269.32912000001</c:v>
                </c:pt>
                <c:pt idx="8">
                  <c:v>379108.90366000001</c:v>
                </c:pt>
                <c:pt idx="9">
                  <c:v>404379.81774999999</c:v>
                </c:pt>
                <c:pt idx="10">
                  <c:v>382927.93002000003</c:v>
                </c:pt>
                <c:pt idx="11">
                  <c:v>411344.96944999998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08672"/>
        <c:axId val="1976110352"/>
      </c:lineChart>
      <c:catAx>
        <c:axId val="19761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1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11035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086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'2002_2018_AYLIK_IHR'!$C$77:$N$77</c:f>
              <c:numCache>
                <c:formatCode>#,##0</c:formatCode>
                <c:ptCount val="12"/>
                <c:pt idx="0">
                  <c:v>11248474.752</c:v>
                </c:pt>
                <c:pt idx="1">
                  <c:v>12090437.892000001</c:v>
                </c:pt>
                <c:pt idx="2">
                  <c:v>14471636.142000001</c:v>
                </c:pt>
                <c:pt idx="3">
                  <c:v>12860739.834000001</c:v>
                </c:pt>
                <c:pt idx="4">
                  <c:v>13583556.809</c:v>
                </c:pt>
                <c:pt idx="5">
                  <c:v>13126256.141000001</c:v>
                </c:pt>
                <c:pt idx="6">
                  <c:v>12612849.603</c:v>
                </c:pt>
                <c:pt idx="7">
                  <c:v>13249780.858999999</c:v>
                </c:pt>
                <c:pt idx="8">
                  <c:v>11810875.01</c:v>
                </c:pt>
                <c:pt idx="9">
                  <c:v>13915169.937000001</c:v>
                </c:pt>
                <c:pt idx="10">
                  <c:v>14192420.98</c:v>
                </c:pt>
                <c:pt idx="11">
                  <c:v>13857567.192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91408"/>
        <c:axId val="1879591952"/>
      </c:lineChart>
      <c:catAx>
        <c:axId val="187959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9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9591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91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'2002_2018_AYLIK_IHR'!$C$38:$N$38</c:f>
              <c:numCache>
                <c:formatCode>#,##0</c:formatCode>
                <c:ptCount val="12"/>
                <c:pt idx="0">
                  <c:v>42657.506809999999</c:v>
                </c:pt>
                <c:pt idx="1">
                  <c:v>56242.339760000003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'2002_2018_AYLIK_IHR'!$C$39:$N$39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166188.74025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120957.90379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13072"/>
        <c:axId val="1976111440"/>
      </c:lineChart>
      <c:catAx>
        <c:axId val="197611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1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11144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130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'2002_2018_AYLIK_IHR'!$C$52:$N$52</c:f>
              <c:numCache>
                <c:formatCode>#,##0</c:formatCode>
                <c:ptCount val="12"/>
                <c:pt idx="0">
                  <c:v>109236.64776000001</c:v>
                </c:pt>
                <c:pt idx="1">
                  <c:v>149678.89978000001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'2002_2018_AYLIK_IHR'!$C$53:$N$53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131955.44761999999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159375.43341999999</c:v>
                </c:pt>
                <c:pt idx="8">
                  <c:v>151239.85154</c:v>
                </c:pt>
                <c:pt idx="9">
                  <c:v>145058.47693999999</c:v>
                </c:pt>
                <c:pt idx="10">
                  <c:v>173029.13488999999</c:v>
                </c:pt>
                <c:pt idx="11">
                  <c:v>203200.34205000001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10896"/>
        <c:axId val="1976113616"/>
      </c:lineChart>
      <c:catAx>
        <c:axId val="197611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1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1136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10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'2002_2018_AYLIK_IHR'!$C$54:$N$54</c:f>
              <c:numCache>
                <c:formatCode>#,##0</c:formatCode>
                <c:ptCount val="12"/>
                <c:pt idx="0">
                  <c:v>331630.3664</c:v>
                </c:pt>
                <c:pt idx="1">
                  <c:v>351099.75962999999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'2002_2018_AYLIK_IHR'!$C$55:$N$55</c:f>
              <c:numCache>
                <c:formatCode>#,##0</c:formatCode>
                <c:ptCount val="12"/>
                <c:pt idx="0">
                  <c:v>257698.12200999999</c:v>
                </c:pt>
                <c:pt idx="1">
                  <c:v>269349.10970999999</c:v>
                </c:pt>
                <c:pt idx="2">
                  <c:v>329519.41336000001</c:v>
                </c:pt>
                <c:pt idx="3">
                  <c:v>309778.43894000002</c:v>
                </c:pt>
                <c:pt idx="4">
                  <c:v>327833.41914999997</c:v>
                </c:pt>
                <c:pt idx="5">
                  <c:v>324249.87060999998</c:v>
                </c:pt>
                <c:pt idx="6">
                  <c:v>304152.45555000001</c:v>
                </c:pt>
                <c:pt idx="7">
                  <c:v>360691.04541000002</c:v>
                </c:pt>
                <c:pt idx="8">
                  <c:v>310472.66240999999</c:v>
                </c:pt>
                <c:pt idx="9">
                  <c:v>382405.31397000002</c:v>
                </c:pt>
                <c:pt idx="10">
                  <c:v>384844.67985999997</c:v>
                </c:pt>
                <c:pt idx="11">
                  <c:v>358065.96528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116880"/>
        <c:axId val="1976116336"/>
      </c:lineChart>
      <c:catAx>
        <c:axId val="197611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1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611633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761168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'2002_2018_AYLIK_IHR'!$C$3:$N$3</c:f>
              <c:numCache>
                <c:formatCode>#,##0</c:formatCode>
                <c:ptCount val="12"/>
                <c:pt idx="0">
                  <c:v>1652118.4287199997</c:v>
                </c:pt>
                <c:pt idx="1">
                  <c:v>1662654.3661200001</c:v>
                </c:pt>
                <c:pt idx="2">
                  <c:v>1866056.8460000004</c:v>
                </c:pt>
                <c:pt idx="3">
                  <c:v>1609067.79764</c:v>
                </c:pt>
                <c:pt idx="4">
                  <c:v>1675484.4719</c:v>
                </c:pt>
                <c:pt idx="5">
                  <c:v>1596284.9504800001</c:v>
                </c:pt>
                <c:pt idx="6">
                  <c:v>1469371.7514499999</c:v>
                </c:pt>
                <c:pt idx="7">
                  <c:v>1665545.7603799999</c:v>
                </c:pt>
                <c:pt idx="8">
                  <c:v>1644964.4197700003</c:v>
                </c:pt>
                <c:pt idx="9">
                  <c:v>2085480.7055299995</c:v>
                </c:pt>
                <c:pt idx="10">
                  <c:v>2164640.4173900001</c:v>
                </c:pt>
                <c:pt idx="11">
                  <c:v>2133408.9639300001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'2002_2018_AYLIK_IHR'!$C$2:$N$2</c:f>
              <c:numCache>
                <c:formatCode>#,##0</c:formatCode>
                <c:ptCount val="12"/>
                <c:pt idx="0">
                  <c:v>1896377.3266099999</c:v>
                </c:pt>
                <c:pt idx="1">
                  <c:v>1839596.87215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95760"/>
        <c:axId val="1879594672"/>
      </c:lineChart>
      <c:catAx>
        <c:axId val="187959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9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9594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95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'2002_2018_AYLIK_IHR'!$A$70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'2002_2018_AYLIK_IHR'!$C$70:$N$70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'2002_2018_AYLIK_IHR'!$A$71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'2002_2018_AYLIK_IHR'!$A$72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'2002_2018_AYLIK_IHR'!$C$72:$N$72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'2002_2018_AYLIK_IHR'!$A$73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'2002_2018_AYLIK_IHR'!$C$73:$N$73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'2002_2018_AYLIK_IHR'!$A$74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'2002_2018_AYLIK_IHR'!$C$74:$N$74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'2002_2018_AYLIK_IHR'!$A$75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'2002_2018_AYLIK_IHR'!$C$75:$N$75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'2002_2018_AYLIK_IHR'!$C$77:$N$77</c:f>
              <c:numCache>
                <c:formatCode>#,##0</c:formatCode>
                <c:ptCount val="12"/>
                <c:pt idx="0">
                  <c:v>11248474.752</c:v>
                </c:pt>
                <c:pt idx="1">
                  <c:v>12090437.892000001</c:v>
                </c:pt>
                <c:pt idx="2">
                  <c:v>14471636.142000001</c:v>
                </c:pt>
                <c:pt idx="3">
                  <c:v>12860739.834000001</c:v>
                </c:pt>
                <c:pt idx="4">
                  <c:v>13583556.809</c:v>
                </c:pt>
                <c:pt idx="5">
                  <c:v>13126256.141000001</c:v>
                </c:pt>
                <c:pt idx="6">
                  <c:v>12612849.603</c:v>
                </c:pt>
                <c:pt idx="7">
                  <c:v>13249780.858999999</c:v>
                </c:pt>
                <c:pt idx="8">
                  <c:v>11810875.01</c:v>
                </c:pt>
                <c:pt idx="9">
                  <c:v>13915169.937000001</c:v>
                </c:pt>
                <c:pt idx="10">
                  <c:v>14192420.98</c:v>
                </c:pt>
                <c:pt idx="11">
                  <c:v>13857567.192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96848"/>
        <c:axId val="1879597392"/>
      </c:lineChart>
      <c:catAx>
        <c:axId val="187959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9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959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968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'2002_2018_AYLIK_IHR'!$A$62:$A$77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'2002_2018_AYLIK_IHR'!$A$62:$A$77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'2002_2018_AYLIK_IHR'!$O$62:$O$77</c:f>
              <c:numCache>
                <c:formatCode>#,##0</c:formatCode>
                <c:ptCount val="16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157019765.15099999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588688"/>
        <c:axId val="1879589776"/>
      </c:barChart>
      <c:catAx>
        <c:axId val="187958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8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958977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958868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'2002_2018_AYLIK_IHR'!$C$4:$N$4</c:f>
              <c:numCache>
                <c:formatCode>#,##0</c:formatCode>
                <c:ptCount val="12"/>
                <c:pt idx="0">
                  <c:v>547834.60848000005</c:v>
                </c:pt>
                <c:pt idx="1">
                  <c:v>535682.62384000001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'2002_2018_AYLIK_IHR'!$C$5:$N$5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556350.54134</c:v>
                </c:pt>
                <c:pt idx="2">
                  <c:v>622260.37211</c:v>
                </c:pt>
                <c:pt idx="3">
                  <c:v>523466.64951000002</c:v>
                </c:pt>
                <c:pt idx="4">
                  <c:v>528448.20646000002</c:v>
                </c:pt>
                <c:pt idx="5">
                  <c:v>466287.96818999999</c:v>
                </c:pt>
                <c:pt idx="6">
                  <c:v>429493.56764999998</c:v>
                </c:pt>
                <c:pt idx="7">
                  <c:v>541679.69484999997</c:v>
                </c:pt>
                <c:pt idx="8">
                  <c:v>472949.45734999998</c:v>
                </c:pt>
                <c:pt idx="9">
                  <c:v>576929.19076000003</c:v>
                </c:pt>
                <c:pt idx="10">
                  <c:v>566359.59514999995</c:v>
                </c:pt>
                <c:pt idx="11">
                  <c:v>562452.65991000005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461344"/>
        <c:axId val="1874461888"/>
      </c:lineChart>
      <c:catAx>
        <c:axId val="187446134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446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446188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44613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'2002_2018_AYLIK_IHR'!$C$6:$N$6</c:f>
              <c:numCache>
                <c:formatCode>#,##0</c:formatCode>
                <c:ptCount val="12"/>
                <c:pt idx="0">
                  <c:v>225714.99836</c:v>
                </c:pt>
                <c:pt idx="1">
                  <c:v>212011.78903000001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'2002_2018_AYLIK_IHR'!$C$7:$N$7</c:f>
              <c:numCache>
                <c:formatCode>#,##0</c:formatCode>
                <c:ptCount val="12"/>
                <c:pt idx="0">
                  <c:v>193212.91093000001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119339.19317</c:v>
                </c:pt>
                <c:pt idx="4">
                  <c:v>128817.08355</c:v>
                </c:pt>
                <c:pt idx="5">
                  <c:v>190392.67696000001</c:v>
                </c:pt>
                <c:pt idx="6">
                  <c:v>120607.99527</c:v>
                </c:pt>
                <c:pt idx="7">
                  <c:v>101015.05774</c:v>
                </c:pt>
                <c:pt idx="8">
                  <c:v>142896.14631000001</c:v>
                </c:pt>
                <c:pt idx="9">
                  <c:v>232107.49903000001</c:v>
                </c:pt>
                <c:pt idx="10">
                  <c:v>320626.76308</c:v>
                </c:pt>
                <c:pt idx="11">
                  <c:v>359497.36070999998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453728"/>
        <c:axId val="1874449920"/>
      </c:lineChart>
      <c:catAx>
        <c:axId val="187445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444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44499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4453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'2002_2018_AYLIK_IHR'!$C$8:$N$8</c:f>
              <c:numCache>
                <c:formatCode>#,##0</c:formatCode>
                <c:ptCount val="12"/>
                <c:pt idx="0">
                  <c:v>120060.95053</c:v>
                </c:pt>
                <c:pt idx="1">
                  <c:v>117727.26751999999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'2002_2018_AYLIK_IHR'!$C$9:$N$9</c:f>
              <c:numCache>
                <c:formatCode>#,##0</c:formatCode>
                <c:ptCount val="12"/>
                <c:pt idx="0">
                  <c:v>98588.702839999998</c:v>
                </c:pt>
                <c:pt idx="1">
                  <c:v>100791.01846000001</c:v>
                </c:pt>
                <c:pt idx="2">
                  <c:v>123925.27827</c:v>
                </c:pt>
                <c:pt idx="3">
                  <c:v>106737.59759999999</c:v>
                </c:pt>
                <c:pt idx="4">
                  <c:v>113793.92883999999</c:v>
                </c:pt>
                <c:pt idx="5">
                  <c:v>110966.04902000001</c:v>
                </c:pt>
                <c:pt idx="6">
                  <c:v>113949.22528</c:v>
                </c:pt>
                <c:pt idx="7">
                  <c:v>130575.75543999999</c:v>
                </c:pt>
                <c:pt idx="8">
                  <c:v>121470.38473000001</c:v>
                </c:pt>
                <c:pt idx="9">
                  <c:v>142929.92147</c:v>
                </c:pt>
                <c:pt idx="10">
                  <c:v>134879.31330000001</c:v>
                </c:pt>
                <c:pt idx="11">
                  <c:v>117649.99806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451008"/>
        <c:axId val="1874452640"/>
      </c:lineChart>
      <c:catAx>
        <c:axId val="18744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44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44526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74451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F20" sqref="F20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5" t="s">
        <v>127</v>
      </c>
      <c r="C1" s="155"/>
      <c r="D1" s="155"/>
      <c r="E1" s="155"/>
      <c r="F1" s="155"/>
      <c r="G1" s="155"/>
      <c r="H1" s="155"/>
      <c r="I1" s="155"/>
      <c r="J1" s="155"/>
      <c r="K1" s="113"/>
      <c r="L1" s="113"/>
      <c r="M1" s="113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2" t="s">
        <v>128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</row>
    <row r="6" spans="1:13" ht="18" x14ac:dyDescent="0.2">
      <c r="A6" s="3"/>
      <c r="B6" s="151" t="s">
        <v>129</v>
      </c>
      <c r="C6" s="151"/>
      <c r="D6" s="151"/>
      <c r="E6" s="151"/>
      <c r="F6" s="151" t="s">
        <v>130</v>
      </c>
      <c r="G6" s="151"/>
      <c r="H6" s="151"/>
      <c r="I6" s="151"/>
      <c r="J6" s="151" t="s">
        <v>106</v>
      </c>
      <c r="K6" s="151"/>
      <c r="L6" s="151"/>
      <c r="M6" s="151"/>
    </row>
    <row r="7" spans="1:13" ht="30" x14ac:dyDescent="0.25">
      <c r="A7" s="4" t="s">
        <v>1</v>
      </c>
      <c r="B7" s="5">
        <v>2017</v>
      </c>
      <c r="C7" s="6">
        <v>2018</v>
      </c>
      <c r="D7" s="7" t="s">
        <v>122</v>
      </c>
      <c r="E7" s="7" t="s">
        <v>123</v>
      </c>
      <c r="F7" s="5">
        <v>2017</v>
      </c>
      <c r="G7" s="6">
        <v>2018</v>
      </c>
      <c r="H7" s="7" t="s">
        <v>122</v>
      </c>
      <c r="I7" s="7" t="s">
        <v>123</v>
      </c>
      <c r="J7" s="5" t="s">
        <v>131</v>
      </c>
      <c r="K7" s="5" t="s">
        <v>132</v>
      </c>
      <c r="L7" s="7" t="s">
        <v>122</v>
      </c>
      <c r="M7" s="7" t="s">
        <v>123</v>
      </c>
    </row>
    <row r="8" spans="1:13" ht="16.5" x14ac:dyDescent="0.25">
      <c r="A8" s="49" t="s">
        <v>2</v>
      </c>
      <c r="B8" s="50">
        <f>B9+B18+B20</f>
        <v>1662654.3661200001</v>
      </c>
      <c r="C8" s="50">
        <f>C9+C18+C20</f>
        <v>1839596.87215</v>
      </c>
      <c r="D8" s="48">
        <f t="shared" ref="D8:D44" si="0">(C8-B8)/B8*100</f>
        <v>10.642170112776716</v>
      </c>
      <c r="E8" s="48">
        <f>C8/C$44*100</f>
        <v>14.27215036750237</v>
      </c>
      <c r="F8" s="50">
        <f>F9+F18+F20</f>
        <v>3314772.7948400001</v>
      </c>
      <c r="G8" s="50">
        <f>G9+G18+G20</f>
        <v>3735974.1987600001</v>
      </c>
      <c r="H8" s="48">
        <f t="shared" ref="H8:H46" si="1">(G8-F8)/F8*100</f>
        <v>12.706795608304455</v>
      </c>
      <c r="I8" s="48">
        <f>G8/G$46*100</f>
        <v>14.739748168561718</v>
      </c>
      <c r="J8" s="50">
        <f>J9+J18+J20</f>
        <v>20360045.032710001</v>
      </c>
      <c r="K8" s="50">
        <f>K9+K18+K20</f>
        <v>21646280.283229999</v>
      </c>
      <c r="L8" s="48">
        <f t="shared" ref="L8:L46" si="2">(K8-J8)/J8*100</f>
        <v>6.3174479646462531</v>
      </c>
      <c r="M8" s="48">
        <f>K8/K$46*100</f>
        <v>13.611692109700391</v>
      </c>
    </row>
    <row r="9" spans="1:13" ht="15.75" x14ac:dyDescent="0.25">
      <c r="A9" s="9" t="s">
        <v>3</v>
      </c>
      <c r="B9" s="50">
        <f>B10+B11+B12+B13+B14+B15+B16+B17</f>
        <v>1161858.4753100001</v>
      </c>
      <c r="C9" s="50">
        <f>C10+C11+C12+C13+C14+C15+C16+C17</f>
        <v>1263955.6939299998</v>
      </c>
      <c r="D9" s="48">
        <f t="shared" si="0"/>
        <v>8.7874057632328011</v>
      </c>
      <c r="E9" s="48">
        <f t="shared" ref="E9:E44" si="3">C9/C$44*100</f>
        <v>9.8061515513159883</v>
      </c>
      <c r="F9" s="50">
        <f>F10+F11+F12+F13+F14+F15+F16+F17</f>
        <v>2331791.36179</v>
      </c>
      <c r="G9" s="50">
        <f>G10+G11+G12+G13+G14+G15+G16+G17</f>
        <v>2570616.8492999999</v>
      </c>
      <c r="H9" s="48">
        <f t="shared" si="1"/>
        <v>10.24214650690984</v>
      </c>
      <c r="I9" s="48">
        <f t="shared" ref="I9:I46" si="4">G9/G$46*100</f>
        <v>10.141998574058581</v>
      </c>
      <c r="J9" s="50">
        <f>J10+J11+J12+J13+J14+J15+J16+J17</f>
        <v>14280137.571800001</v>
      </c>
      <c r="K9" s="50">
        <f>K10+K11+K12+K13+K14+K15+K16+K17</f>
        <v>14758364.288209997</v>
      </c>
      <c r="L9" s="48">
        <f t="shared" si="2"/>
        <v>3.3488943226596382</v>
      </c>
      <c r="M9" s="48">
        <f t="shared" ref="M9:M46" si="5">K9/K$46*100</f>
        <v>9.2804079086763238</v>
      </c>
    </row>
    <row r="10" spans="1:13" ht="14.25" x14ac:dyDescent="0.2">
      <c r="A10" s="11" t="s">
        <v>133</v>
      </c>
      <c r="B10" s="12">
        <v>556350.54134</v>
      </c>
      <c r="C10" s="12">
        <v>535682.62384000001</v>
      </c>
      <c r="D10" s="13">
        <f t="shared" si="0"/>
        <v>-3.7149092099776153</v>
      </c>
      <c r="E10" s="13">
        <f t="shared" si="3"/>
        <v>4.1559882344044841</v>
      </c>
      <c r="F10" s="12">
        <v>1079652.05504</v>
      </c>
      <c r="G10" s="12">
        <v>1083517.23232</v>
      </c>
      <c r="H10" s="13">
        <f t="shared" si="1"/>
        <v>0.35800212318002256</v>
      </c>
      <c r="I10" s="13">
        <f t="shared" si="4"/>
        <v>4.2748611984511591</v>
      </c>
      <c r="J10" s="12">
        <v>6415661.3602600005</v>
      </c>
      <c r="K10" s="12">
        <v>6373844.5942599997</v>
      </c>
      <c r="L10" s="13">
        <f t="shared" si="2"/>
        <v>-0.65179197672468947</v>
      </c>
      <c r="M10" s="13">
        <f t="shared" si="5"/>
        <v>4.0080239670258679</v>
      </c>
    </row>
    <row r="11" spans="1:13" ht="14.25" x14ac:dyDescent="0.2">
      <c r="A11" s="11" t="s">
        <v>134</v>
      </c>
      <c r="B11" s="12">
        <v>168162.27752</v>
      </c>
      <c r="C11" s="12">
        <v>212011.78903000001</v>
      </c>
      <c r="D11" s="13">
        <f t="shared" si="0"/>
        <v>26.075712196978817</v>
      </c>
      <c r="E11" s="13">
        <f t="shared" si="3"/>
        <v>1.6448517490589767</v>
      </c>
      <c r="F11" s="12">
        <v>361375.18845000002</v>
      </c>
      <c r="G11" s="12">
        <v>437726.78739000001</v>
      </c>
      <c r="H11" s="13">
        <f t="shared" si="1"/>
        <v>21.128068937849626</v>
      </c>
      <c r="I11" s="13">
        <f t="shared" si="4"/>
        <v>1.726988000854937</v>
      </c>
      <c r="J11" s="12">
        <v>2046092.3721799999</v>
      </c>
      <c r="K11" s="12">
        <v>2307385.1676599998</v>
      </c>
      <c r="L11" s="13">
        <f t="shared" si="2"/>
        <v>12.770332318946412</v>
      </c>
      <c r="M11" s="13">
        <f t="shared" si="5"/>
        <v>1.4509382706741336</v>
      </c>
    </row>
    <row r="12" spans="1:13" ht="14.25" x14ac:dyDescent="0.2">
      <c r="A12" s="11" t="s">
        <v>135</v>
      </c>
      <c r="B12" s="12">
        <v>100791.01846000001</v>
      </c>
      <c r="C12" s="12">
        <v>117727.26751999999</v>
      </c>
      <c r="D12" s="13">
        <f t="shared" si="0"/>
        <v>16.803331605108561</v>
      </c>
      <c r="E12" s="13">
        <f t="shared" si="3"/>
        <v>0.91336384065324361</v>
      </c>
      <c r="F12" s="12">
        <v>199379.7213</v>
      </c>
      <c r="G12" s="12">
        <v>237788.21805</v>
      </c>
      <c r="H12" s="13">
        <f t="shared" si="1"/>
        <v>19.263993599533631</v>
      </c>
      <c r="I12" s="13">
        <f t="shared" si="4"/>
        <v>0.93815916948017453</v>
      </c>
      <c r="J12" s="12">
        <v>1331233.4321999999</v>
      </c>
      <c r="K12" s="12">
        <v>1454665.6700599999</v>
      </c>
      <c r="L12" s="13">
        <f t="shared" si="2"/>
        <v>9.2720205844001029</v>
      </c>
      <c r="M12" s="13">
        <f t="shared" si="5"/>
        <v>0.91472811791814979</v>
      </c>
    </row>
    <row r="13" spans="1:13" ht="14.25" x14ac:dyDescent="0.2">
      <c r="A13" s="11" t="s">
        <v>136</v>
      </c>
      <c r="B13" s="12">
        <v>90329.652660000007</v>
      </c>
      <c r="C13" s="12">
        <v>107968.80764</v>
      </c>
      <c r="D13" s="13">
        <f t="shared" si="0"/>
        <v>19.527535488698945</v>
      </c>
      <c r="E13" s="13">
        <f t="shared" si="3"/>
        <v>0.83765474978061971</v>
      </c>
      <c r="F13" s="12">
        <v>186637.9222</v>
      </c>
      <c r="G13" s="12">
        <v>216639.86053000001</v>
      </c>
      <c r="H13" s="13">
        <f t="shared" si="1"/>
        <v>16.074942314161706</v>
      </c>
      <c r="I13" s="13">
        <f t="shared" si="4"/>
        <v>0.85472137054490049</v>
      </c>
      <c r="J13" s="12">
        <v>1287821.7149400001</v>
      </c>
      <c r="K13" s="12">
        <v>1311142.2982699999</v>
      </c>
      <c r="L13" s="13">
        <f t="shared" si="2"/>
        <v>1.8108549544908343</v>
      </c>
      <c r="M13" s="13">
        <f t="shared" si="5"/>
        <v>0.82447723315689847</v>
      </c>
    </row>
    <row r="14" spans="1:13" ht="14.25" x14ac:dyDescent="0.2">
      <c r="A14" s="11" t="s">
        <v>137</v>
      </c>
      <c r="B14" s="12">
        <v>151901.18035000001</v>
      </c>
      <c r="C14" s="12">
        <v>133907.49963999999</v>
      </c>
      <c r="D14" s="13">
        <f t="shared" si="0"/>
        <v>-11.845649038763387</v>
      </c>
      <c r="E14" s="13">
        <f t="shared" si="3"/>
        <v>1.0388949878810814</v>
      </c>
      <c r="F14" s="12">
        <v>305749.09691999998</v>
      </c>
      <c r="G14" s="12">
        <v>288540.51163000002</v>
      </c>
      <c r="H14" s="13">
        <f t="shared" si="1"/>
        <v>-5.6283356069904045</v>
      </c>
      <c r="I14" s="13">
        <f t="shared" si="4"/>
        <v>1.1383950347584744</v>
      </c>
      <c r="J14" s="12">
        <v>1941530.5967600001</v>
      </c>
      <c r="K14" s="12">
        <v>1847470.1090899999</v>
      </c>
      <c r="L14" s="13">
        <f t="shared" si="2"/>
        <v>-4.8446564698473997</v>
      </c>
      <c r="M14" s="13">
        <f t="shared" si="5"/>
        <v>1.1617328232735642</v>
      </c>
    </row>
    <row r="15" spans="1:13" ht="14.25" x14ac:dyDescent="0.2">
      <c r="A15" s="11" t="s">
        <v>138</v>
      </c>
      <c r="B15" s="12">
        <v>28959.574209999999</v>
      </c>
      <c r="C15" s="12">
        <v>58219.862509999999</v>
      </c>
      <c r="D15" s="13">
        <f t="shared" si="0"/>
        <v>101.03839264976541</v>
      </c>
      <c r="E15" s="13">
        <f t="shared" si="3"/>
        <v>0.45168734775402514</v>
      </c>
      <c r="F15" s="12">
        <v>54013.38046</v>
      </c>
      <c r="G15" s="12">
        <v>121712.90979000001</v>
      </c>
      <c r="H15" s="13">
        <f t="shared" si="1"/>
        <v>125.33844161102891</v>
      </c>
      <c r="I15" s="13">
        <f t="shared" si="4"/>
        <v>0.48020075721157796</v>
      </c>
      <c r="J15" s="12">
        <v>218741.86283999999</v>
      </c>
      <c r="K15" s="12">
        <v>390690.96642999997</v>
      </c>
      <c r="L15" s="13">
        <f t="shared" si="2"/>
        <v>78.608228602210062</v>
      </c>
      <c r="M15" s="13">
        <f t="shared" si="5"/>
        <v>0.24567570388555085</v>
      </c>
    </row>
    <row r="16" spans="1:13" ht="14.25" x14ac:dyDescent="0.2">
      <c r="A16" s="11" t="s">
        <v>139</v>
      </c>
      <c r="B16" s="12">
        <v>56698.544040000001</v>
      </c>
      <c r="C16" s="12">
        <v>83549.258019999994</v>
      </c>
      <c r="D16" s="13">
        <f t="shared" si="0"/>
        <v>47.356972625359134</v>
      </c>
      <c r="E16" s="13">
        <f t="shared" si="3"/>
        <v>0.64820047892398425</v>
      </c>
      <c r="F16" s="12">
        <v>129252.42344</v>
      </c>
      <c r="G16" s="12">
        <v>161102.98452999999</v>
      </c>
      <c r="H16" s="13">
        <f t="shared" si="1"/>
        <v>24.642138415907748</v>
      </c>
      <c r="I16" s="13">
        <f t="shared" si="4"/>
        <v>0.63560862437541688</v>
      </c>
      <c r="J16" s="12">
        <v>959291.83511999995</v>
      </c>
      <c r="K16" s="12">
        <v>980515.91631</v>
      </c>
      <c r="L16" s="13">
        <f t="shared" si="2"/>
        <v>2.2124738700965896</v>
      </c>
      <c r="M16" s="13">
        <f t="shared" si="5"/>
        <v>0.61657155810794806</v>
      </c>
    </row>
    <row r="17" spans="1:13" ht="14.25" x14ac:dyDescent="0.2">
      <c r="A17" s="11" t="s">
        <v>140</v>
      </c>
      <c r="B17" s="12">
        <v>8665.6867299999994</v>
      </c>
      <c r="C17" s="12">
        <v>14888.585730000001</v>
      </c>
      <c r="D17" s="13">
        <f t="shared" si="0"/>
        <v>71.810800388811217</v>
      </c>
      <c r="E17" s="13">
        <f t="shared" si="3"/>
        <v>0.11551016285957436</v>
      </c>
      <c r="F17" s="12">
        <v>15731.573979999999</v>
      </c>
      <c r="G17" s="12">
        <v>23588.34506</v>
      </c>
      <c r="H17" s="13">
        <f t="shared" si="1"/>
        <v>49.942689078591492</v>
      </c>
      <c r="I17" s="13">
        <f t="shared" si="4"/>
        <v>9.3064418381940836E-2</v>
      </c>
      <c r="J17" s="12">
        <v>79764.397500000006</v>
      </c>
      <c r="K17" s="12">
        <v>92649.566130000007</v>
      </c>
      <c r="L17" s="13">
        <f t="shared" si="2"/>
        <v>16.154034925168212</v>
      </c>
      <c r="M17" s="13">
        <f t="shared" si="5"/>
        <v>5.826023463421149E-2</v>
      </c>
    </row>
    <row r="18" spans="1:13" ht="15.75" x14ac:dyDescent="0.25">
      <c r="A18" s="9" t="s">
        <v>12</v>
      </c>
      <c r="B18" s="50">
        <f>B19</f>
        <v>170754.34839</v>
      </c>
      <c r="C18" s="50">
        <f>C19</f>
        <v>177406.41975</v>
      </c>
      <c r="D18" s="48">
        <f t="shared" si="0"/>
        <v>3.8956966090297072</v>
      </c>
      <c r="E18" s="48">
        <f t="shared" si="3"/>
        <v>1.3763728005652895</v>
      </c>
      <c r="F18" s="50">
        <f>F19</f>
        <v>341367.55310000002</v>
      </c>
      <c r="G18" s="50">
        <f>G19</f>
        <v>395660.96937000001</v>
      </c>
      <c r="H18" s="48">
        <f t="shared" si="1"/>
        <v>15.904679802446047</v>
      </c>
      <c r="I18" s="48">
        <f t="shared" si="4"/>
        <v>1.5610233739243919</v>
      </c>
      <c r="J18" s="50">
        <f>J19</f>
        <v>1954788.28027</v>
      </c>
      <c r="K18" s="50">
        <f>K19</f>
        <v>2314718.7494000001</v>
      </c>
      <c r="L18" s="48">
        <f t="shared" si="2"/>
        <v>18.412759722515098</v>
      </c>
      <c r="M18" s="48">
        <f t="shared" si="5"/>
        <v>1.4555498000177476</v>
      </c>
    </row>
    <row r="19" spans="1:13" ht="14.25" x14ac:dyDescent="0.2">
      <c r="A19" s="11" t="s">
        <v>141</v>
      </c>
      <c r="B19" s="12">
        <v>170754.34839</v>
      </c>
      <c r="C19" s="12">
        <v>177406.41975</v>
      </c>
      <c r="D19" s="13">
        <f t="shared" si="0"/>
        <v>3.8956966090297072</v>
      </c>
      <c r="E19" s="13">
        <f t="shared" si="3"/>
        <v>1.3763728005652895</v>
      </c>
      <c r="F19" s="12">
        <v>341367.55310000002</v>
      </c>
      <c r="G19" s="12">
        <v>395660.96937000001</v>
      </c>
      <c r="H19" s="13">
        <f t="shared" si="1"/>
        <v>15.904679802446047</v>
      </c>
      <c r="I19" s="13">
        <f t="shared" si="4"/>
        <v>1.5610233739243919</v>
      </c>
      <c r="J19" s="12">
        <v>1954788.28027</v>
      </c>
      <c r="K19" s="12">
        <v>2314718.7494000001</v>
      </c>
      <c r="L19" s="13">
        <f t="shared" si="2"/>
        <v>18.412759722515098</v>
      </c>
      <c r="M19" s="13">
        <f t="shared" si="5"/>
        <v>1.4555498000177476</v>
      </c>
    </row>
    <row r="20" spans="1:13" ht="15.75" x14ac:dyDescent="0.25">
      <c r="A20" s="9" t="s">
        <v>113</v>
      </c>
      <c r="B20" s="50">
        <f>B21</f>
        <v>330041.54242000001</v>
      </c>
      <c r="C20" s="50">
        <f>C21</f>
        <v>398234.75847</v>
      </c>
      <c r="D20" s="10">
        <f t="shared" si="0"/>
        <v>20.662009863964197</v>
      </c>
      <c r="E20" s="10">
        <f t="shared" si="3"/>
        <v>3.0896260156210924</v>
      </c>
      <c r="F20" s="50">
        <f>F21</f>
        <v>641613.87994999997</v>
      </c>
      <c r="G20" s="50">
        <f>G21</f>
        <v>769696.38008999999</v>
      </c>
      <c r="H20" s="10">
        <f t="shared" si="1"/>
        <v>19.962551332271879</v>
      </c>
      <c r="I20" s="10">
        <f t="shared" si="4"/>
        <v>3.0367262205787457</v>
      </c>
      <c r="J20" s="50">
        <f>J21</f>
        <v>4125119.1806399999</v>
      </c>
      <c r="K20" s="50">
        <f>K21</f>
        <v>4573197.2456200002</v>
      </c>
      <c r="L20" s="10">
        <f t="shared" si="2"/>
        <v>10.8621847117271</v>
      </c>
      <c r="M20" s="10">
        <f t="shared" si="5"/>
        <v>2.8757344010063193</v>
      </c>
    </row>
    <row r="21" spans="1:13" ht="14.25" x14ac:dyDescent="0.2">
      <c r="A21" s="11" t="s">
        <v>142</v>
      </c>
      <c r="B21" s="12">
        <v>330041.54242000001</v>
      </c>
      <c r="C21" s="12">
        <v>398234.75847</v>
      </c>
      <c r="D21" s="13">
        <f t="shared" si="0"/>
        <v>20.662009863964197</v>
      </c>
      <c r="E21" s="13">
        <f t="shared" si="3"/>
        <v>3.0896260156210924</v>
      </c>
      <c r="F21" s="12">
        <v>641613.87994999997</v>
      </c>
      <c r="G21" s="12">
        <v>769696.38008999999</v>
      </c>
      <c r="H21" s="13">
        <f t="shared" si="1"/>
        <v>19.962551332271879</v>
      </c>
      <c r="I21" s="13">
        <f t="shared" si="4"/>
        <v>3.0367262205787457</v>
      </c>
      <c r="J21" s="12">
        <v>4125119.1806399999</v>
      </c>
      <c r="K21" s="12">
        <v>4573197.2456200002</v>
      </c>
      <c r="L21" s="13">
        <f t="shared" si="2"/>
        <v>10.8621847117271</v>
      </c>
      <c r="M21" s="13">
        <f t="shared" si="5"/>
        <v>2.8757344010063193</v>
      </c>
    </row>
    <row r="22" spans="1:13" ht="16.5" x14ac:dyDescent="0.25">
      <c r="A22" s="49" t="s">
        <v>14</v>
      </c>
      <c r="B22" s="50">
        <f>B23+B27+B29</f>
        <v>9255082.7321899999</v>
      </c>
      <c r="C22" s="50">
        <f>C23+C27+C29</f>
        <v>10715838.7053</v>
      </c>
      <c r="D22" s="48">
        <f t="shared" si="0"/>
        <v>15.78328379528538</v>
      </c>
      <c r="E22" s="48">
        <f t="shared" si="3"/>
        <v>83.136726111737488</v>
      </c>
      <c r="F22" s="50">
        <f>F23+F27+F29</f>
        <v>17761027.879050002</v>
      </c>
      <c r="G22" s="50">
        <f>G23+G27+G29</f>
        <v>20616867.112640001</v>
      </c>
      <c r="H22" s="48">
        <f t="shared" si="1"/>
        <v>16.079245261241894</v>
      </c>
      <c r="I22" s="48">
        <f t="shared" si="4"/>
        <v>81.340880075102888</v>
      </c>
      <c r="J22" s="50">
        <f>J23+J27+J29</f>
        <v>109101315.40716001</v>
      </c>
      <c r="K22" s="50">
        <f>K23+K27+K29</f>
        <v>124196416.07045999</v>
      </c>
      <c r="L22" s="48">
        <f t="shared" si="2"/>
        <v>13.83585578869137</v>
      </c>
      <c r="M22" s="48">
        <f t="shared" si="5"/>
        <v>78.097638696337341</v>
      </c>
    </row>
    <row r="23" spans="1:13" ht="15.75" x14ac:dyDescent="0.25">
      <c r="A23" s="9" t="s">
        <v>15</v>
      </c>
      <c r="B23" s="50">
        <f>B24+B25+B26</f>
        <v>907074.74416000012</v>
      </c>
      <c r="C23" s="50">
        <f>C24+C25+C26</f>
        <v>1018260.84152</v>
      </c>
      <c r="D23" s="48">
        <f>(C23-B23)/B23*100</f>
        <v>12.257655510292505</v>
      </c>
      <c r="E23" s="48">
        <f t="shared" si="3"/>
        <v>7.8999763826125626</v>
      </c>
      <c r="F23" s="50">
        <f>F24+F25+F26</f>
        <v>1756807.6081900001</v>
      </c>
      <c r="G23" s="50">
        <f>G24+G25+G26</f>
        <v>2012688.05529</v>
      </c>
      <c r="H23" s="48">
        <f t="shared" si="1"/>
        <v>14.565080769636918</v>
      </c>
      <c r="I23" s="48">
        <f t="shared" si="4"/>
        <v>7.9407708668580685</v>
      </c>
      <c r="J23" s="50">
        <f>J24+J25+J26</f>
        <v>11225966.89748</v>
      </c>
      <c r="K23" s="50">
        <f>K24+K25+K26</f>
        <v>12043424.251660001</v>
      </c>
      <c r="L23" s="48">
        <f t="shared" si="2"/>
        <v>7.2818436188646096</v>
      </c>
      <c r="M23" s="48">
        <f t="shared" si="5"/>
        <v>7.5731895140938903</v>
      </c>
    </row>
    <row r="24" spans="1:13" ht="14.25" x14ac:dyDescent="0.2">
      <c r="A24" s="11" t="s">
        <v>143</v>
      </c>
      <c r="B24" s="12">
        <v>636040.20463000005</v>
      </c>
      <c r="C24" s="12">
        <v>699575.07285</v>
      </c>
      <c r="D24" s="13">
        <f t="shared" si="0"/>
        <v>9.9891276931085997</v>
      </c>
      <c r="E24" s="13">
        <f t="shared" si="3"/>
        <v>5.4275155520363914</v>
      </c>
      <c r="F24" s="12">
        <v>1249378.23168</v>
      </c>
      <c r="G24" s="12">
        <v>1395799.4261099999</v>
      </c>
      <c r="H24" s="13">
        <f t="shared" si="1"/>
        <v>11.719525017905259</v>
      </c>
      <c r="I24" s="13">
        <f t="shared" si="4"/>
        <v>5.506925621036932</v>
      </c>
      <c r="J24" s="12">
        <v>7886913.9035799997</v>
      </c>
      <c r="K24" s="12">
        <v>8246391.2049000002</v>
      </c>
      <c r="L24" s="13">
        <f t="shared" si="2"/>
        <v>4.5578955940780324</v>
      </c>
      <c r="M24" s="13">
        <f t="shared" si="5"/>
        <v>5.1855254865290323</v>
      </c>
    </row>
    <row r="25" spans="1:13" ht="14.25" x14ac:dyDescent="0.2">
      <c r="A25" s="11" t="s">
        <v>144</v>
      </c>
      <c r="B25" s="12">
        <v>115885.84125</v>
      </c>
      <c r="C25" s="12">
        <v>145159.99041</v>
      </c>
      <c r="D25" s="13">
        <f t="shared" si="0"/>
        <v>25.261195711430368</v>
      </c>
      <c r="E25" s="13">
        <f t="shared" si="3"/>
        <v>1.1261952234433854</v>
      </c>
      <c r="F25" s="12">
        <v>206762.67181</v>
      </c>
      <c r="G25" s="12">
        <v>274347.94549000001</v>
      </c>
      <c r="H25" s="13">
        <f t="shared" si="1"/>
        <v>32.687367157891053</v>
      </c>
      <c r="I25" s="13">
        <f t="shared" si="4"/>
        <v>1.0824003089815433</v>
      </c>
      <c r="J25" s="12">
        <v>1404140.94059</v>
      </c>
      <c r="K25" s="12">
        <v>1590295.62311</v>
      </c>
      <c r="L25" s="13">
        <f t="shared" si="2"/>
        <v>13.257549661772591</v>
      </c>
      <c r="M25" s="13">
        <f t="shared" si="5"/>
        <v>1.0000154346124639</v>
      </c>
    </row>
    <row r="26" spans="1:13" ht="14.25" x14ac:dyDescent="0.2">
      <c r="A26" s="11" t="s">
        <v>145</v>
      </c>
      <c r="B26" s="12">
        <v>155148.69828000001</v>
      </c>
      <c r="C26" s="12">
        <v>173525.77825999999</v>
      </c>
      <c r="D26" s="13">
        <f t="shared" si="0"/>
        <v>11.844817380829383</v>
      </c>
      <c r="E26" s="13">
        <f t="shared" si="3"/>
        <v>1.3462656071327861</v>
      </c>
      <c r="F26" s="12">
        <v>300666.7047</v>
      </c>
      <c r="G26" s="12">
        <v>342540.68368999998</v>
      </c>
      <c r="H26" s="13">
        <f t="shared" si="1"/>
        <v>13.927042248253294</v>
      </c>
      <c r="I26" s="13">
        <f t="shared" si="4"/>
        <v>1.3514449368395927</v>
      </c>
      <c r="J26" s="12">
        <v>1934912.0533100001</v>
      </c>
      <c r="K26" s="12">
        <v>2206737.4236499998</v>
      </c>
      <c r="L26" s="13">
        <f t="shared" si="2"/>
        <v>14.048461265978244</v>
      </c>
      <c r="M26" s="13">
        <f t="shared" si="5"/>
        <v>1.3876485929523947</v>
      </c>
    </row>
    <row r="27" spans="1:13" ht="15.75" x14ac:dyDescent="0.25">
      <c r="A27" s="9" t="s">
        <v>19</v>
      </c>
      <c r="B27" s="50">
        <f>B28</f>
        <v>1343337.2013999999</v>
      </c>
      <c r="C27" s="50">
        <f>C28</f>
        <v>1268111.49789</v>
      </c>
      <c r="D27" s="48">
        <f t="shared" si="0"/>
        <v>-5.5999121763025048</v>
      </c>
      <c r="E27" s="48">
        <f t="shared" si="3"/>
        <v>9.8383935386301236</v>
      </c>
      <c r="F27" s="50">
        <f>F28</f>
        <v>2573891.58702</v>
      </c>
      <c r="G27" s="50">
        <f>G28</f>
        <v>2620309.94857</v>
      </c>
      <c r="H27" s="48">
        <f t="shared" si="1"/>
        <v>1.8034311073584213</v>
      </c>
      <c r="I27" s="48">
        <f t="shared" si="4"/>
        <v>10.338055540725602</v>
      </c>
      <c r="J27" s="50">
        <f>J28</f>
        <v>14375644.127040001</v>
      </c>
      <c r="K27" s="50">
        <f>K28</f>
        <v>16083973.78603</v>
      </c>
      <c r="L27" s="48">
        <f t="shared" si="2"/>
        <v>11.883499924547387</v>
      </c>
      <c r="M27" s="48">
        <f t="shared" si="5"/>
        <v>10.113982458480129</v>
      </c>
    </row>
    <row r="28" spans="1:13" ht="14.25" x14ac:dyDescent="0.2">
      <c r="A28" s="11" t="s">
        <v>146</v>
      </c>
      <c r="B28" s="12">
        <v>1343337.2013999999</v>
      </c>
      <c r="C28" s="12">
        <v>1268111.49789</v>
      </c>
      <c r="D28" s="13">
        <f t="shared" si="0"/>
        <v>-5.5999121763025048</v>
      </c>
      <c r="E28" s="13">
        <f t="shared" si="3"/>
        <v>9.8383935386301236</v>
      </c>
      <c r="F28" s="12">
        <v>2573891.58702</v>
      </c>
      <c r="G28" s="12">
        <v>2620309.94857</v>
      </c>
      <c r="H28" s="13">
        <f t="shared" si="1"/>
        <v>1.8034311073584213</v>
      </c>
      <c r="I28" s="13">
        <f t="shared" si="4"/>
        <v>10.338055540725602</v>
      </c>
      <c r="J28" s="12">
        <v>14375644.127040001</v>
      </c>
      <c r="K28" s="12">
        <v>16083973.78603</v>
      </c>
      <c r="L28" s="13">
        <f t="shared" si="2"/>
        <v>11.883499924547387</v>
      </c>
      <c r="M28" s="13">
        <f t="shared" si="5"/>
        <v>10.113982458480129</v>
      </c>
    </row>
    <row r="29" spans="1:13" ht="15.75" x14ac:dyDescent="0.25">
      <c r="A29" s="9" t="s">
        <v>21</v>
      </c>
      <c r="B29" s="50">
        <f>B30+B31+B32+B33+B34+B35+B36+B37+B38+B39+B40+B41</f>
        <v>7004670.78663</v>
      </c>
      <c r="C29" s="50">
        <f>C30+C31+C32+C33+C34+C35+C36+C37+C38+C39+C40+C41</f>
        <v>8429466.36589</v>
      </c>
      <c r="D29" s="48">
        <f t="shared" si="0"/>
        <v>20.340650155601104</v>
      </c>
      <c r="E29" s="48">
        <f t="shared" si="3"/>
        <v>65.398356190494809</v>
      </c>
      <c r="F29" s="50">
        <f>F30+F31+F32+F33+F34+F35+F36+F37+F38+F39+F40+F41</f>
        <v>13430328.683840001</v>
      </c>
      <c r="G29" s="50">
        <f>G30+G31+G32+G33+G34+G35+G36+G37+G38+G39+G40+G41</f>
        <v>15983869.10878</v>
      </c>
      <c r="H29" s="48">
        <f t="shared" si="1"/>
        <v>19.01323850705559</v>
      </c>
      <c r="I29" s="48">
        <f t="shared" si="4"/>
        <v>63.062053667519223</v>
      </c>
      <c r="J29" s="50">
        <f>J30+J31+J32+J33+J34+J35+J36+J37+J38+J39+J40+J41</f>
        <v>83499704.382640004</v>
      </c>
      <c r="K29" s="50">
        <f>K30+K31+K32+K33+K34+K35+K36+K37+K38+K39+K40+K41</f>
        <v>96069018.032769993</v>
      </c>
      <c r="L29" s="48">
        <f t="shared" si="2"/>
        <v>15.053123532666316</v>
      </c>
      <c r="M29" s="48">
        <f t="shared" si="5"/>
        <v>60.410466723763321</v>
      </c>
    </row>
    <row r="30" spans="1:13" ht="14.25" x14ac:dyDescent="0.2">
      <c r="A30" s="11" t="s">
        <v>147</v>
      </c>
      <c r="B30" s="12">
        <v>1282318.10023</v>
      </c>
      <c r="C30" s="12">
        <v>1409514.3548300001</v>
      </c>
      <c r="D30" s="13">
        <f t="shared" si="0"/>
        <v>9.9192434839051131</v>
      </c>
      <c r="E30" s="13">
        <f t="shared" si="3"/>
        <v>10.935439781312335</v>
      </c>
      <c r="F30" s="12">
        <v>2528006.2739599999</v>
      </c>
      <c r="G30" s="12">
        <v>2839826.11674</v>
      </c>
      <c r="H30" s="13">
        <f t="shared" si="1"/>
        <v>12.334615067689263</v>
      </c>
      <c r="I30" s="13">
        <f t="shared" si="4"/>
        <v>11.20412496883551</v>
      </c>
      <c r="J30" s="12">
        <v>16748812.236090001</v>
      </c>
      <c r="K30" s="12">
        <v>17347389.88194</v>
      </c>
      <c r="L30" s="13">
        <f t="shared" si="2"/>
        <v>3.5738513120363011</v>
      </c>
      <c r="M30" s="13">
        <f t="shared" si="5"/>
        <v>10.908448328779786</v>
      </c>
    </row>
    <row r="31" spans="1:13" ht="14.25" x14ac:dyDescent="0.2">
      <c r="A31" s="11" t="s">
        <v>148</v>
      </c>
      <c r="B31" s="12">
        <v>2227174.7389099998</v>
      </c>
      <c r="C31" s="12">
        <v>2799570.82522</v>
      </c>
      <c r="D31" s="13">
        <f t="shared" si="0"/>
        <v>25.70054680981772</v>
      </c>
      <c r="E31" s="13">
        <f t="shared" si="3"/>
        <v>21.71991939479366</v>
      </c>
      <c r="F31" s="12">
        <v>4291360.1085700002</v>
      </c>
      <c r="G31" s="12">
        <v>5085611.3731800001</v>
      </c>
      <c r="H31" s="13">
        <f t="shared" si="1"/>
        <v>18.508147638876814</v>
      </c>
      <c r="I31" s="13">
        <f t="shared" si="4"/>
        <v>20.064547273566983</v>
      </c>
      <c r="J31" s="12">
        <v>24683255.05762</v>
      </c>
      <c r="K31" s="12">
        <v>29323839.152490001</v>
      </c>
      <c r="L31" s="13">
        <f t="shared" si="2"/>
        <v>18.800535359040502</v>
      </c>
      <c r="M31" s="13">
        <f t="shared" si="5"/>
        <v>18.43952239347572</v>
      </c>
    </row>
    <row r="32" spans="1:13" ht="14.25" x14ac:dyDescent="0.2">
      <c r="A32" s="11" t="s">
        <v>149</v>
      </c>
      <c r="B32" s="12">
        <v>84700.491330000004</v>
      </c>
      <c r="C32" s="12">
        <v>56242.339760000003</v>
      </c>
      <c r="D32" s="13">
        <f t="shared" si="0"/>
        <v>-33.598567284721796</v>
      </c>
      <c r="E32" s="13">
        <f t="shared" si="3"/>
        <v>0.43634512660196861</v>
      </c>
      <c r="F32" s="12">
        <v>149826.13120999999</v>
      </c>
      <c r="G32" s="12">
        <v>98899.846569999994</v>
      </c>
      <c r="H32" s="13">
        <f t="shared" si="1"/>
        <v>-33.990255390510256</v>
      </c>
      <c r="I32" s="13">
        <f t="shared" si="4"/>
        <v>0.39019510167790622</v>
      </c>
      <c r="J32" s="12">
        <v>1020507.67825</v>
      </c>
      <c r="K32" s="12">
        <v>1287232.12852</v>
      </c>
      <c r="L32" s="13">
        <f t="shared" si="2"/>
        <v>26.136447177681983</v>
      </c>
      <c r="M32" s="13">
        <f t="shared" si="5"/>
        <v>0.80944195390017493</v>
      </c>
    </row>
    <row r="33" spans="1:13" ht="14.25" x14ac:dyDescent="0.2">
      <c r="A33" s="11" t="s">
        <v>150</v>
      </c>
      <c r="B33" s="12">
        <v>695486.38228000002</v>
      </c>
      <c r="C33" s="12">
        <v>882568.54257000005</v>
      </c>
      <c r="D33" s="13">
        <f t="shared" si="0"/>
        <v>26.899471370911975</v>
      </c>
      <c r="E33" s="13">
        <f t="shared" si="3"/>
        <v>6.8472343804677731</v>
      </c>
      <c r="F33" s="12">
        <v>1298814.27024</v>
      </c>
      <c r="G33" s="12">
        <v>1651332.43206</v>
      </c>
      <c r="H33" s="13">
        <f t="shared" si="1"/>
        <v>27.141537469776978</v>
      </c>
      <c r="I33" s="13">
        <f t="shared" si="4"/>
        <v>6.5150942956783986</v>
      </c>
      <c r="J33" s="12">
        <v>9843836.8460099995</v>
      </c>
      <c r="K33" s="12">
        <v>10846216.762669999</v>
      </c>
      <c r="L33" s="13">
        <f t="shared" si="2"/>
        <v>10.182817252464867</v>
      </c>
      <c r="M33" s="13">
        <f t="shared" si="5"/>
        <v>6.8203571790074591</v>
      </c>
    </row>
    <row r="34" spans="1:13" ht="14.25" x14ac:dyDescent="0.2">
      <c r="A34" s="11" t="s">
        <v>151</v>
      </c>
      <c r="B34" s="12">
        <v>432574.94894999999</v>
      </c>
      <c r="C34" s="12">
        <v>548124.23817000003</v>
      </c>
      <c r="D34" s="13">
        <f t="shared" si="0"/>
        <v>26.711969683051624</v>
      </c>
      <c r="E34" s="13">
        <f t="shared" si="3"/>
        <v>4.2525140511312234</v>
      </c>
      <c r="F34" s="12">
        <v>821367.35297000001</v>
      </c>
      <c r="G34" s="12">
        <v>1060799.1470600001</v>
      </c>
      <c r="H34" s="13">
        <f t="shared" si="1"/>
        <v>29.150390896866483</v>
      </c>
      <c r="I34" s="13">
        <f t="shared" si="4"/>
        <v>4.1852302647805102</v>
      </c>
      <c r="J34" s="12">
        <v>5305804.8451800002</v>
      </c>
      <c r="K34" s="12">
        <v>6322525.99187</v>
      </c>
      <c r="L34" s="13">
        <f t="shared" si="2"/>
        <v>19.16243013750551</v>
      </c>
      <c r="M34" s="13">
        <f t="shared" si="5"/>
        <v>3.9757536182133757</v>
      </c>
    </row>
    <row r="35" spans="1:13" ht="14.25" x14ac:dyDescent="0.2">
      <c r="A35" s="11" t="s">
        <v>152</v>
      </c>
      <c r="B35" s="12">
        <v>500583.95691000001</v>
      </c>
      <c r="C35" s="12">
        <v>636748.12216000003</v>
      </c>
      <c r="D35" s="13">
        <f t="shared" si="0"/>
        <v>27.20106455079242</v>
      </c>
      <c r="E35" s="13">
        <f t="shared" si="3"/>
        <v>4.9400850171435149</v>
      </c>
      <c r="F35" s="12">
        <v>965527.16422000004</v>
      </c>
      <c r="G35" s="12">
        <v>1234349.09828</v>
      </c>
      <c r="H35" s="13">
        <f t="shared" si="1"/>
        <v>27.841985603498525</v>
      </c>
      <c r="I35" s="13">
        <f t="shared" si="4"/>
        <v>4.8699466036936689</v>
      </c>
      <c r="J35" s="12">
        <v>5985028.3581900001</v>
      </c>
      <c r="K35" s="12">
        <v>7079461.9616599996</v>
      </c>
      <c r="L35" s="13">
        <f t="shared" si="2"/>
        <v>18.286189103387631</v>
      </c>
      <c r="M35" s="13">
        <f t="shared" si="5"/>
        <v>4.4517328272380832</v>
      </c>
    </row>
    <row r="36" spans="1:13" ht="14.25" x14ac:dyDescent="0.2">
      <c r="A36" s="11" t="s">
        <v>153</v>
      </c>
      <c r="B36" s="12">
        <v>928852.77034000005</v>
      </c>
      <c r="C36" s="12">
        <v>1149924.7327099999</v>
      </c>
      <c r="D36" s="13">
        <f t="shared" si="0"/>
        <v>23.80053862455274</v>
      </c>
      <c r="E36" s="13">
        <f t="shared" si="3"/>
        <v>8.9214647757940266</v>
      </c>
      <c r="F36" s="12">
        <v>1779484.17206</v>
      </c>
      <c r="G36" s="12">
        <v>2269707.7626</v>
      </c>
      <c r="H36" s="13">
        <f t="shared" si="1"/>
        <v>27.548634499653801</v>
      </c>
      <c r="I36" s="13">
        <f t="shared" si="4"/>
        <v>8.954805107609582</v>
      </c>
      <c r="J36" s="12">
        <v>9480890.2847700007</v>
      </c>
      <c r="K36" s="12">
        <v>11945594.43536</v>
      </c>
      <c r="L36" s="13">
        <f t="shared" si="2"/>
        <v>25.996547545216011</v>
      </c>
      <c r="M36" s="13">
        <f t="shared" si="5"/>
        <v>7.5116718158473335</v>
      </c>
    </row>
    <row r="37" spans="1:13" ht="14.25" x14ac:dyDescent="0.2">
      <c r="A37" s="14" t="s">
        <v>154</v>
      </c>
      <c r="B37" s="12">
        <v>202271.86444</v>
      </c>
      <c r="C37" s="12">
        <v>239522.74580999999</v>
      </c>
      <c r="D37" s="13">
        <f t="shared" si="0"/>
        <v>18.41624462855027</v>
      </c>
      <c r="E37" s="13">
        <f t="shared" si="3"/>
        <v>1.858290094091128</v>
      </c>
      <c r="F37" s="12">
        <v>383214.26315999997</v>
      </c>
      <c r="G37" s="12">
        <v>448246.50286000001</v>
      </c>
      <c r="H37" s="13">
        <f t="shared" si="1"/>
        <v>16.970203343618167</v>
      </c>
      <c r="I37" s="13">
        <f t="shared" si="4"/>
        <v>1.768492023255356</v>
      </c>
      <c r="J37" s="12">
        <v>2625418.42087</v>
      </c>
      <c r="K37" s="12">
        <v>2770822.36845</v>
      </c>
      <c r="L37" s="13">
        <f t="shared" si="2"/>
        <v>5.5383152043176631</v>
      </c>
      <c r="M37" s="13">
        <f t="shared" si="5"/>
        <v>1.7423585242602431</v>
      </c>
    </row>
    <row r="38" spans="1:13" ht="14.25" x14ac:dyDescent="0.2">
      <c r="A38" s="11" t="s">
        <v>155</v>
      </c>
      <c r="B38" s="12">
        <v>251871.76024999999</v>
      </c>
      <c r="C38" s="12">
        <v>197366.16966000001</v>
      </c>
      <c r="D38" s="13">
        <f t="shared" si="0"/>
        <v>-21.640215058607382</v>
      </c>
      <c r="E38" s="13">
        <f t="shared" si="3"/>
        <v>1.5312265928966098</v>
      </c>
      <c r="F38" s="12">
        <v>450405.82339999999</v>
      </c>
      <c r="G38" s="12">
        <v>337474.6102</v>
      </c>
      <c r="H38" s="13">
        <f t="shared" si="1"/>
        <v>-25.073213385100296</v>
      </c>
      <c r="I38" s="13">
        <f t="shared" si="4"/>
        <v>1.3314574734703835</v>
      </c>
      <c r="J38" s="12">
        <v>2565199.12579</v>
      </c>
      <c r="K38" s="12">
        <v>3180245.2163399998</v>
      </c>
      <c r="L38" s="13">
        <f t="shared" si="2"/>
        <v>23.97654374533537</v>
      </c>
      <c r="M38" s="13">
        <f t="shared" si="5"/>
        <v>1.9998132774666351</v>
      </c>
    </row>
    <row r="39" spans="1:13" ht="14.25" x14ac:dyDescent="0.2">
      <c r="A39" s="11" t="s">
        <v>156</v>
      </c>
      <c r="B39" s="12">
        <v>122114.31127000001</v>
      </c>
      <c r="C39" s="12">
        <v>149678.89978000001</v>
      </c>
      <c r="D39" s="13">
        <f>(C39-B39)/B39*100</f>
        <v>22.572774823299383</v>
      </c>
      <c r="E39" s="13">
        <f t="shared" si="3"/>
        <v>1.1612542926352016</v>
      </c>
      <c r="F39" s="12">
        <v>222079.06562000001</v>
      </c>
      <c r="G39" s="12">
        <v>258915.54754</v>
      </c>
      <c r="H39" s="13">
        <f t="shared" si="1"/>
        <v>16.587102353461347</v>
      </c>
      <c r="I39" s="13">
        <f t="shared" si="4"/>
        <v>1.0215140053514145</v>
      </c>
      <c r="J39" s="12">
        <v>1643963.48991</v>
      </c>
      <c r="K39" s="12">
        <v>1775932.5589999999</v>
      </c>
      <c r="L39" s="13">
        <f t="shared" si="2"/>
        <v>8.0274939133365191</v>
      </c>
      <c r="M39" s="13">
        <f t="shared" si="5"/>
        <v>1.1167483227789576</v>
      </c>
    </row>
    <row r="40" spans="1:13" ht="14.25" x14ac:dyDescent="0.2">
      <c r="A40" s="11" t="s">
        <v>157</v>
      </c>
      <c r="B40" s="12">
        <v>269349.10970999999</v>
      </c>
      <c r="C40" s="12">
        <v>351099.75962999999</v>
      </c>
      <c r="D40" s="13">
        <f>(C40-B40)/B40*100</f>
        <v>30.351186238565418</v>
      </c>
      <c r="E40" s="13">
        <f t="shared" si="3"/>
        <v>2.7239384015568753</v>
      </c>
      <c r="F40" s="12">
        <v>527047.23172000004</v>
      </c>
      <c r="G40" s="12">
        <v>682730.12603000004</v>
      </c>
      <c r="H40" s="13">
        <f t="shared" si="1"/>
        <v>29.538698799713714</v>
      </c>
      <c r="I40" s="13">
        <f t="shared" si="4"/>
        <v>2.6936133895444687</v>
      </c>
      <c r="J40" s="12">
        <v>3500646.7961800001</v>
      </c>
      <c r="K40" s="12">
        <v>4074743.3905699998</v>
      </c>
      <c r="L40" s="13">
        <f t="shared" si="2"/>
        <v>16.399729187659531</v>
      </c>
      <c r="M40" s="13">
        <f t="shared" si="5"/>
        <v>2.562294848480049</v>
      </c>
    </row>
    <row r="41" spans="1:13" ht="14.25" x14ac:dyDescent="0.2">
      <c r="A41" s="11" t="s">
        <v>158</v>
      </c>
      <c r="B41" s="12">
        <v>7372.3520099999996</v>
      </c>
      <c r="C41" s="12">
        <v>9105.6355899999999</v>
      </c>
      <c r="D41" s="13">
        <f t="shared" si="0"/>
        <v>23.510591703284668</v>
      </c>
      <c r="E41" s="13">
        <f t="shared" si="3"/>
        <v>7.0644282070492948E-2</v>
      </c>
      <c r="F41" s="12">
        <v>13196.826709999999</v>
      </c>
      <c r="G41" s="12">
        <v>15976.54566</v>
      </c>
      <c r="H41" s="13">
        <f t="shared" si="1"/>
        <v>21.063540585053271</v>
      </c>
      <c r="I41" s="13">
        <f t="shared" si="4"/>
        <v>6.3033160055036994E-2</v>
      </c>
      <c r="J41" s="12">
        <v>96341.243780000004</v>
      </c>
      <c r="K41" s="12">
        <v>115014.1839</v>
      </c>
      <c r="L41" s="13">
        <f t="shared" si="2"/>
        <v>19.382083298239934</v>
      </c>
      <c r="M41" s="13">
        <f t="shared" si="5"/>
        <v>7.2323634315505342E-2</v>
      </c>
    </row>
    <row r="42" spans="1:13" ht="15.75" x14ac:dyDescent="0.25">
      <c r="A42" s="51" t="s">
        <v>31</v>
      </c>
      <c r="B42" s="50">
        <f>B43</f>
        <v>308981.73379999999</v>
      </c>
      <c r="C42" s="50">
        <f>C43</f>
        <v>333980.69676999998</v>
      </c>
      <c r="D42" s="48">
        <f t="shared" si="0"/>
        <v>8.0907575546784614</v>
      </c>
      <c r="E42" s="48">
        <f t="shared" si="3"/>
        <v>2.5911235207601422</v>
      </c>
      <c r="F42" s="50">
        <f>F43</f>
        <v>636996.96493000002</v>
      </c>
      <c r="G42" s="50">
        <f>G43</f>
        <v>725317.97395999997</v>
      </c>
      <c r="H42" s="48">
        <f t="shared" si="1"/>
        <v>13.865216616802186</v>
      </c>
      <c r="I42" s="48">
        <f t="shared" si="4"/>
        <v>2.8616376103052952</v>
      </c>
      <c r="J42" s="50">
        <f>J43</f>
        <v>3943858.0295299999</v>
      </c>
      <c r="K42" s="50">
        <f>K43</f>
        <v>4777494.9415300004</v>
      </c>
      <c r="L42" s="48">
        <f t="shared" si="2"/>
        <v>21.137599420619793</v>
      </c>
      <c r="M42" s="48">
        <f t="shared" si="5"/>
        <v>3.0042016156530087</v>
      </c>
    </row>
    <row r="43" spans="1:13" ht="14.25" x14ac:dyDescent="0.2">
      <c r="A43" s="11" t="s">
        <v>159</v>
      </c>
      <c r="B43" s="12">
        <v>308981.73379999999</v>
      </c>
      <c r="C43" s="12">
        <v>333980.69676999998</v>
      </c>
      <c r="D43" s="13">
        <f t="shared" si="0"/>
        <v>8.0907575546784614</v>
      </c>
      <c r="E43" s="13">
        <f t="shared" si="3"/>
        <v>2.5911235207601422</v>
      </c>
      <c r="F43" s="12">
        <v>636996.96493000002</v>
      </c>
      <c r="G43" s="12">
        <v>725317.97395999997</v>
      </c>
      <c r="H43" s="13">
        <f t="shared" si="1"/>
        <v>13.865216616802186</v>
      </c>
      <c r="I43" s="13">
        <f t="shared" si="4"/>
        <v>2.8616376103052952</v>
      </c>
      <c r="J43" s="12">
        <v>3943858.0295299999</v>
      </c>
      <c r="K43" s="12">
        <v>4777494.9415300004</v>
      </c>
      <c r="L43" s="13">
        <f t="shared" si="2"/>
        <v>21.137599420619793</v>
      </c>
      <c r="M43" s="13">
        <f t="shared" si="5"/>
        <v>3.0042016156530087</v>
      </c>
    </row>
    <row r="44" spans="1:13" ht="15.75" x14ac:dyDescent="0.25">
      <c r="A44" s="9" t="s">
        <v>33</v>
      </c>
      <c r="B44" s="8">
        <f>B8+B22+B42</f>
        <v>11226718.832109999</v>
      </c>
      <c r="C44" s="8">
        <f>C8+C22+C42</f>
        <v>12889416.274219999</v>
      </c>
      <c r="D44" s="149">
        <f t="shared" si="0"/>
        <v>14.810181558608656</v>
      </c>
      <c r="E44" s="10">
        <f t="shared" si="3"/>
        <v>100</v>
      </c>
      <c r="F44" s="15">
        <f>F8+F22+F42</f>
        <v>21712797.638820004</v>
      </c>
      <c r="G44" s="15">
        <f>G8+G22+G42</f>
        <v>25078159.285360001</v>
      </c>
      <c r="H44" s="16">
        <f t="shared" si="1"/>
        <v>15.499438177064365</v>
      </c>
      <c r="I44" s="16">
        <f t="shared" si="4"/>
        <v>98.9422658539699</v>
      </c>
      <c r="J44" s="15">
        <f>J8+J22+J42</f>
        <v>133405218.46940002</v>
      </c>
      <c r="K44" s="15">
        <f>K8+K22+K42</f>
        <v>150620191.29521999</v>
      </c>
      <c r="L44" s="16">
        <f t="shared" si="2"/>
        <v>12.904272429019464</v>
      </c>
      <c r="M44" s="16">
        <f t="shared" si="5"/>
        <v>94.713532421690743</v>
      </c>
    </row>
    <row r="45" spans="1:13" ht="15.75" x14ac:dyDescent="0.25">
      <c r="A45" s="52" t="s">
        <v>34</v>
      </c>
      <c r="B45" s="53"/>
      <c r="C45" s="53"/>
      <c r="D45" s="54"/>
      <c r="E45" s="54"/>
      <c r="F45" s="55">
        <f>F46-F44</f>
        <v>762395.94528999552</v>
      </c>
      <c r="G45" s="55">
        <f>G46-G44</f>
        <v>268095.99685999751</v>
      </c>
      <c r="H45" s="56">
        <f t="shared" si="1"/>
        <v>-64.835070475352438</v>
      </c>
      <c r="I45" s="56">
        <f t="shared" si="4"/>
        <v>1.0577341460300949</v>
      </c>
      <c r="J45" s="55">
        <f>J46-J44</f>
        <v>9687055.4657099545</v>
      </c>
      <c r="K45" s="55">
        <f>K46-K44</f>
        <v>8406916.4940000474</v>
      </c>
      <c r="L45" s="56">
        <f t="shared" si="2"/>
        <v>-13.214944172058448</v>
      </c>
      <c r="M45" s="56">
        <f t="shared" si="5"/>
        <v>5.2864675783092663</v>
      </c>
    </row>
    <row r="46" spans="1:13" s="18" customFormat="1" ht="22.5" customHeight="1" x14ac:dyDescent="0.3">
      <c r="A46" s="17" t="s">
        <v>35</v>
      </c>
      <c r="B46" s="57"/>
      <c r="C46" s="57"/>
      <c r="D46" s="58"/>
      <c r="E46" s="58"/>
      <c r="F46" s="105">
        <v>22475193.584109999</v>
      </c>
      <c r="G46" s="105">
        <v>25346255.282219999</v>
      </c>
      <c r="H46" s="150">
        <f t="shared" si="1"/>
        <v>12.774358037742752</v>
      </c>
      <c r="I46" s="106">
        <f t="shared" si="4"/>
        <v>100</v>
      </c>
      <c r="J46" s="105">
        <v>143092273.93510997</v>
      </c>
      <c r="K46" s="105">
        <v>159027107.78922004</v>
      </c>
      <c r="L46" s="150">
        <f t="shared" si="2"/>
        <v>11.136054670104865</v>
      </c>
      <c r="M46" s="106">
        <f t="shared" si="5"/>
        <v>100</v>
      </c>
    </row>
    <row r="47" spans="1:13" ht="20.25" customHeight="1" x14ac:dyDescent="0.2"/>
    <row r="48" spans="1:13" ht="15" x14ac:dyDescent="0.2">
      <c r="C48" s="115"/>
    </row>
    <row r="49" spans="1:3" ht="15" x14ac:dyDescent="0.2">
      <c r="A49" s="1" t="s">
        <v>225</v>
      </c>
      <c r="C49" s="116"/>
    </row>
    <row r="50" spans="1:3" x14ac:dyDescent="0.2">
      <c r="A50" s="1" t="s">
        <v>114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/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topLeftCell="A55" zoomScale="90" zoomScaleNormal="90" workbookViewId="0">
      <selection activeCell="I72" sqref="I72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2018</v>
      </c>
      <c r="B2" s="38" t="s">
        <v>2</v>
      </c>
      <c r="C2" s="128">
        <f>C4+C6+C8+C10+C12+C14+C16+C18+C20+C22</f>
        <v>1896377.3266099999</v>
      </c>
      <c r="D2" s="128">
        <f t="shared" ref="D2:O2" si="0">D4+D6+D8+D10+D12+D14+D16+D18+D20+D22</f>
        <v>1839596.87215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>
        <f t="shared" si="0"/>
        <v>3735974.1987600001</v>
      </c>
    </row>
    <row r="3" spans="1:15" ht="15.75" thickTop="1" x14ac:dyDescent="0.25">
      <c r="A3" s="39">
        <v>2017</v>
      </c>
      <c r="B3" s="38" t="s">
        <v>2</v>
      </c>
      <c r="C3" s="128">
        <f>C5+C7+C9+C11+C13+C15+C17+C19+C21+C23</f>
        <v>1652118.4287199997</v>
      </c>
      <c r="D3" s="128">
        <f t="shared" ref="D3:O3" si="1">D5+D7+D9+D11+D13+D15+D17+D19+D21+D23</f>
        <v>1662654.3661200001</v>
      </c>
      <c r="E3" s="128">
        <f t="shared" si="1"/>
        <v>1866056.8460000004</v>
      </c>
      <c r="F3" s="128">
        <f t="shared" si="1"/>
        <v>1609067.79764</v>
      </c>
      <c r="G3" s="128">
        <f t="shared" si="1"/>
        <v>1675484.4719</v>
      </c>
      <c r="H3" s="128">
        <f t="shared" si="1"/>
        <v>1596284.9504800001</v>
      </c>
      <c r="I3" s="128">
        <f t="shared" si="1"/>
        <v>1469371.7514499999</v>
      </c>
      <c r="J3" s="128">
        <f t="shared" si="1"/>
        <v>1665545.7603799999</v>
      </c>
      <c r="K3" s="128">
        <f t="shared" si="1"/>
        <v>1644964.4197700003</v>
      </c>
      <c r="L3" s="128">
        <f t="shared" si="1"/>
        <v>2085480.7055299995</v>
      </c>
      <c r="M3" s="128">
        <f t="shared" si="1"/>
        <v>2164640.4173900001</v>
      </c>
      <c r="N3" s="128">
        <f t="shared" si="1"/>
        <v>2133408.9639300001</v>
      </c>
      <c r="O3" s="128">
        <f t="shared" si="1"/>
        <v>21225078.879310004</v>
      </c>
    </row>
    <row r="4" spans="1:15" s="67" customFormat="1" ht="15" x14ac:dyDescent="0.25">
      <c r="A4" s="37">
        <v>2018</v>
      </c>
      <c r="B4" s="40" t="s">
        <v>133</v>
      </c>
      <c r="C4" s="129">
        <v>547834.60848000005</v>
      </c>
      <c r="D4" s="129">
        <v>535682.62384000001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30">
        <v>1083517.23232</v>
      </c>
    </row>
    <row r="5" spans="1:15" ht="15" x14ac:dyDescent="0.25">
      <c r="A5" s="39">
        <v>2017</v>
      </c>
      <c r="B5" s="40" t="s">
        <v>133</v>
      </c>
      <c r="C5" s="129">
        <v>523301.51370000001</v>
      </c>
      <c r="D5" s="129">
        <v>556350.54134</v>
      </c>
      <c r="E5" s="129">
        <v>622260.37211</v>
      </c>
      <c r="F5" s="129">
        <v>523466.64951000002</v>
      </c>
      <c r="G5" s="129">
        <v>528448.20646000002</v>
      </c>
      <c r="H5" s="129">
        <v>466287.96818999999</v>
      </c>
      <c r="I5" s="129">
        <v>429493.56764999998</v>
      </c>
      <c r="J5" s="129">
        <v>541679.69484999997</v>
      </c>
      <c r="K5" s="129">
        <v>472949.45734999998</v>
      </c>
      <c r="L5" s="129">
        <v>576929.19076000003</v>
      </c>
      <c r="M5" s="129">
        <v>566359.59514999995</v>
      </c>
      <c r="N5" s="129">
        <v>562452.65991000005</v>
      </c>
      <c r="O5" s="130">
        <v>6369979.4169800002</v>
      </c>
    </row>
    <row r="6" spans="1:15" s="67" customFormat="1" ht="15" x14ac:dyDescent="0.25">
      <c r="A6" s="37">
        <v>2018</v>
      </c>
      <c r="B6" s="40" t="s">
        <v>134</v>
      </c>
      <c r="C6" s="129">
        <v>225714.99836</v>
      </c>
      <c r="D6" s="129">
        <v>212011.78903000001</v>
      </c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>
        <v>437726.78739000001</v>
      </c>
    </row>
    <row r="7" spans="1:15" ht="15" x14ac:dyDescent="0.25">
      <c r="A7" s="39">
        <v>2017</v>
      </c>
      <c r="B7" s="40" t="s">
        <v>134</v>
      </c>
      <c r="C7" s="129">
        <v>193212.91093000001</v>
      </c>
      <c r="D7" s="129">
        <v>168162.27752</v>
      </c>
      <c r="E7" s="129">
        <v>154358.60445000001</v>
      </c>
      <c r="F7" s="129">
        <v>119339.19317</v>
      </c>
      <c r="G7" s="129">
        <v>128817.08355</v>
      </c>
      <c r="H7" s="129">
        <v>190392.67696000001</v>
      </c>
      <c r="I7" s="129">
        <v>120607.99527</v>
      </c>
      <c r="J7" s="129">
        <v>101015.05774</v>
      </c>
      <c r="K7" s="129">
        <v>142896.14631000001</v>
      </c>
      <c r="L7" s="129">
        <v>232107.49903000001</v>
      </c>
      <c r="M7" s="129">
        <v>320626.76308</v>
      </c>
      <c r="N7" s="129">
        <v>359497.36070999998</v>
      </c>
      <c r="O7" s="130">
        <v>2231033.5687199999</v>
      </c>
    </row>
    <row r="8" spans="1:15" s="67" customFormat="1" ht="15" x14ac:dyDescent="0.25">
      <c r="A8" s="37">
        <v>2018</v>
      </c>
      <c r="B8" s="40" t="s">
        <v>135</v>
      </c>
      <c r="C8" s="129">
        <v>120060.95053</v>
      </c>
      <c r="D8" s="129">
        <v>117727.26751999999</v>
      </c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30">
        <v>237788.21805</v>
      </c>
    </row>
    <row r="9" spans="1:15" ht="15" x14ac:dyDescent="0.25">
      <c r="A9" s="39">
        <v>2017</v>
      </c>
      <c r="B9" s="40" t="s">
        <v>135</v>
      </c>
      <c r="C9" s="129">
        <v>98588.702839999998</v>
      </c>
      <c r="D9" s="129">
        <v>100791.01846000001</v>
      </c>
      <c r="E9" s="129">
        <v>123925.27827</v>
      </c>
      <c r="F9" s="129">
        <v>106737.59759999999</v>
      </c>
      <c r="G9" s="129">
        <v>113793.92883999999</v>
      </c>
      <c r="H9" s="129">
        <v>110966.04902000001</v>
      </c>
      <c r="I9" s="129">
        <v>113949.22528</v>
      </c>
      <c r="J9" s="129">
        <v>130575.75543999999</v>
      </c>
      <c r="K9" s="129">
        <v>121470.38473000001</v>
      </c>
      <c r="L9" s="129">
        <v>142929.92147</v>
      </c>
      <c r="M9" s="129">
        <v>134879.31330000001</v>
      </c>
      <c r="N9" s="129">
        <v>117649.99806</v>
      </c>
      <c r="O9" s="130">
        <v>1416257.17331</v>
      </c>
    </row>
    <row r="10" spans="1:15" s="67" customFormat="1" ht="15" x14ac:dyDescent="0.25">
      <c r="A10" s="37">
        <v>2018</v>
      </c>
      <c r="B10" s="40" t="s">
        <v>136</v>
      </c>
      <c r="C10" s="129">
        <v>108671.05289000001</v>
      </c>
      <c r="D10" s="129">
        <v>107968.80764</v>
      </c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30">
        <v>216639.86053000001</v>
      </c>
    </row>
    <row r="11" spans="1:15" ht="15" x14ac:dyDescent="0.25">
      <c r="A11" s="39">
        <v>2017</v>
      </c>
      <c r="B11" s="40" t="s">
        <v>136</v>
      </c>
      <c r="C11" s="129">
        <v>96308.269539999994</v>
      </c>
      <c r="D11" s="129">
        <v>90329.652660000007</v>
      </c>
      <c r="E11" s="129">
        <v>114439.77606</v>
      </c>
      <c r="F11" s="129">
        <v>97130.478149999995</v>
      </c>
      <c r="G11" s="129">
        <v>96648.830149999994</v>
      </c>
      <c r="H11" s="129">
        <v>75711.114459999997</v>
      </c>
      <c r="I11" s="129">
        <v>62661.457069999997</v>
      </c>
      <c r="J11" s="129">
        <v>83103.594490000003</v>
      </c>
      <c r="K11" s="129">
        <v>93820.252040000007</v>
      </c>
      <c r="L11" s="129">
        <v>176490.60623999999</v>
      </c>
      <c r="M11" s="129">
        <v>162924.54092</v>
      </c>
      <c r="N11" s="129">
        <v>131571.78816</v>
      </c>
      <c r="O11" s="130">
        <v>1281140.3599400001</v>
      </c>
    </row>
    <row r="12" spans="1:15" s="67" customFormat="1" ht="15" x14ac:dyDescent="0.25">
      <c r="A12" s="37">
        <v>2018</v>
      </c>
      <c r="B12" s="40" t="s">
        <v>137</v>
      </c>
      <c r="C12" s="129">
        <v>154633.01199</v>
      </c>
      <c r="D12" s="129">
        <v>133907.49963999999</v>
      </c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30">
        <v>288540.51163000002</v>
      </c>
    </row>
    <row r="13" spans="1:15" ht="15" x14ac:dyDescent="0.25">
      <c r="A13" s="39">
        <v>2017</v>
      </c>
      <c r="B13" s="40" t="s">
        <v>137</v>
      </c>
      <c r="C13" s="129">
        <v>153847.91657</v>
      </c>
      <c r="D13" s="129">
        <v>151901.18035000001</v>
      </c>
      <c r="E13" s="129">
        <v>166205.42861</v>
      </c>
      <c r="F13" s="129">
        <v>136966.56799000001</v>
      </c>
      <c r="G13" s="129">
        <v>122369.90646</v>
      </c>
      <c r="H13" s="129">
        <v>112166.45758</v>
      </c>
      <c r="I13" s="129">
        <v>125187.09696</v>
      </c>
      <c r="J13" s="129">
        <v>96972.679239999998</v>
      </c>
      <c r="K13" s="129">
        <v>180679.04853</v>
      </c>
      <c r="L13" s="129">
        <v>242279.04569</v>
      </c>
      <c r="M13" s="129">
        <v>216315.54873000001</v>
      </c>
      <c r="N13" s="129">
        <v>159787.81766999999</v>
      </c>
      <c r="O13" s="130">
        <v>1864678.69438</v>
      </c>
    </row>
    <row r="14" spans="1:15" s="67" customFormat="1" ht="15" x14ac:dyDescent="0.25">
      <c r="A14" s="37">
        <v>2018</v>
      </c>
      <c r="B14" s="40" t="s">
        <v>138</v>
      </c>
      <c r="C14" s="129">
        <v>63493.047279999999</v>
      </c>
      <c r="D14" s="129">
        <v>58219.862509999999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30">
        <v>121712.90979000001</v>
      </c>
    </row>
    <row r="15" spans="1:15" ht="15" x14ac:dyDescent="0.25">
      <c r="A15" s="39">
        <v>2017</v>
      </c>
      <c r="B15" s="40" t="s">
        <v>138</v>
      </c>
      <c r="C15" s="129">
        <v>25053.806250000001</v>
      </c>
      <c r="D15" s="129">
        <v>28959.574209999999</v>
      </c>
      <c r="E15" s="129">
        <v>31758.512920000001</v>
      </c>
      <c r="F15" s="129">
        <v>27550.555660000002</v>
      </c>
      <c r="G15" s="129">
        <v>25553.172859999999</v>
      </c>
      <c r="H15" s="129">
        <v>25930.344700000001</v>
      </c>
      <c r="I15" s="129">
        <v>17993.175630000002</v>
      </c>
      <c r="J15" s="129">
        <v>24056.734530000002</v>
      </c>
      <c r="K15" s="129">
        <v>16366.567499999999</v>
      </c>
      <c r="L15" s="129">
        <v>23613.366549999999</v>
      </c>
      <c r="M15" s="129">
        <v>32499.290209999999</v>
      </c>
      <c r="N15" s="129">
        <v>43656.336080000001</v>
      </c>
      <c r="O15" s="130">
        <v>322991.43709999998</v>
      </c>
    </row>
    <row r="16" spans="1:15" ht="15" x14ac:dyDescent="0.25">
      <c r="A16" s="37">
        <v>2018</v>
      </c>
      <c r="B16" s="40" t="s">
        <v>139</v>
      </c>
      <c r="C16" s="129">
        <v>77553.726509999993</v>
      </c>
      <c r="D16" s="129">
        <v>83549.258019999994</v>
      </c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30">
        <v>161102.98452999999</v>
      </c>
    </row>
    <row r="17" spans="1:15" ht="15" x14ac:dyDescent="0.25">
      <c r="A17" s="39">
        <v>2017</v>
      </c>
      <c r="B17" s="40" t="s">
        <v>139</v>
      </c>
      <c r="C17" s="129">
        <v>72553.879400000005</v>
      </c>
      <c r="D17" s="129">
        <v>56698.544040000001</v>
      </c>
      <c r="E17" s="129">
        <v>62550.802020000003</v>
      </c>
      <c r="F17" s="129">
        <v>54475.132640000003</v>
      </c>
      <c r="G17" s="129">
        <v>98506.515249999997</v>
      </c>
      <c r="H17" s="129">
        <v>72979.066900000005</v>
      </c>
      <c r="I17" s="129">
        <v>63649.258909999997</v>
      </c>
      <c r="J17" s="129">
        <v>83484.789269999994</v>
      </c>
      <c r="K17" s="129">
        <v>118488.16482000001</v>
      </c>
      <c r="L17" s="129">
        <v>94654.499320000003</v>
      </c>
      <c r="M17" s="129">
        <v>91939.848870000002</v>
      </c>
      <c r="N17" s="129">
        <v>78684.853780000005</v>
      </c>
      <c r="O17" s="130">
        <v>948665.35522000003</v>
      </c>
    </row>
    <row r="18" spans="1:15" ht="15" x14ac:dyDescent="0.25">
      <c r="A18" s="37">
        <v>2018</v>
      </c>
      <c r="B18" s="40" t="s">
        <v>140</v>
      </c>
      <c r="C18" s="129">
        <v>8699.7593300000008</v>
      </c>
      <c r="D18" s="129">
        <v>14888.585730000001</v>
      </c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0">
        <v>23588.34506</v>
      </c>
    </row>
    <row r="19" spans="1:15" ht="15" x14ac:dyDescent="0.25">
      <c r="A19" s="39">
        <v>2017</v>
      </c>
      <c r="B19" s="40" t="s">
        <v>140</v>
      </c>
      <c r="C19" s="129">
        <v>7065.8872499999998</v>
      </c>
      <c r="D19" s="129">
        <v>8665.6867299999994</v>
      </c>
      <c r="E19" s="129">
        <v>14861.44375</v>
      </c>
      <c r="F19" s="129">
        <v>10094.820299999999</v>
      </c>
      <c r="G19" s="129">
        <v>6492.5089099999996</v>
      </c>
      <c r="H19" s="129">
        <v>3619.6122599999999</v>
      </c>
      <c r="I19" s="129">
        <v>3592.52639</v>
      </c>
      <c r="J19" s="129">
        <v>4815.2303599999996</v>
      </c>
      <c r="K19" s="129">
        <v>3969.2169800000001</v>
      </c>
      <c r="L19" s="129">
        <v>4347.4588299999996</v>
      </c>
      <c r="M19" s="129">
        <v>6933.8124500000004</v>
      </c>
      <c r="N19" s="129">
        <v>10334.590840000001</v>
      </c>
      <c r="O19" s="130">
        <v>84792.795050000001</v>
      </c>
    </row>
    <row r="20" spans="1:15" ht="15" x14ac:dyDescent="0.25">
      <c r="A20" s="37">
        <v>2018</v>
      </c>
      <c r="B20" s="40" t="s">
        <v>141</v>
      </c>
      <c r="C20" s="131">
        <v>218254.54962000001</v>
      </c>
      <c r="D20" s="131">
        <v>177406.41975</v>
      </c>
      <c r="E20" s="131"/>
      <c r="F20" s="131"/>
      <c r="G20" s="131"/>
      <c r="H20" s="129"/>
      <c r="I20" s="129"/>
      <c r="J20" s="129"/>
      <c r="K20" s="129"/>
      <c r="L20" s="129"/>
      <c r="M20" s="129"/>
      <c r="N20" s="129"/>
      <c r="O20" s="130">
        <v>395660.96937000001</v>
      </c>
    </row>
    <row r="21" spans="1:15" ht="15" x14ac:dyDescent="0.25">
      <c r="A21" s="39">
        <v>2017</v>
      </c>
      <c r="B21" s="40" t="s">
        <v>141</v>
      </c>
      <c r="C21" s="129">
        <v>170613.20470999999</v>
      </c>
      <c r="D21" s="129">
        <v>170754.34839</v>
      </c>
      <c r="E21" s="129">
        <v>185513.32574999999</v>
      </c>
      <c r="F21" s="129">
        <v>163334.72273000001</v>
      </c>
      <c r="G21" s="129">
        <v>172427.39358999999</v>
      </c>
      <c r="H21" s="129">
        <v>185578.56244000001</v>
      </c>
      <c r="I21" s="129">
        <v>182961.53338000001</v>
      </c>
      <c r="J21" s="129">
        <v>210840.92144000001</v>
      </c>
      <c r="K21" s="129">
        <v>184818.50651000001</v>
      </c>
      <c r="L21" s="129">
        <v>193877.30916</v>
      </c>
      <c r="M21" s="129">
        <v>217758.11343999999</v>
      </c>
      <c r="N21" s="129">
        <v>221947.39159000001</v>
      </c>
      <c r="O21" s="130">
        <v>2260425.3331300002</v>
      </c>
    </row>
    <row r="22" spans="1:15" ht="15" x14ac:dyDescent="0.25">
      <c r="A22" s="37">
        <v>2018</v>
      </c>
      <c r="B22" s="40" t="s">
        <v>142</v>
      </c>
      <c r="C22" s="131">
        <v>371461.62161999999</v>
      </c>
      <c r="D22" s="131">
        <v>398234.75847</v>
      </c>
      <c r="E22" s="131"/>
      <c r="F22" s="131"/>
      <c r="G22" s="131"/>
      <c r="H22" s="129"/>
      <c r="I22" s="129"/>
      <c r="J22" s="129"/>
      <c r="K22" s="129"/>
      <c r="L22" s="129"/>
      <c r="M22" s="129"/>
      <c r="N22" s="129"/>
      <c r="O22" s="130">
        <v>769696.38008999999</v>
      </c>
    </row>
    <row r="23" spans="1:15" ht="15" x14ac:dyDescent="0.25">
      <c r="A23" s="39">
        <v>2017</v>
      </c>
      <c r="B23" s="40" t="s">
        <v>142</v>
      </c>
      <c r="C23" s="129">
        <v>311572.33753000002</v>
      </c>
      <c r="D23" s="131">
        <v>330041.54242000001</v>
      </c>
      <c r="E23" s="129">
        <v>390183.30206000002</v>
      </c>
      <c r="F23" s="129">
        <v>369972.07988999999</v>
      </c>
      <c r="G23" s="129">
        <v>382426.92583000002</v>
      </c>
      <c r="H23" s="129">
        <v>352653.09797</v>
      </c>
      <c r="I23" s="129">
        <v>349275.91490999999</v>
      </c>
      <c r="J23" s="129">
        <v>389001.30301999999</v>
      </c>
      <c r="K23" s="129">
        <v>309506.67499999999</v>
      </c>
      <c r="L23" s="129">
        <v>398251.80848000001</v>
      </c>
      <c r="M23" s="129">
        <v>414403.59123999998</v>
      </c>
      <c r="N23" s="129">
        <v>447826.16713000002</v>
      </c>
      <c r="O23" s="130">
        <v>4445114.74548</v>
      </c>
    </row>
    <row r="24" spans="1:15" ht="15" x14ac:dyDescent="0.25">
      <c r="A24" s="37">
        <v>2018</v>
      </c>
      <c r="B24" s="38" t="s">
        <v>14</v>
      </c>
      <c r="C24" s="132">
        <f>C26+C28+C30+C32+C34+C36+C38+C40+C42+C44+C46+C48+C50+C52+C54+C56</f>
        <v>9901028.4073399995</v>
      </c>
      <c r="D24" s="132">
        <f t="shared" ref="D24:O24" si="2">D26+D28+D30+D32+D34+D36+D38+D40+D42+D44+D46+D48+D50+D52+D54+D56</f>
        <v>10715838.705300001</v>
      </c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>
        <f t="shared" si="2"/>
        <v>20616867.112640001</v>
      </c>
    </row>
    <row r="25" spans="1:15" ht="15" x14ac:dyDescent="0.25">
      <c r="A25" s="39">
        <v>2017</v>
      </c>
      <c r="B25" s="38" t="s">
        <v>14</v>
      </c>
      <c r="C25" s="132">
        <f>C27+C29+C31+C33+C35+C37+C39+C41+C43+C45+C47+C49+C51+C53+C55+C57</f>
        <v>8505945.1468599997</v>
      </c>
      <c r="D25" s="132">
        <f t="shared" ref="D25:O25" si="3">D27+D29+D31+D33+D35+D37+D39+D41+D43+D45+D47+D49+D51+D53+D55+D57</f>
        <v>9255082.7321900018</v>
      </c>
      <c r="E25" s="132">
        <f t="shared" si="3"/>
        <v>11302618.79029</v>
      </c>
      <c r="F25" s="132">
        <f t="shared" si="3"/>
        <v>9721175.6591600012</v>
      </c>
      <c r="G25" s="132">
        <f t="shared" si="3"/>
        <v>10317946.958340002</v>
      </c>
      <c r="H25" s="132">
        <f t="shared" si="3"/>
        <v>10040652.644670002</v>
      </c>
      <c r="I25" s="132">
        <f t="shared" si="3"/>
        <v>9580418.8464199994</v>
      </c>
      <c r="J25" s="132">
        <f t="shared" si="3"/>
        <v>10284071.124800002</v>
      </c>
      <c r="K25" s="132">
        <f t="shared" si="3"/>
        <v>9275246.6204100009</v>
      </c>
      <c r="L25" s="132">
        <f t="shared" si="3"/>
        <v>11002940.7819</v>
      </c>
      <c r="M25" s="132">
        <f t="shared" si="3"/>
        <v>11043813.18612</v>
      </c>
      <c r="N25" s="132">
        <f t="shared" si="3"/>
        <v>11010664.345709998</v>
      </c>
      <c r="O25" s="132">
        <f t="shared" si="3"/>
        <v>121340576.83686997</v>
      </c>
    </row>
    <row r="26" spans="1:15" ht="15" x14ac:dyDescent="0.25">
      <c r="A26" s="37">
        <v>2018</v>
      </c>
      <c r="B26" s="40" t="s">
        <v>143</v>
      </c>
      <c r="C26" s="129">
        <v>696224.35326</v>
      </c>
      <c r="D26" s="129">
        <v>699575.07285</v>
      </c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30">
        <v>1395799.4261099999</v>
      </c>
    </row>
    <row r="27" spans="1:15" ht="15" x14ac:dyDescent="0.25">
      <c r="A27" s="39">
        <v>2017</v>
      </c>
      <c r="B27" s="40" t="s">
        <v>143</v>
      </c>
      <c r="C27" s="129">
        <v>613338.02705000003</v>
      </c>
      <c r="D27" s="129">
        <v>636040.20463000005</v>
      </c>
      <c r="E27" s="129">
        <v>755319.73343999998</v>
      </c>
      <c r="F27" s="129">
        <v>657579.38803000003</v>
      </c>
      <c r="G27" s="129">
        <v>671398.49175000004</v>
      </c>
      <c r="H27" s="129">
        <v>647063.05420000001</v>
      </c>
      <c r="I27" s="129">
        <v>602950.08406000002</v>
      </c>
      <c r="J27" s="129">
        <v>695823.08056999999</v>
      </c>
      <c r="K27" s="129">
        <v>663219.21609</v>
      </c>
      <c r="L27" s="129">
        <v>736336.56865999999</v>
      </c>
      <c r="M27" s="129">
        <v>727634.89286999998</v>
      </c>
      <c r="N27" s="129">
        <v>693267.26911999995</v>
      </c>
      <c r="O27" s="130">
        <v>8099970.0104700001</v>
      </c>
    </row>
    <row r="28" spans="1:15" ht="15" x14ac:dyDescent="0.25">
      <c r="A28" s="37">
        <v>2018</v>
      </c>
      <c r="B28" s="40" t="s">
        <v>144</v>
      </c>
      <c r="C28" s="129">
        <v>129187.95508</v>
      </c>
      <c r="D28" s="129">
        <v>145159.99041</v>
      </c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30">
        <v>274347.94549000001</v>
      </c>
    </row>
    <row r="29" spans="1:15" ht="15" x14ac:dyDescent="0.25">
      <c r="A29" s="39">
        <v>2017</v>
      </c>
      <c r="B29" s="40" t="s">
        <v>144</v>
      </c>
      <c r="C29" s="129">
        <v>90876.830560000002</v>
      </c>
      <c r="D29" s="129">
        <v>115885.84125</v>
      </c>
      <c r="E29" s="129">
        <v>158449.07969000001</v>
      </c>
      <c r="F29" s="129">
        <v>120138.99434999999</v>
      </c>
      <c r="G29" s="129">
        <v>130178.74890999999</v>
      </c>
      <c r="H29" s="129">
        <v>116500.73714</v>
      </c>
      <c r="I29" s="129">
        <v>125318.44102</v>
      </c>
      <c r="J29" s="129">
        <v>177464.56271999999</v>
      </c>
      <c r="K29" s="129">
        <v>110985.79822</v>
      </c>
      <c r="L29" s="129">
        <v>134624.39827999999</v>
      </c>
      <c r="M29" s="129">
        <v>119355.68584999999</v>
      </c>
      <c r="N29" s="129">
        <v>122931.23144</v>
      </c>
      <c r="O29" s="130">
        <v>1522710.3494299999</v>
      </c>
    </row>
    <row r="30" spans="1:15" s="67" customFormat="1" ht="15" x14ac:dyDescent="0.25">
      <c r="A30" s="37">
        <v>2018</v>
      </c>
      <c r="B30" s="40" t="s">
        <v>145</v>
      </c>
      <c r="C30" s="129">
        <v>169014.90543000001</v>
      </c>
      <c r="D30" s="129">
        <v>173525.77825999999</v>
      </c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30">
        <v>342540.68368999998</v>
      </c>
    </row>
    <row r="31" spans="1:15" ht="15" x14ac:dyDescent="0.25">
      <c r="A31" s="39">
        <v>2017</v>
      </c>
      <c r="B31" s="40" t="s">
        <v>145</v>
      </c>
      <c r="C31" s="129">
        <v>145518.00641999999</v>
      </c>
      <c r="D31" s="129">
        <v>155148.69828000001</v>
      </c>
      <c r="E31" s="129">
        <v>188918.92254999999</v>
      </c>
      <c r="F31" s="129">
        <v>176115.27995</v>
      </c>
      <c r="G31" s="129">
        <v>183408.10180999999</v>
      </c>
      <c r="H31" s="129">
        <v>163116.74971999999</v>
      </c>
      <c r="I31" s="129">
        <v>158118.46898000001</v>
      </c>
      <c r="J31" s="129">
        <v>201262.36201000001</v>
      </c>
      <c r="K31" s="129">
        <v>169207.31385999999</v>
      </c>
      <c r="L31" s="129">
        <v>210919.11259</v>
      </c>
      <c r="M31" s="129">
        <v>212494.56771</v>
      </c>
      <c r="N31" s="129">
        <v>200635.86077999999</v>
      </c>
      <c r="O31" s="130">
        <v>2164863.44466</v>
      </c>
    </row>
    <row r="32" spans="1:15" ht="15" x14ac:dyDescent="0.25">
      <c r="A32" s="37">
        <v>2018</v>
      </c>
      <c r="B32" s="40" t="s">
        <v>146</v>
      </c>
      <c r="C32" s="131">
        <v>1352198.45068</v>
      </c>
      <c r="D32" s="131">
        <v>1268111.49789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0">
        <v>2620309.94857</v>
      </c>
    </row>
    <row r="33" spans="1:15" ht="15" x14ac:dyDescent="0.25">
      <c r="A33" s="39">
        <v>2017</v>
      </c>
      <c r="B33" s="40" t="s">
        <v>146</v>
      </c>
      <c r="C33" s="129">
        <v>1230554.3856200001</v>
      </c>
      <c r="D33" s="129">
        <v>1343337.2013999999</v>
      </c>
      <c r="E33" s="129">
        <v>1518554.3474699999</v>
      </c>
      <c r="F33" s="131">
        <v>1214873.5450200001</v>
      </c>
      <c r="G33" s="131">
        <v>1319433.99404</v>
      </c>
      <c r="H33" s="131">
        <v>1263802.20398</v>
      </c>
      <c r="I33" s="131">
        <v>1188925.95643</v>
      </c>
      <c r="J33" s="131">
        <v>1461599.53419</v>
      </c>
      <c r="K33" s="131">
        <v>1276385.80865</v>
      </c>
      <c r="L33" s="131">
        <v>1466883.0078799999</v>
      </c>
      <c r="M33" s="131">
        <v>1386174.66671</v>
      </c>
      <c r="N33" s="131">
        <v>1367030.77309</v>
      </c>
      <c r="O33" s="130">
        <v>16037555.424480001</v>
      </c>
    </row>
    <row r="34" spans="1:15" ht="15" x14ac:dyDescent="0.25">
      <c r="A34" s="37">
        <v>2018</v>
      </c>
      <c r="B34" s="40" t="s">
        <v>147</v>
      </c>
      <c r="C34" s="129">
        <v>1430311.7619099999</v>
      </c>
      <c r="D34" s="129">
        <v>1409514.3548300001</v>
      </c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30">
        <v>2839826.11674</v>
      </c>
    </row>
    <row r="35" spans="1:15" ht="15" x14ac:dyDescent="0.25">
      <c r="A35" s="39">
        <v>2017</v>
      </c>
      <c r="B35" s="40" t="s">
        <v>147</v>
      </c>
      <c r="C35" s="129">
        <v>1245688.1737299999</v>
      </c>
      <c r="D35" s="129">
        <v>1282318.10023</v>
      </c>
      <c r="E35" s="129">
        <v>1529883.1221100001</v>
      </c>
      <c r="F35" s="129">
        <v>1345720.6158</v>
      </c>
      <c r="G35" s="129">
        <v>1399003.0880700001</v>
      </c>
      <c r="H35" s="129">
        <v>1387264.53208</v>
      </c>
      <c r="I35" s="129">
        <v>1476033.4708700001</v>
      </c>
      <c r="J35" s="129">
        <v>1674045.0426099999</v>
      </c>
      <c r="K35" s="129">
        <v>1289458.8713799999</v>
      </c>
      <c r="L35" s="129">
        <v>1531790.59993</v>
      </c>
      <c r="M35" s="129">
        <v>1437002.2855</v>
      </c>
      <c r="N35" s="129">
        <v>1437362.1368499999</v>
      </c>
      <c r="O35" s="130">
        <v>17035570.039159998</v>
      </c>
    </row>
    <row r="36" spans="1:15" ht="15" x14ac:dyDescent="0.25">
      <c r="A36" s="37">
        <v>2018</v>
      </c>
      <c r="B36" s="40" t="s">
        <v>148</v>
      </c>
      <c r="C36" s="129">
        <v>2286040.5479600001</v>
      </c>
      <c r="D36" s="129">
        <v>2799570.82522</v>
      </c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30">
        <v>5085611.3731800001</v>
      </c>
    </row>
    <row r="37" spans="1:15" ht="15" x14ac:dyDescent="0.25">
      <c r="A37" s="39">
        <v>2017</v>
      </c>
      <c r="B37" s="40" t="s">
        <v>148</v>
      </c>
      <c r="C37" s="129">
        <v>2064185.3696600001</v>
      </c>
      <c r="D37" s="129">
        <v>2227174.7389099998</v>
      </c>
      <c r="E37" s="129">
        <v>2708841.8091799999</v>
      </c>
      <c r="F37" s="129">
        <v>2293534.3947600001</v>
      </c>
      <c r="G37" s="129">
        <v>2564143.0756000001</v>
      </c>
      <c r="H37" s="129">
        <v>2495013.4617400002</v>
      </c>
      <c r="I37" s="129">
        <v>2430989.5333799999</v>
      </c>
      <c r="J37" s="129">
        <v>1833658.8288400001</v>
      </c>
      <c r="K37" s="129">
        <v>2149836.4783999999</v>
      </c>
      <c r="L37" s="129">
        <v>2630181.4249999998</v>
      </c>
      <c r="M37" s="129">
        <v>2644321.9646600001</v>
      </c>
      <c r="N37" s="129">
        <v>2487706.8077500002</v>
      </c>
      <c r="O37" s="130">
        <v>28529587.887880001</v>
      </c>
    </row>
    <row r="38" spans="1:15" ht="15" x14ac:dyDescent="0.25">
      <c r="A38" s="37">
        <v>2018</v>
      </c>
      <c r="B38" s="40" t="s">
        <v>149</v>
      </c>
      <c r="C38" s="129">
        <v>42657.506809999999</v>
      </c>
      <c r="D38" s="129">
        <v>56242.339760000003</v>
      </c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30">
        <v>98899.846569999994</v>
      </c>
    </row>
    <row r="39" spans="1:15" ht="15" x14ac:dyDescent="0.25">
      <c r="A39" s="39">
        <v>2017</v>
      </c>
      <c r="B39" s="40" t="s">
        <v>149</v>
      </c>
      <c r="C39" s="129">
        <v>65125.639880000002</v>
      </c>
      <c r="D39" s="129">
        <v>84700.491330000004</v>
      </c>
      <c r="E39" s="129">
        <v>148505.58248000001</v>
      </c>
      <c r="F39" s="129">
        <v>72460.498909999995</v>
      </c>
      <c r="G39" s="129">
        <v>114131.60739</v>
      </c>
      <c r="H39" s="129">
        <v>158069.96716999999</v>
      </c>
      <c r="I39" s="129">
        <v>90677.540630000003</v>
      </c>
      <c r="J39" s="129">
        <v>166188.74025</v>
      </c>
      <c r="K39" s="129">
        <v>103600.68257999999</v>
      </c>
      <c r="L39" s="129">
        <v>87976.727379999997</v>
      </c>
      <c r="M39" s="129">
        <v>125763.03137</v>
      </c>
      <c r="N39" s="129">
        <v>120957.90379</v>
      </c>
      <c r="O39" s="130">
        <v>1338158.41316</v>
      </c>
    </row>
    <row r="40" spans="1:15" ht="15" x14ac:dyDescent="0.25">
      <c r="A40" s="37">
        <v>2018</v>
      </c>
      <c r="B40" s="40" t="s">
        <v>150</v>
      </c>
      <c r="C40" s="129">
        <v>768763.88948999997</v>
      </c>
      <c r="D40" s="129">
        <v>882568.54257000005</v>
      </c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>
        <v>1651332.43206</v>
      </c>
    </row>
    <row r="41" spans="1:15" ht="15" x14ac:dyDescent="0.25">
      <c r="A41" s="39">
        <v>2017</v>
      </c>
      <c r="B41" s="40" t="s">
        <v>150</v>
      </c>
      <c r="C41" s="129">
        <v>603327.88795999996</v>
      </c>
      <c r="D41" s="129">
        <v>695486.38228000002</v>
      </c>
      <c r="E41" s="129">
        <v>907666.74838</v>
      </c>
      <c r="F41" s="129">
        <v>787571.67110000004</v>
      </c>
      <c r="G41" s="129">
        <v>878996.86126999999</v>
      </c>
      <c r="H41" s="129">
        <v>873175.06880000001</v>
      </c>
      <c r="I41" s="129">
        <v>807006.84996999998</v>
      </c>
      <c r="J41" s="129">
        <v>958615.67628000001</v>
      </c>
      <c r="K41" s="129">
        <v>864527.75234000001</v>
      </c>
      <c r="L41" s="129">
        <v>1014907.56085</v>
      </c>
      <c r="M41" s="129">
        <v>1010186.39427</v>
      </c>
      <c r="N41" s="129">
        <v>1092229.7473500001</v>
      </c>
      <c r="O41" s="130">
        <v>10493698.600849999</v>
      </c>
    </row>
    <row r="42" spans="1:15" ht="15" x14ac:dyDescent="0.25">
      <c r="A42" s="37">
        <v>2018</v>
      </c>
      <c r="B42" s="40" t="s">
        <v>151</v>
      </c>
      <c r="C42" s="129">
        <v>512674.90889000002</v>
      </c>
      <c r="D42" s="129">
        <v>548124.23817000003</v>
      </c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>
        <v>1060799.1470600001</v>
      </c>
    </row>
    <row r="43" spans="1:15" ht="15" x14ac:dyDescent="0.25">
      <c r="A43" s="39">
        <v>2017</v>
      </c>
      <c r="B43" s="40" t="s">
        <v>151</v>
      </c>
      <c r="C43" s="129">
        <v>388792.40402000002</v>
      </c>
      <c r="D43" s="129">
        <v>432574.94894999999</v>
      </c>
      <c r="E43" s="129">
        <v>517097.52766000002</v>
      </c>
      <c r="F43" s="129">
        <v>484537.07611000002</v>
      </c>
      <c r="G43" s="129">
        <v>508785.31414999999</v>
      </c>
      <c r="H43" s="129">
        <v>506065.47167</v>
      </c>
      <c r="I43" s="129">
        <v>473124.96518</v>
      </c>
      <c r="J43" s="129">
        <v>564404.98042000004</v>
      </c>
      <c r="K43" s="129">
        <v>480088.75150999997</v>
      </c>
      <c r="L43" s="129">
        <v>542386.61820000003</v>
      </c>
      <c r="M43" s="129">
        <v>580951.27080000006</v>
      </c>
      <c r="N43" s="129">
        <v>604284.86910999997</v>
      </c>
      <c r="O43" s="130">
        <v>6083094.19778</v>
      </c>
    </row>
    <row r="44" spans="1:15" ht="15" x14ac:dyDescent="0.25">
      <c r="A44" s="37">
        <v>2018</v>
      </c>
      <c r="B44" s="40" t="s">
        <v>152</v>
      </c>
      <c r="C44" s="129">
        <v>597600.97612000001</v>
      </c>
      <c r="D44" s="129">
        <v>636748.12216000003</v>
      </c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>
        <v>1234349.09828</v>
      </c>
    </row>
    <row r="45" spans="1:15" ht="15" x14ac:dyDescent="0.25">
      <c r="A45" s="39">
        <v>2017</v>
      </c>
      <c r="B45" s="40" t="s">
        <v>152</v>
      </c>
      <c r="C45" s="129">
        <v>464943.20731000003</v>
      </c>
      <c r="D45" s="129">
        <v>500583.95691000001</v>
      </c>
      <c r="E45" s="129">
        <v>611702.32564000005</v>
      </c>
      <c r="F45" s="129">
        <v>546685.67359999998</v>
      </c>
      <c r="G45" s="129">
        <v>570073.74720999994</v>
      </c>
      <c r="H45" s="129">
        <v>560364.32626999996</v>
      </c>
      <c r="I45" s="129">
        <v>532096.31423000002</v>
      </c>
      <c r="J45" s="129">
        <v>607643.20449999999</v>
      </c>
      <c r="K45" s="129">
        <v>521159.39134999999</v>
      </c>
      <c r="L45" s="129">
        <v>624935.35352999996</v>
      </c>
      <c r="M45" s="129">
        <v>644979.68027999997</v>
      </c>
      <c r="N45" s="129">
        <v>625472.84676999995</v>
      </c>
      <c r="O45" s="130">
        <v>6810640.0275999997</v>
      </c>
    </row>
    <row r="46" spans="1:15" ht="15" x14ac:dyDescent="0.25">
      <c r="A46" s="37">
        <v>2018</v>
      </c>
      <c r="B46" s="40" t="s">
        <v>153</v>
      </c>
      <c r="C46" s="129">
        <v>1119783.0298899999</v>
      </c>
      <c r="D46" s="129">
        <v>1149924.7327099999</v>
      </c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>
        <v>2269707.7626</v>
      </c>
    </row>
    <row r="47" spans="1:15" ht="15" x14ac:dyDescent="0.25">
      <c r="A47" s="39">
        <v>2017</v>
      </c>
      <c r="B47" s="40" t="s">
        <v>153</v>
      </c>
      <c r="C47" s="129">
        <v>850631.40171999997</v>
      </c>
      <c r="D47" s="129">
        <v>928852.77034000005</v>
      </c>
      <c r="E47" s="129">
        <v>1169222.7404799999</v>
      </c>
      <c r="F47" s="129">
        <v>995623.60285000002</v>
      </c>
      <c r="G47" s="129">
        <v>965110.93625999999</v>
      </c>
      <c r="H47" s="129">
        <v>897079.74257</v>
      </c>
      <c r="I47" s="129">
        <v>789543.38887000002</v>
      </c>
      <c r="J47" s="129">
        <v>846341.85224000004</v>
      </c>
      <c r="K47" s="129">
        <v>740060.75061999995</v>
      </c>
      <c r="L47" s="129">
        <v>1028177.7925</v>
      </c>
      <c r="M47" s="129">
        <v>1080803.0798299999</v>
      </c>
      <c r="N47" s="129">
        <v>1163922.78654</v>
      </c>
      <c r="O47" s="130">
        <v>11455370.84482</v>
      </c>
    </row>
    <row r="48" spans="1:15" ht="15" x14ac:dyDescent="0.25">
      <c r="A48" s="37">
        <v>2018</v>
      </c>
      <c r="B48" s="40" t="s">
        <v>154</v>
      </c>
      <c r="C48" s="129">
        <v>208723.75704999999</v>
      </c>
      <c r="D48" s="129">
        <v>239522.74580999999</v>
      </c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>
        <v>448246.50286000001</v>
      </c>
    </row>
    <row r="49" spans="1:15" ht="15" x14ac:dyDescent="0.25">
      <c r="A49" s="39">
        <v>2017</v>
      </c>
      <c r="B49" s="40" t="s">
        <v>154</v>
      </c>
      <c r="C49" s="129">
        <v>180942.39872</v>
      </c>
      <c r="D49" s="129">
        <v>202271.86444</v>
      </c>
      <c r="E49" s="129">
        <v>256830.35075000001</v>
      </c>
      <c r="F49" s="129">
        <v>222378.25599000001</v>
      </c>
      <c r="G49" s="129">
        <v>239964.57112000001</v>
      </c>
      <c r="H49" s="129">
        <v>231400.9319</v>
      </c>
      <c r="I49" s="129">
        <v>217437.45954000001</v>
      </c>
      <c r="J49" s="129">
        <v>244932.23381999999</v>
      </c>
      <c r="K49" s="129">
        <v>205849.03581999999</v>
      </c>
      <c r="L49" s="129">
        <v>230046.35517</v>
      </c>
      <c r="M49" s="129">
        <v>237809.17567</v>
      </c>
      <c r="N49" s="129">
        <v>235927.49580999999</v>
      </c>
      <c r="O49" s="130">
        <v>2705790.1287500001</v>
      </c>
    </row>
    <row r="50" spans="1:15" ht="15" x14ac:dyDescent="0.25">
      <c r="A50" s="37">
        <v>2018</v>
      </c>
      <c r="B50" s="40" t="s">
        <v>155</v>
      </c>
      <c r="C50" s="129">
        <v>140108.44054000001</v>
      </c>
      <c r="D50" s="129">
        <v>197366.16966000001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>
        <v>337474.6102</v>
      </c>
    </row>
    <row r="51" spans="1:15" ht="15" x14ac:dyDescent="0.25">
      <c r="A51" s="39">
        <v>2017</v>
      </c>
      <c r="B51" s="40" t="s">
        <v>155</v>
      </c>
      <c r="C51" s="129">
        <v>198534.06315</v>
      </c>
      <c r="D51" s="129">
        <v>251871.76024999999</v>
      </c>
      <c r="E51" s="129">
        <v>340499.74222999997</v>
      </c>
      <c r="F51" s="129">
        <v>346426.98910000001</v>
      </c>
      <c r="G51" s="129">
        <v>302769.99118000001</v>
      </c>
      <c r="H51" s="129">
        <v>252783.41396000001</v>
      </c>
      <c r="I51" s="129">
        <v>265170.17096999998</v>
      </c>
      <c r="J51" s="129">
        <v>324388.56724</v>
      </c>
      <c r="K51" s="129">
        <v>233169.86207999999</v>
      </c>
      <c r="L51" s="129">
        <v>226558.41026</v>
      </c>
      <c r="M51" s="129">
        <v>268187.50867000001</v>
      </c>
      <c r="N51" s="129">
        <v>282815.95045</v>
      </c>
      <c r="O51" s="130">
        <v>3293176.4295399999</v>
      </c>
    </row>
    <row r="52" spans="1:15" ht="15" x14ac:dyDescent="0.25">
      <c r="A52" s="37">
        <v>2018</v>
      </c>
      <c r="B52" s="40" t="s">
        <v>156</v>
      </c>
      <c r="C52" s="129">
        <v>109236.64776000001</v>
      </c>
      <c r="D52" s="129">
        <v>149678.89978000001</v>
      </c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>
        <v>258915.54754</v>
      </c>
    </row>
    <row r="53" spans="1:15" ht="15" x14ac:dyDescent="0.25">
      <c r="A53" s="39">
        <v>2017</v>
      </c>
      <c r="B53" s="40" t="s">
        <v>156</v>
      </c>
      <c r="C53" s="129">
        <v>99964.754350000003</v>
      </c>
      <c r="D53" s="129">
        <v>122114.31127000001</v>
      </c>
      <c r="E53" s="129">
        <v>147396.47138</v>
      </c>
      <c r="F53" s="129">
        <v>137727.17058999999</v>
      </c>
      <c r="G53" s="129">
        <v>131955.44761999999</v>
      </c>
      <c r="H53" s="129">
        <v>156546.92847000001</v>
      </c>
      <c r="I53" s="129">
        <v>111487.75456</v>
      </c>
      <c r="J53" s="129">
        <v>159375.43341999999</v>
      </c>
      <c r="K53" s="129">
        <v>151239.85154</v>
      </c>
      <c r="L53" s="129">
        <v>145058.47693999999</v>
      </c>
      <c r="M53" s="129">
        <v>173029.13488999999</v>
      </c>
      <c r="N53" s="129">
        <v>203200.34205000001</v>
      </c>
      <c r="O53" s="130">
        <v>1739096.07708</v>
      </c>
    </row>
    <row r="54" spans="1:15" ht="15" x14ac:dyDescent="0.25">
      <c r="A54" s="37">
        <v>2018</v>
      </c>
      <c r="B54" s="40" t="s">
        <v>157</v>
      </c>
      <c r="C54" s="129">
        <v>331630.3664</v>
      </c>
      <c r="D54" s="129">
        <v>351099.75962999999</v>
      </c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30">
        <v>682730.12603000004</v>
      </c>
    </row>
    <row r="55" spans="1:15" ht="15" x14ac:dyDescent="0.25">
      <c r="A55" s="39">
        <v>2017</v>
      </c>
      <c r="B55" s="40" t="s">
        <v>157</v>
      </c>
      <c r="C55" s="129">
        <v>257698.12200999999</v>
      </c>
      <c r="D55" s="129">
        <v>269349.10970999999</v>
      </c>
      <c r="E55" s="129">
        <v>329519.41336000001</v>
      </c>
      <c r="F55" s="129">
        <v>309778.43894000002</v>
      </c>
      <c r="G55" s="129">
        <v>327833.41914999997</v>
      </c>
      <c r="H55" s="129">
        <v>324249.87060999998</v>
      </c>
      <c r="I55" s="129">
        <v>304152.45555000001</v>
      </c>
      <c r="J55" s="129">
        <v>360691.04541000002</v>
      </c>
      <c r="K55" s="129">
        <v>310472.66240999999</v>
      </c>
      <c r="L55" s="129">
        <v>382405.31397000002</v>
      </c>
      <c r="M55" s="129">
        <v>384844.67985999997</v>
      </c>
      <c r="N55" s="129">
        <v>358065.96528</v>
      </c>
      <c r="O55" s="130">
        <v>3919060.4962599999</v>
      </c>
    </row>
    <row r="56" spans="1:15" ht="15" x14ac:dyDescent="0.25">
      <c r="A56" s="37">
        <v>2018</v>
      </c>
      <c r="B56" s="40" t="s">
        <v>158</v>
      </c>
      <c r="C56" s="129">
        <v>6870.9100699999999</v>
      </c>
      <c r="D56" s="129">
        <v>9105.6355899999999</v>
      </c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30">
        <v>15976.54566</v>
      </c>
    </row>
    <row r="57" spans="1:15" ht="15" x14ac:dyDescent="0.25">
      <c r="A57" s="39">
        <v>2017</v>
      </c>
      <c r="B57" s="40" t="s">
        <v>158</v>
      </c>
      <c r="C57" s="129">
        <v>5824.4746999999998</v>
      </c>
      <c r="D57" s="129">
        <v>7372.3520099999996</v>
      </c>
      <c r="E57" s="129">
        <v>14210.87349</v>
      </c>
      <c r="F57" s="129">
        <v>10024.064060000001</v>
      </c>
      <c r="G57" s="129">
        <v>10759.562809999999</v>
      </c>
      <c r="H57" s="129">
        <v>8156.1843900000003</v>
      </c>
      <c r="I57" s="129">
        <v>7385.9921800000002</v>
      </c>
      <c r="J57" s="129">
        <v>7635.9802799999998</v>
      </c>
      <c r="K57" s="129">
        <v>5984.3935600000004</v>
      </c>
      <c r="L57" s="129">
        <v>9753.0607600000003</v>
      </c>
      <c r="M57" s="129">
        <v>10275.16718</v>
      </c>
      <c r="N57" s="129">
        <v>14852.35953</v>
      </c>
      <c r="O57" s="130">
        <v>112234.46494999999</v>
      </c>
    </row>
    <row r="58" spans="1:15" ht="15" x14ac:dyDescent="0.25">
      <c r="A58" s="37">
        <v>2018</v>
      </c>
      <c r="B58" s="38" t="s">
        <v>31</v>
      </c>
      <c r="C58" s="132">
        <f>C60</f>
        <v>391337.27718999999</v>
      </c>
      <c r="D58" s="132">
        <f t="shared" ref="D58:O58" si="4">D60</f>
        <v>333980.69676999998</v>
      </c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>
        <f t="shared" si="4"/>
        <v>725317.97395999997</v>
      </c>
    </row>
    <row r="59" spans="1:15" ht="15" x14ac:dyDescent="0.25">
      <c r="A59" s="39">
        <v>2017</v>
      </c>
      <c r="B59" s="38" t="s">
        <v>31</v>
      </c>
      <c r="C59" s="132">
        <f>C61</f>
        <v>328015.23112999997</v>
      </c>
      <c r="D59" s="132">
        <f t="shared" ref="D59:O59" si="5">D61</f>
        <v>308981.73379999999</v>
      </c>
      <c r="E59" s="132">
        <f t="shared" si="5"/>
        <v>382542.65993999998</v>
      </c>
      <c r="F59" s="132">
        <f t="shared" si="5"/>
        <v>448004.33481999999</v>
      </c>
      <c r="G59" s="132">
        <f t="shared" si="5"/>
        <v>445719.32913999999</v>
      </c>
      <c r="H59" s="132">
        <f t="shared" si="5"/>
        <v>366947.6202</v>
      </c>
      <c r="I59" s="132">
        <f t="shared" si="5"/>
        <v>385932.07347</v>
      </c>
      <c r="J59" s="132">
        <f t="shared" si="5"/>
        <v>445269.32912000001</v>
      </c>
      <c r="K59" s="132">
        <f t="shared" si="5"/>
        <v>379108.90366000001</v>
      </c>
      <c r="L59" s="132">
        <f t="shared" si="5"/>
        <v>404379.81774999999</v>
      </c>
      <c r="M59" s="132">
        <f t="shared" si="5"/>
        <v>382927.93002000003</v>
      </c>
      <c r="N59" s="132">
        <f t="shared" si="5"/>
        <v>411344.96944999998</v>
      </c>
      <c r="O59" s="132">
        <f t="shared" si="5"/>
        <v>4689173.9325000001</v>
      </c>
    </row>
    <row r="60" spans="1:15" ht="15" x14ac:dyDescent="0.25">
      <c r="A60" s="37">
        <v>2018</v>
      </c>
      <c r="B60" s="40" t="s">
        <v>159</v>
      </c>
      <c r="C60" s="129">
        <v>391337.27718999999</v>
      </c>
      <c r="D60" s="129">
        <v>333980.69676999998</v>
      </c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30">
        <v>725317.97395999997</v>
      </c>
    </row>
    <row r="61" spans="1:15" ht="15.75" thickBot="1" x14ac:dyDescent="0.3">
      <c r="A61" s="39">
        <v>2017</v>
      </c>
      <c r="B61" s="40" t="s">
        <v>159</v>
      </c>
      <c r="C61" s="129">
        <v>328015.23112999997</v>
      </c>
      <c r="D61" s="129">
        <v>308981.73379999999</v>
      </c>
      <c r="E61" s="129">
        <v>382542.65993999998</v>
      </c>
      <c r="F61" s="129">
        <v>448004.33481999999</v>
      </c>
      <c r="G61" s="129">
        <v>445719.32913999999</v>
      </c>
      <c r="H61" s="129">
        <v>366947.6202</v>
      </c>
      <c r="I61" s="129">
        <v>385932.07347</v>
      </c>
      <c r="J61" s="129">
        <v>445269.32912000001</v>
      </c>
      <c r="K61" s="129">
        <v>379108.90366000001</v>
      </c>
      <c r="L61" s="129">
        <v>404379.81774999999</v>
      </c>
      <c r="M61" s="129">
        <v>382927.93002000003</v>
      </c>
      <c r="N61" s="129">
        <v>411344.96944999998</v>
      </c>
      <c r="O61" s="130">
        <v>4689173.9325000001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3">
        <v>2607319.6609999998</v>
      </c>
      <c r="D62" s="133">
        <v>2383772.9539999999</v>
      </c>
      <c r="E62" s="133">
        <v>2918943.5210000002</v>
      </c>
      <c r="F62" s="133">
        <v>2742857.9219999998</v>
      </c>
      <c r="G62" s="133">
        <v>3000325.2429999998</v>
      </c>
      <c r="H62" s="133">
        <v>2770693.8810000001</v>
      </c>
      <c r="I62" s="133">
        <v>3103851.8620000002</v>
      </c>
      <c r="J62" s="133">
        <v>2975888.9739999999</v>
      </c>
      <c r="K62" s="133">
        <v>3218206.861</v>
      </c>
      <c r="L62" s="133">
        <v>3501128.02</v>
      </c>
      <c r="M62" s="133">
        <v>3593604.8960000002</v>
      </c>
      <c r="N62" s="133">
        <v>3242495.2340000002</v>
      </c>
      <c r="O62" s="134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3">
        <v>3533705.5819999999</v>
      </c>
      <c r="D63" s="133">
        <v>2923460.39</v>
      </c>
      <c r="E63" s="133">
        <v>3908255.9909999999</v>
      </c>
      <c r="F63" s="133">
        <v>3662183.449</v>
      </c>
      <c r="G63" s="133">
        <v>3860471.3</v>
      </c>
      <c r="H63" s="133">
        <v>3796113.5219999999</v>
      </c>
      <c r="I63" s="133">
        <v>4236114.2640000004</v>
      </c>
      <c r="J63" s="133">
        <v>3828726.17</v>
      </c>
      <c r="K63" s="133">
        <v>4114677.523</v>
      </c>
      <c r="L63" s="133">
        <v>4824388.2589999996</v>
      </c>
      <c r="M63" s="133">
        <v>3969697.4580000001</v>
      </c>
      <c r="N63" s="133">
        <v>4595042.3940000003</v>
      </c>
      <c r="O63" s="134">
        <f t="shared" ref="O63:O77" si="6"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3">
        <v>4619660.84</v>
      </c>
      <c r="D64" s="133">
        <v>3664503.0430000001</v>
      </c>
      <c r="E64" s="133">
        <v>5218042.1770000001</v>
      </c>
      <c r="F64" s="133">
        <v>5072462.9939999999</v>
      </c>
      <c r="G64" s="133">
        <v>5170061.6050000004</v>
      </c>
      <c r="H64" s="133">
        <v>5284383.2860000003</v>
      </c>
      <c r="I64" s="133">
        <v>5632138.7980000004</v>
      </c>
      <c r="J64" s="133">
        <v>4707491.284</v>
      </c>
      <c r="K64" s="133">
        <v>5656283.5209999997</v>
      </c>
      <c r="L64" s="133">
        <v>5867342.1210000003</v>
      </c>
      <c r="M64" s="133">
        <v>5733908.9759999998</v>
      </c>
      <c r="N64" s="133">
        <v>6540874.1749999998</v>
      </c>
      <c r="O64" s="134">
        <f t="shared" si="6"/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3">
        <v>4997279.7240000004</v>
      </c>
      <c r="D65" s="133">
        <v>5651741.2520000003</v>
      </c>
      <c r="E65" s="133">
        <v>6591859.2180000003</v>
      </c>
      <c r="F65" s="133">
        <v>6128131.8779999996</v>
      </c>
      <c r="G65" s="133">
        <v>5977226.2170000002</v>
      </c>
      <c r="H65" s="133">
        <v>6038534.3669999996</v>
      </c>
      <c r="I65" s="133">
        <v>5763466.3530000001</v>
      </c>
      <c r="J65" s="133">
        <v>5552867.2120000003</v>
      </c>
      <c r="K65" s="133">
        <v>6814268.9409999996</v>
      </c>
      <c r="L65" s="133">
        <v>6772178.5690000001</v>
      </c>
      <c r="M65" s="133">
        <v>5942575.7819999997</v>
      </c>
      <c r="N65" s="133">
        <v>7246278.6299999999</v>
      </c>
      <c r="O65" s="134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3">
        <v>5133048.8810000001</v>
      </c>
      <c r="D66" s="133">
        <v>6058251.2790000001</v>
      </c>
      <c r="E66" s="133">
        <v>7411101.659</v>
      </c>
      <c r="F66" s="133">
        <v>6456090.2609999999</v>
      </c>
      <c r="G66" s="133">
        <v>7041543.2470000004</v>
      </c>
      <c r="H66" s="133">
        <v>7815434.6220000004</v>
      </c>
      <c r="I66" s="133">
        <v>7067411.4790000003</v>
      </c>
      <c r="J66" s="133">
        <v>6811202.4100000001</v>
      </c>
      <c r="K66" s="133">
        <v>7606551.0949999997</v>
      </c>
      <c r="L66" s="133">
        <v>6888812.5489999996</v>
      </c>
      <c r="M66" s="133">
        <v>8641474.5559999999</v>
      </c>
      <c r="N66" s="133">
        <v>8603753.4800000004</v>
      </c>
      <c r="O66" s="134">
        <f t="shared" si="6"/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3">
        <v>6564559.7929999996</v>
      </c>
      <c r="D67" s="133">
        <v>7656951.608</v>
      </c>
      <c r="E67" s="133">
        <v>8957851.6209999993</v>
      </c>
      <c r="F67" s="133">
        <v>8313312.0049999999</v>
      </c>
      <c r="G67" s="133">
        <v>9147620.0419999994</v>
      </c>
      <c r="H67" s="133">
        <v>8980247.4370000008</v>
      </c>
      <c r="I67" s="133">
        <v>8937741.591</v>
      </c>
      <c r="J67" s="133">
        <v>8736689.0920000002</v>
      </c>
      <c r="K67" s="133">
        <v>9038743.8959999997</v>
      </c>
      <c r="L67" s="133">
        <v>9895216.6219999995</v>
      </c>
      <c r="M67" s="133">
        <v>11318798.220000001</v>
      </c>
      <c r="N67" s="133">
        <v>9724017.977</v>
      </c>
      <c r="O67" s="134">
        <f t="shared" si="6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3">
        <v>10632207.040999999</v>
      </c>
      <c r="D68" s="133">
        <v>11077899.119999999</v>
      </c>
      <c r="E68" s="133">
        <v>11428587.233999999</v>
      </c>
      <c r="F68" s="133">
        <v>11363963.503</v>
      </c>
      <c r="G68" s="133">
        <v>12477968.699999999</v>
      </c>
      <c r="H68" s="133">
        <v>11770634.384</v>
      </c>
      <c r="I68" s="133">
        <v>12595426.863</v>
      </c>
      <c r="J68" s="133">
        <v>11046830.085999999</v>
      </c>
      <c r="K68" s="133">
        <v>12793148.034</v>
      </c>
      <c r="L68" s="133">
        <v>9722708.7899999991</v>
      </c>
      <c r="M68" s="133">
        <v>9395872.8969999999</v>
      </c>
      <c r="N68" s="133">
        <v>7721948.9740000004</v>
      </c>
      <c r="O68" s="134">
        <f t="shared" si="6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3">
        <v>7884493.5240000002</v>
      </c>
      <c r="D69" s="133">
        <v>8435115.8340000007</v>
      </c>
      <c r="E69" s="133">
        <v>8155485.0810000002</v>
      </c>
      <c r="F69" s="133">
        <v>7561696.2829999998</v>
      </c>
      <c r="G69" s="133">
        <v>7346407.5279999999</v>
      </c>
      <c r="H69" s="133">
        <v>8329692.7829999998</v>
      </c>
      <c r="I69" s="133">
        <v>9055733.6710000001</v>
      </c>
      <c r="J69" s="133">
        <v>7839908.8420000002</v>
      </c>
      <c r="K69" s="133">
        <v>8480708.3870000001</v>
      </c>
      <c r="L69" s="133">
        <v>10095768.029999999</v>
      </c>
      <c r="M69" s="133">
        <v>8903010.773</v>
      </c>
      <c r="N69" s="133">
        <v>10054591.867000001</v>
      </c>
      <c r="O69" s="134">
        <f t="shared" si="6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3">
        <v>7828748.0580000002</v>
      </c>
      <c r="D70" s="133">
        <v>8263237.8140000002</v>
      </c>
      <c r="E70" s="133">
        <v>9886488.1710000001</v>
      </c>
      <c r="F70" s="133">
        <v>9396006.6539999992</v>
      </c>
      <c r="G70" s="133">
        <v>9799958.1170000006</v>
      </c>
      <c r="H70" s="133">
        <v>9542907.6439999994</v>
      </c>
      <c r="I70" s="133">
        <v>9564682.5449999999</v>
      </c>
      <c r="J70" s="133">
        <v>8523451.9729999993</v>
      </c>
      <c r="K70" s="133">
        <v>8909230.5209999997</v>
      </c>
      <c r="L70" s="133">
        <v>10963586.27</v>
      </c>
      <c r="M70" s="133">
        <v>9382369.7180000003</v>
      </c>
      <c r="N70" s="133">
        <v>11822551.698999999</v>
      </c>
      <c r="O70" s="134">
        <f t="shared" si="6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3">
        <v>9551084.6390000004</v>
      </c>
      <c r="D71" s="133">
        <v>10059126.307</v>
      </c>
      <c r="E71" s="133">
        <v>11811085.16</v>
      </c>
      <c r="F71" s="133">
        <v>11873269.447000001</v>
      </c>
      <c r="G71" s="133">
        <v>10943364.372</v>
      </c>
      <c r="H71" s="133">
        <v>11349953.558</v>
      </c>
      <c r="I71" s="133">
        <v>11860004.271</v>
      </c>
      <c r="J71" s="133">
        <v>11245124.657</v>
      </c>
      <c r="K71" s="133">
        <v>10750626.098999999</v>
      </c>
      <c r="L71" s="133">
        <v>11907219.297</v>
      </c>
      <c r="M71" s="133">
        <v>11078524.743000001</v>
      </c>
      <c r="N71" s="133">
        <v>12477486.279999999</v>
      </c>
      <c r="O71" s="134">
        <f t="shared" si="6"/>
        <v>134906868.83000001</v>
      </c>
    </row>
    <row r="72" spans="1:15" ht="13.5" thickBot="1" x14ac:dyDescent="0.25">
      <c r="A72" s="41">
        <v>2012</v>
      </c>
      <c r="B72" s="42" t="s">
        <v>40</v>
      </c>
      <c r="C72" s="133">
        <v>10348187.165999999</v>
      </c>
      <c r="D72" s="133">
        <v>11748000.124</v>
      </c>
      <c r="E72" s="133">
        <v>13208572.977</v>
      </c>
      <c r="F72" s="133">
        <v>12630226.718</v>
      </c>
      <c r="G72" s="133">
        <v>13131530.960999999</v>
      </c>
      <c r="H72" s="133">
        <v>13231198.687999999</v>
      </c>
      <c r="I72" s="133">
        <v>12830675.307</v>
      </c>
      <c r="J72" s="133">
        <v>12831394.572000001</v>
      </c>
      <c r="K72" s="133">
        <v>12952651.721999999</v>
      </c>
      <c r="L72" s="133">
        <v>13190769.654999999</v>
      </c>
      <c r="M72" s="133">
        <v>13753052.493000001</v>
      </c>
      <c r="N72" s="133">
        <v>12605476.173</v>
      </c>
      <c r="O72" s="134">
        <f t="shared" si="6"/>
        <v>152461736.55599999</v>
      </c>
    </row>
    <row r="73" spans="1:15" ht="13.5" thickBot="1" x14ac:dyDescent="0.25">
      <c r="A73" s="41">
        <v>2013</v>
      </c>
      <c r="B73" s="42" t="s">
        <v>40</v>
      </c>
      <c r="C73" s="133">
        <v>11481521.079</v>
      </c>
      <c r="D73" s="133">
        <v>12385690.909</v>
      </c>
      <c r="E73" s="133">
        <v>13122058.141000001</v>
      </c>
      <c r="F73" s="133">
        <v>12468202.903000001</v>
      </c>
      <c r="G73" s="133">
        <v>13277209.017000001</v>
      </c>
      <c r="H73" s="133">
        <v>12399973.961999999</v>
      </c>
      <c r="I73" s="133">
        <v>13059519.685000001</v>
      </c>
      <c r="J73" s="133">
        <v>11118300.903000001</v>
      </c>
      <c r="K73" s="133">
        <v>13060371.039000001</v>
      </c>
      <c r="L73" s="133">
        <v>12053704.638</v>
      </c>
      <c r="M73" s="133">
        <v>14201227.351</v>
      </c>
      <c r="N73" s="133">
        <v>13174857.460000001</v>
      </c>
      <c r="O73" s="134">
        <f t="shared" si="6"/>
        <v>151802637.08700001</v>
      </c>
    </row>
    <row r="74" spans="1:15" ht="13.5" thickBot="1" x14ac:dyDescent="0.25">
      <c r="A74" s="41">
        <v>2014</v>
      </c>
      <c r="B74" s="42" t="s">
        <v>40</v>
      </c>
      <c r="C74" s="133">
        <v>12399761.948000001</v>
      </c>
      <c r="D74" s="133">
        <v>13053292.493000001</v>
      </c>
      <c r="E74" s="133">
        <v>14680110.779999999</v>
      </c>
      <c r="F74" s="133">
        <v>13371185.664000001</v>
      </c>
      <c r="G74" s="133">
        <v>13681906.159</v>
      </c>
      <c r="H74" s="133">
        <v>12880924.245999999</v>
      </c>
      <c r="I74" s="133">
        <v>13344776.958000001</v>
      </c>
      <c r="J74" s="133">
        <v>11386828.925000001</v>
      </c>
      <c r="K74" s="133">
        <v>13583120.905999999</v>
      </c>
      <c r="L74" s="133">
        <v>12891630.102</v>
      </c>
      <c r="M74" s="133">
        <v>13067348.107000001</v>
      </c>
      <c r="N74" s="133">
        <v>13269271.402000001</v>
      </c>
      <c r="O74" s="134">
        <f t="shared" si="6"/>
        <v>157610157.69</v>
      </c>
    </row>
    <row r="75" spans="1:15" ht="13.5" thickBot="1" x14ac:dyDescent="0.25">
      <c r="A75" s="41">
        <v>2015</v>
      </c>
      <c r="B75" s="42" t="s">
        <v>40</v>
      </c>
      <c r="C75" s="133">
        <v>12301766.75</v>
      </c>
      <c r="D75" s="133">
        <v>12231860.140000001</v>
      </c>
      <c r="E75" s="133">
        <v>12519910.437999999</v>
      </c>
      <c r="F75" s="133">
        <v>13349346.866</v>
      </c>
      <c r="G75" s="133">
        <v>11080385.127</v>
      </c>
      <c r="H75" s="133">
        <v>11949647.085999999</v>
      </c>
      <c r="I75" s="133">
        <v>11129358.973999999</v>
      </c>
      <c r="J75" s="133">
        <v>11022045.344000001</v>
      </c>
      <c r="K75" s="133">
        <v>11581703.842</v>
      </c>
      <c r="L75" s="133">
        <v>13240039.088</v>
      </c>
      <c r="M75" s="133">
        <v>11681989.013</v>
      </c>
      <c r="N75" s="133">
        <v>11750818.76</v>
      </c>
      <c r="O75" s="134">
        <f t="shared" si="6"/>
        <v>143838871.428</v>
      </c>
    </row>
    <row r="76" spans="1:15" ht="13.5" thickBot="1" x14ac:dyDescent="0.25">
      <c r="A76" s="41">
        <v>2016</v>
      </c>
      <c r="B76" s="42" t="s">
        <v>40</v>
      </c>
      <c r="C76" s="133">
        <v>9546115.4000000004</v>
      </c>
      <c r="D76" s="133">
        <v>12366388.057</v>
      </c>
      <c r="E76" s="133">
        <v>12757672.093</v>
      </c>
      <c r="F76" s="133">
        <v>11950497.685000001</v>
      </c>
      <c r="G76" s="133">
        <v>12098611.067</v>
      </c>
      <c r="H76" s="133">
        <v>12864154.060000001</v>
      </c>
      <c r="I76" s="133">
        <v>9850124.8719999995</v>
      </c>
      <c r="J76" s="133">
        <v>11830762.82</v>
      </c>
      <c r="K76" s="133">
        <v>10901638.452</v>
      </c>
      <c r="L76" s="133">
        <v>12796159.91</v>
      </c>
      <c r="M76" s="133">
        <v>12786936.247</v>
      </c>
      <c r="N76" s="133">
        <v>12780523.145</v>
      </c>
      <c r="O76" s="134">
        <f t="shared" si="6"/>
        <v>142529583.80799997</v>
      </c>
    </row>
    <row r="77" spans="1:15" ht="13.5" thickBot="1" x14ac:dyDescent="0.25">
      <c r="A77" s="41">
        <v>2017</v>
      </c>
      <c r="B77" s="42" t="s">
        <v>40</v>
      </c>
      <c r="C77" s="133">
        <v>11248474.752</v>
      </c>
      <c r="D77" s="133">
        <v>12090437.892000001</v>
      </c>
      <c r="E77" s="133">
        <v>14471636.142000001</v>
      </c>
      <c r="F77" s="133">
        <v>12860739.834000001</v>
      </c>
      <c r="G77" s="133">
        <v>13583556.809</v>
      </c>
      <c r="H77" s="133">
        <v>13126256.141000001</v>
      </c>
      <c r="I77" s="133">
        <v>12612849.603</v>
      </c>
      <c r="J77" s="133">
        <v>13249780.858999999</v>
      </c>
      <c r="K77" s="133">
        <v>11810875.01</v>
      </c>
      <c r="L77" s="133">
        <v>13915169.937000001</v>
      </c>
      <c r="M77" s="133">
        <v>14192420.98</v>
      </c>
      <c r="N77" s="133">
        <v>13857567.192</v>
      </c>
      <c r="O77" s="134">
        <f t="shared" si="6"/>
        <v>157019765.15099999</v>
      </c>
    </row>
    <row r="78" spans="1:15" ht="13.5" thickBot="1" x14ac:dyDescent="0.25">
      <c r="A78" s="41">
        <v>2018</v>
      </c>
      <c r="B78" s="42" t="s">
        <v>40</v>
      </c>
      <c r="C78" s="133">
        <v>12456839.007999999</v>
      </c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4"/>
    </row>
    <row r="79" spans="1:15" x14ac:dyDescent="0.2">
      <c r="B79" s="44" t="s">
        <v>62</v>
      </c>
    </row>
    <row r="81" spans="3:3" x14ac:dyDescent="0.2">
      <c r="C81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65" customWidth="1"/>
    <col min="3" max="3" width="17.5703125" style="65" customWidth="1"/>
    <col min="4" max="4" width="9.28515625" bestFit="1" customWidth="1"/>
  </cols>
  <sheetData>
    <row r="2" spans="1:4" ht="24.6" customHeight="1" x14ac:dyDescent="0.3">
      <c r="A2" s="157" t="s">
        <v>63</v>
      </c>
      <c r="B2" s="157"/>
      <c r="C2" s="157"/>
      <c r="D2" s="157"/>
    </row>
    <row r="3" spans="1:4" ht="15.75" x14ac:dyDescent="0.25">
      <c r="A3" s="156" t="s">
        <v>64</v>
      </c>
      <c r="B3" s="156"/>
      <c r="C3" s="156"/>
      <c r="D3" s="156"/>
    </row>
    <row r="5" spans="1:4" x14ac:dyDescent="0.2">
      <c r="A5" s="59" t="s">
        <v>65</v>
      </c>
      <c r="B5" s="60" t="s">
        <v>160</v>
      </c>
      <c r="C5" s="60" t="s">
        <v>161</v>
      </c>
      <c r="D5" s="61" t="s">
        <v>66</v>
      </c>
    </row>
    <row r="6" spans="1:4" x14ac:dyDescent="0.2">
      <c r="A6" s="62" t="s">
        <v>162</v>
      </c>
      <c r="B6" s="135">
        <v>222.24589</v>
      </c>
      <c r="C6" s="135">
        <v>23201.111069999999</v>
      </c>
      <c r="D6" s="147">
        <v>10339.388134466739</v>
      </c>
    </row>
    <row r="7" spans="1:4" x14ac:dyDescent="0.2">
      <c r="A7" s="62" t="s">
        <v>163</v>
      </c>
      <c r="B7" s="135">
        <v>6160.6375500000004</v>
      </c>
      <c r="C7" s="135">
        <v>24327.50431</v>
      </c>
      <c r="D7" s="147">
        <v>294.88614794421721</v>
      </c>
    </row>
    <row r="8" spans="1:4" x14ac:dyDescent="0.2">
      <c r="A8" s="62" t="s">
        <v>164</v>
      </c>
      <c r="B8" s="135">
        <v>5360.9430899999998</v>
      </c>
      <c r="C8" s="135">
        <v>14669.03851</v>
      </c>
      <c r="D8" s="147">
        <v>173.62794686932591</v>
      </c>
    </row>
    <row r="9" spans="1:4" x14ac:dyDescent="0.2">
      <c r="A9" s="62" t="s">
        <v>165</v>
      </c>
      <c r="B9" s="135">
        <v>18145.27104</v>
      </c>
      <c r="C9" s="135">
        <v>46945.912239999998</v>
      </c>
      <c r="D9" s="147">
        <v>158.72257370259703</v>
      </c>
    </row>
    <row r="10" spans="1:4" x14ac:dyDescent="0.2">
      <c r="A10" s="62" t="s">
        <v>166</v>
      </c>
      <c r="B10" s="135">
        <v>33247.830820000003</v>
      </c>
      <c r="C10" s="135">
        <v>79159.628530000002</v>
      </c>
      <c r="D10" s="147">
        <v>138.08960337461195</v>
      </c>
    </row>
    <row r="11" spans="1:4" x14ac:dyDescent="0.2">
      <c r="A11" s="62" t="s">
        <v>167</v>
      </c>
      <c r="B11" s="135">
        <v>13419.732410000001</v>
      </c>
      <c r="C11" s="135">
        <v>30045.51871</v>
      </c>
      <c r="D11" s="147">
        <v>123.89059477527987</v>
      </c>
    </row>
    <row r="12" spans="1:4" x14ac:dyDescent="0.2">
      <c r="A12" s="62" t="s">
        <v>168</v>
      </c>
      <c r="B12" s="135">
        <v>29321.58468</v>
      </c>
      <c r="C12" s="135">
        <v>59217.895709999997</v>
      </c>
      <c r="D12" s="147">
        <v>101.9600794304682</v>
      </c>
    </row>
    <row r="13" spans="1:4" x14ac:dyDescent="0.2">
      <c r="A13" s="62" t="s">
        <v>169</v>
      </c>
      <c r="B13" s="135">
        <v>10180.96018</v>
      </c>
      <c r="C13" s="135">
        <v>19508.662250000001</v>
      </c>
      <c r="D13" s="147">
        <v>91.619080175991797</v>
      </c>
    </row>
    <row r="14" spans="1:4" x14ac:dyDescent="0.2">
      <c r="A14" s="62" t="s">
        <v>170</v>
      </c>
      <c r="B14" s="135">
        <v>7525.7213199999997</v>
      </c>
      <c r="C14" s="135">
        <v>14420.22337</v>
      </c>
      <c r="D14" s="147">
        <v>91.612508048597249</v>
      </c>
    </row>
    <row r="15" spans="1:4" x14ac:dyDescent="0.2">
      <c r="A15" s="62" t="s">
        <v>171</v>
      </c>
      <c r="B15" s="135">
        <v>5348.1053499999998</v>
      </c>
      <c r="C15" s="135">
        <v>10173.374110000001</v>
      </c>
      <c r="D15" s="147">
        <v>90.223891344997526</v>
      </c>
    </row>
    <row r="16" spans="1:4" x14ac:dyDescent="0.2">
      <c r="A16" s="64" t="s">
        <v>67</v>
      </c>
      <c r="D16" s="111"/>
    </row>
    <row r="17" spans="1:4" x14ac:dyDescent="0.2">
      <c r="A17" s="66"/>
    </row>
    <row r="18" spans="1:4" ht="19.5" x14ac:dyDescent="0.3">
      <c r="A18" s="157" t="s">
        <v>68</v>
      </c>
      <c r="B18" s="157"/>
      <c r="C18" s="157"/>
      <c r="D18" s="157"/>
    </row>
    <row r="19" spans="1:4" ht="15.75" x14ac:dyDescent="0.25">
      <c r="A19" s="156" t="s">
        <v>69</v>
      </c>
      <c r="B19" s="156"/>
      <c r="C19" s="156"/>
      <c r="D19" s="156"/>
    </row>
    <row r="20" spans="1:4" x14ac:dyDescent="0.2">
      <c r="A20" s="31"/>
    </row>
    <row r="21" spans="1:4" x14ac:dyDescent="0.2">
      <c r="A21" s="59" t="s">
        <v>65</v>
      </c>
      <c r="B21" s="60" t="s">
        <v>160</v>
      </c>
      <c r="C21" s="60" t="s">
        <v>161</v>
      </c>
      <c r="D21" s="61" t="s">
        <v>66</v>
      </c>
    </row>
    <row r="22" spans="1:4" x14ac:dyDescent="0.2">
      <c r="A22" s="62" t="s">
        <v>172</v>
      </c>
      <c r="B22" s="135">
        <v>1100574.60344</v>
      </c>
      <c r="C22" s="135">
        <v>1339324.89689</v>
      </c>
      <c r="D22" s="147">
        <f>(C22-B22)/B22*100</f>
        <v>21.693240304087748</v>
      </c>
    </row>
    <row r="23" spans="1:4" x14ac:dyDescent="0.2">
      <c r="A23" s="62" t="s">
        <v>173</v>
      </c>
      <c r="B23" s="135">
        <v>663022.31308999995</v>
      </c>
      <c r="C23" s="135">
        <v>846395.17290999996</v>
      </c>
      <c r="D23" s="147">
        <f t="shared" ref="D23:D31" si="0">(C23-B23)/B23*100</f>
        <v>27.657117445323237</v>
      </c>
    </row>
    <row r="24" spans="1:4" x14ac:dyDescent="0.2">
      <c r="A24" s="62" t="s">
        <v>174</v>
      </c>
      <c r="B24" s="135">
        <v>695449.8027</v>
      </c>
      <c r="C24" s="135">
        <v>837605.41151000001</v>
      </c>
      <c r="D24" s="147">
        <f t="shared" si="0"/>
        <v>20.440815175746401</v>
      </c>
    </row>
    <row r="25" spans="1:4" x14ac:dyDescent="0.2">
      <c r="A25" s="62" t="s">
        <v>175</v>
      </c>
      <c r="B25" s="135">
        <v>603881.57660999999</v>
      </c>
      <c r="C25" s="135">
        <v>627974.44753999996</v>
      </c>
      <c r="D25" s="147">
        <f t="shared" si="0"/>
        <v>3.9896681507075815</v>
      </c>
    </row>
    <row r="26" spans="1:4" x14ac:dyDescent="0.2">
      <c r="A26" s="62" t="s">
        <v>176</v>
      </c>
      <c r="B26" s="135">
        <v>507698.04619000002</v>
      </c>
      <c r="C26" s="135">
        <v>604595.71684999997</v>
      </c>
      <c r="D26" s="147">
        <f t="shared" si="0"/>
        <v>19.085689099488306</v>
      </c>
    </row>
    <row r="27" spans="1:4" x14ac:dyDescent="0.2">
      <c r="A27" s="62" t="s">
        <v>177</v>
      </c>
      <c r="B27" s="135">
        <v>435120.38439000002</v>
      </c>
      <c r="C27" s="135">
        <v>569357.19686000003</v>
      </c>
      <c r="D27" s="147">
        <f t="shared" si="0"/>
        <v>30.850499605571923</v>
      </c>
    </row>
    <row r="28" spans="1:4" x14ac:dyDescent="0.2">
      <c r="A28" s="62" t="s">
        <v>178</v>
      </c>
      <c r="B28" s="135">
        <v>694232.73167000001</v>
      </c>
      <c r="C28" s="135">
        <v>555823.27471999999</v>
      </c>
      <c r="D28" s="147">
        <f t="shared" si="0"/>
        <v>-19.937039934295729</v>
      </c>
    </row>
    <row r="29" spans="1:4" x14ac:dyDescent="0.2">
      <c r="A29" s="62" t="s">
        <v>179</v>
      </c>
      <c r="B29" s="135">
        <v>269176.43868999998</v>
      </c>
      <c r="C29" s="135">
        <v>391337.41722</v>
      </c>
      <c r="D29" s="147">
        <f t="shared" si="0"/>
        <v>45.3832360382359</v>
      </c>
    </row>
    <row r="30" spans="1:4" x14ac:dyDescent="0.2">
      <c r="A30" s="62" t="s">
        <v>180</v>
      </c>
      <c r="B30" s="135">
        <v>211793.73864</v>
      </c>
      <c r="C30" s="135">
        <v>361151.47525000002</v>
      </c>
      <c r="D30" s="147">
        <f t="shared" si="0"/>
        <v>70.520374005897011</v>
      </c>
    </row>
    <row r="31" spans="1:4" x14ac:dyDescent="0.2">
      <c r="A31" s="62" t="s">
        <v>181</v>
      </c>
      <c r="B31" s="135">
        <v>253773.59612999999</v>
      </c>
      <c r="C31" s="135">
        <v>318647.93893</v>
      </c>
      <c r="D31" s="147">
        <f t="shared" si="0"/>
        <v>25.563866292365176</v>
      </c>
    </row>
    <row r="33" spans="1:4" ht="19.5" x14ac:dyDescent="0.3">
      <c r="A33" s="157" t="s">
        <v>70</v>
      </c>
      <c r="B33" s="157"/>
      <c r="C33" s="157"/>
      <c r="D33" s="157"/>
    </row>
    <row r="34" spans="1:4" ht="15.75" x14ac:dyDescent="0.25">
      <c r="A34" s="156" t="s">
        <v>74</v>
      </c>
      <c r="B34" s="156"/>
      <c r="C34" s="156"/>
      <c r="D34" s="156"/>
    </row>
    <row r="36" spans="1:4" x14ac:dyDescent="0.2">
      <c r="A36" s="59" t="s">
        <v>72</v>
      </c>
      <c r="B36" s="60" t="s">
        <v>160</v>
      </c>
      <c r="C36" s="60" t="s">
        <v>161</v>
      </c>
      <c r="D36" s="61" t="s">
        <v>66</v>
      </c>
    </row>
    <row r="37" spans="1:4" x14ac:dyDescent="0.2">
      <c r="A37" s="62" t="s">
        <v>138</v>
      </c>
      <c r="B37" s="135">
        <v>28959.574209999999</v>
      </c>
      <c r="C37" s="135">
        <v>58219.862509999999</v>
      </c>
      <c r="D37" s="147">
        <v>101.0383926497654</v>
      </c>
    </row>
    <row r="38" spans="1:4" x14ac:dyDescent="0.2">
      <c r="A38" s="62" t="s">
        <v>140</v>
      </c>
      <c r="B38" s="135">
        <v>8665.6867299999994</v>
      </c>
      <c r="C38" s="135">
        <v>14888.585730000001</v>
      </c>
      <c r="D38" s="147">
        <v>71.810800388811188</v>
      </c>
    </row>
    <row r="39" spans="1:4" x14ac:dyDescent="0.2">
      <c r="A39" s="62" t="s">
        <v>139</v>
      </c>
      <c r="B39" s="135">
        <v>56698.544040000001</v>
      </c>
      <c r="C39" s="135">
        <v>83549.258019999994</v>
      </c>
      <c r="D39" s="147">
        <v>47.356972625359148</v>
      </c>
    </row>
    <row r="40" spans="1:4" x14ac:dyDescent="0.2">
      <c r="A40" s="62" t="s">
        <v>157</v>
      </c>
      <c r="B40" s="135">
        <v>269349.10970999999</v>
      </c>
      <c r="C40" s="135">
        <v>351099.75962999999</v>
      </c>
      <c r="D40" s="147">
        <v>30.351186238565418</v>
      </c>
    </row>
    <row r="41" spans="1:4" x14ac:dyDescent="0.2">
      <c r="A41" s="62" t="s">
        <v>152</v>
      </c>
      <c r="B41" s="135">
        <v>500583.95691000001</v>
      </c>
      <c r="C41" s="135">
        <v>636748.12216000003</v>
      </c>
      <c r="D41" s="147">
        <v>27.201064550792417</v>
      </c>
    </row>
    <row r="42" spans="1:4" x14ac:dyDescent="0.2">
      <c r="A42" s="62" t="s">
        <v>150</v>
      </c>
      <c r="B42" s="135">
        <v>695486.38228000002</v>
      </c>
      <c r="C42" s="135">
        <v>882568.54257000005</v>
      </c>
      <c r="D42" s="147">
        <v>26.899471370911971</v>
      </c>
    </row>
    <row r="43" spans="1:4" x14ac:dyDescent="0.2">
      <c r="A43" s="64" t="s">
        <v>151</v>
      </c>
      <c r="B43" s="135">
        <v>432574.94894999999</v>
      </c>
      <c r="C43" s="135">
        <v>548124.23817000003</v>
      </c>
      <c r="D43" s="147">
        <v>26.711969683051613</v>
      </c>
    </row>
    <row r="44" spans="1:4" x14ac:dyDescent="0.2">
      <c r="A44" s="62" t="s">
        <v>134</v>
      </c>
      <c r="B44" s="135">
        <v>168162.27752</v>
      </c>
      <c r="C44" s="135">
        <v>212011.78903000001</v>
      </c>
      <c r="D44" s="147">
        <v>26.075712196978813</v>
      </c>
    </row>
    <row r="45" spans="1:4" x14ac:dyDescent="0.2">
      <c r="A45" s="62" t="s">
        <v>148</v>
      </c>
      <c r="B45" s="135">
        <v>2227174.7389099998</v>
      </c>
      <c r="C45" s="135">
        <v>2799570.82522</v>
      </c>
      <c r="D45" s="147">
        <v>25.700546809817713</v>
      </c>
    </row>
    <row r="46" spans="1:4" x14ac:dyDescent="0.2">
      <c r="A46" s="62" t="s">
        <v>144</v>
      </c>
      <c r="B46" s="135">
        <v>115885.84125</v>
      </c>
      <c r="C46" s="135">
        <v>145159.99041</v>
      </c>
      <c r="D46" s="147">
        <v>25.261195711430364</v>
      </c>
    </row>
    <row r="48" spans="1:4" ht="19.5" x14ac:dyDescent="0.3">
      <c r="A48" s="157" t="s">
        <v>73</v>
      </c>
      <c r="B48" s="157"/>
      <c r="C48" s="157"/>
      <c r="D48" s="157"/>
    </row>
    <row r="49" spans="1:4" ht="15.75" x14ac:dyDescent="0.25">
      <c r="A49" s="156" t="s">
        <v>71</v>
      </c>
      <c r="B49" s="156"/>
      <c r="C49" s="156"/>
      <c r="D49" s="156"/>
    </row>
    <row r="51" spans="1:4" x14ac:dyDescent="0.2">
      <c r="A51" s="59" t="s">
        <v>72</v>
      </c>
      <c r="B51" s="60" t="s">
        <v>160</v>
      </c>
      <c r="C51" s="60" t="s">
        <v>161</v>
      </c>
      <c r="D51" s="61" t="s">
        <v>66</v>
      </c>
    </row>
    <row r="52" spans="1:4" x14ac:dyDescent="0.2">
      <c r="A52" s="62" t="s">
        <v>148</v>
      </c>
      <c r="B52" s="135">
        <v>2227174.7389099998</v>
      </c>
      <c r="C52" s="135">
        <v>2799570.82522</v>
      </c>
      <c r="D52" s="147">
        <v>25.700546809817713</v>
      </c>
    </row>
    <row r="53" spans="1:4" x14ac:dyDescent="0.2">
      <c r="A53" s="62" t="s">
        <v>147</v>
      </c>
      <c r="B53" s="135">
        <v>1282318.10023</v>
      </c>
      <c r="C53" s="135">
        <v>1409514.3548300001</v>
      </c>
      <c r="D53" s="147">
        <v>9.9192434839051042</v>
      </c>
    </row>
    <row r="54" spans="1:4" x14ac:dyDescent="0.2">
      <c r="A54" s="62" t="s">
        <v>146</v>
      </c>
      <c r="B54" s="135">
        <v>1343337.2013999999</v>
      </c>
      <c r="C54" s="135">
        <v>1268111.49789</v>
      </c>
      <c r="D54" s="147">
        <v>-5.5999121763025119</v>
      </c>
    </row>
    <row r="55" spans="1:4" x14ac:dyDescent="0.2">
      <c r="A55" s="62" t="s">
        <v>153</v>
      </c>
      <c r="B55" s="135">
        <v>928852.77034000005</v>
      </c>
      <c r="C55" s="135">
        <v>1149924.7327099999</v>
      </c>
      <c r="D55" s="147">
        <v>23.800538624552754</v>
      </c>
    </row>
    <row r="56" spans="1:4" x14ac:dyDescent="0.2">
      <c r="A56" s="62" t="s">
        <v>150</v>
      </c>
      <c r="B56" s="135">
        <v>695486.38228000002</v>
      </c>
      <c r="C56" s="135">
        <v>882568.54257000005</v>
      </c>
      <c r="D56" s="147">
        <v>26.899471370911971</v>
      </c>
    </row>
    <row r="57" spans="1:4" x14ac:dyDescent="0.2">
      <c r="A57" s="62" t="s">
        <v>143</v>
      </c>
      <c r="B57" s="135">
        <v>636040.20463000005</v>
      </c>
      <c r="C57" s="135">
        <v>699575.07285</v>
      </c>
      <c r="D57" s="147">
        <v>9.9891276931086104</v>
      </c>
    </row>
    <row r="58" spans="1:4" x14ac:dyDescent="0.2">
      <c r="A58" s="62" t="s">
        <v>152</v>
      </c>
      <c r="B58" s="135">
        <v>500583.95691000001</v>
      </c>
      <c r="C58" s="135">
        <v>636748.12216000003</v>
      </c>
      <c r="D58" s="147">
        <v>27.201064550792417</v>
      </c>
    </row>
    <row r="59" spans="1:4" x14ac:dyDescent="0.2">
      <c r="A59" s="62" t="s">
        <v>151</v>
      </c>
      <c r="B59" s="135">
        <v>432574.94894999999</v>
      </c>
      <c r="C59" s="135">
        <v>548124.23817000003</v>
      </c>
      <c r="D59" s="147">
        <v>26.711969683051613</v>
      </c>
    </row>
    <row r="60" spans="1:4" x14ac:dyDescent="0.2">
      <c r="A60" s="62" t="s">
        <v>133</v>
      </c>
      <c r="B60" s="135">
        <v>556350.54134</v>
      </c>
      <c r="C60" s="135">
        <v>535682.62384000001</v>
      </c>
      <c r="D60" s="147">
        <v>-3.7149092099776189</v>
      </c>
    </row>
    <row r="61" spans="1:4" x14ac:dyDescent="0.2">
      <c r="A61" s="62" t="s">
        <v>142</v>
      </c>
      <c r="B61" s="135">
        <v>330041.54242000001</v>
      </c>
      <c r="C61" s="135">
        <v>398234.75847</v>
      </c>
      <c r="D61" s="147">
        <v>20.662009863964204</v>
      </c>
    </row>
    <row r="63" spans="1:4" ht="19.5" x14ac:dyDescent="0.3">
      <c r="A63" s="157" t="s">
        <v>75</v>
      </c>
      <c r="B63" s="157"/>
      <c r="C63" s="157"/>
      <c r="D63" s="157"/>
    </row>
    <row r="64" spans="1:4" ht="15.75" x14ac:dyDescent="0.25">
      <c r="A64" s="156" t="s">
        <v>76</v>
      </c>
      <c r="B64" s="156"/>
      <c r="C64" s="156"/>
      <c r="D64" s="156"/>
    </row>
    <row r="66" spans="1:4" x14ac:dyDescent="0.2">
      <c r="A66" s="59" t="s">
        <v>77</v>
      </c>
      <c r="B66" s="60" t="s">
        <v>160</v>
      </c>
      <c r="C66" s="60" t="s">
        <v>161</v>
      </c>
      <c r="D66" s="61" t="s">
        <v>66</v>
      </c>
    </row>
    <row r="67" spans="1:4" x14ac:dyDescent="0.2">
      <c r="A67" s="62" t="s">
        <v>182</v>
      </c>
      <c r="B67" s="63">
        <v>4698660.09301</v>
      </c>
      <c r="C67" s="63">
        <v>5340703.6908</v>
      </c>
      <c r="D67" s="136">
        <f>(C67-B67)/B67</f>
        <v>0.13664397617208818</v>
      </c>
    </row>
    <row r="68" spans="1:4" x14ac:dyDescent="0.2">
      <c r="A68" s="62" t="s">
        <v>183</v>
      </c>
      <c r="B68" s="63">
        <v>1146971.0028200001</v>
      </c>
      <c r="C68" s="63">
        <v>1270399.9506099999</v>
      </c>
      <c r="D68" s="136">
        <f t="shared" ref="D68:D76" si="1">(C68-B68)/B68</f>
        <v>0.10761296273971298</v>
      </c>
    </row>
    <row r="69" spans="1:4" x14ac:dyDescent="0.2">
      <c r="A69" s="62" t="s">
        <v>184</v>
      </c>
      <c r="B69" s="63">
        <v>1038789.59351</v>
      </c>
      <c r="C69" s="63">
        <v>1236415.77859</v>
      </c>
      <c r="D69" s="136">
        <f t="shared" si="1"/>
        <v>0.1902465969188567</v>
      </c>
    </row>
    <row r="70" spans="1:4" x14ac:dyDescent="0.2">
      <c r="A70" s="62" t="s">
        <v>185</v>
      </c>
      <c r="B70" s="63">
        <v>653856.08855999995</v>
      </c>
      <c r="C70" s="63">
        <v>817273.81906000001</v>
      </c>
      <c r="D70" s="136">
        <f t="shared" si="1"/>
        <v>0.24992920209689892</v>
      </c>
    </row>
    <row r="71" spans="1:4" x14ac:dyDescent="0.2">
      <c r="A71" s="62" t="s">
        <v>186</v>
      </c>
      <c r="B71" s="63">
        <v>477352.77655000001</v>
      </c>
      <c r="C71" s="63">
        <v>598051.52879000001</v>
      </c>
      <c r="D71" s="136">
        <f t="shared" si="1"/>
        <v>0.25285021512252059</v>
      </c>
    </row>
    <row r="72" spans="1:4" x14ac:dyDescent="0.2">
      <c r="A72" s="62" t="s">
        <v>187</v>
      </c>
      <c r="B72" s="63">
        <v>514254.46801999997</v>
      </c>
      <c r="C72" s="63">
        <v>541835.40067999996</v>
      </c>
      <c r="D72" s="136">
        <f t="shared" si="1"/>
        <v>5.3632849834427371E-2</v>
      </c>
    </row>
    <row r="73" spans="1:4" x14ac:dyDescent="0.2">
      <c r="A73" s="62" t="s">
        <v>188</v>
      </c>
      <c r="B73" s="63">
        <v>397098.01348999998</v>
      </c>
      <c r="C73" s="63">
        <v>435824.97868</v>
      </c>
      <c r="D73" s="136">
        <f t="shared" si="1"/>
        <v>9.7524953221593658E-2</v>
      </c>
    </row>
    <row r="74" spans="1:4" x14ac:dyDescent="0.2">
      <c r="A74" s="62" t="s">
        <v>189</v>
      </c>
      <c r="B74" s="63">
        <v>256184.69075000001</v>
      </c>
      <c r="C74" s="63">
        <v>316670.41266999999</v>
      </c>
      <c r="D74" s="136">
        <f t="shared" si="1"/>
        <v>0.2361020158656767</v>
      </c>
    </row>
    <row r="75" spans="1:4" x14ac:dyDescent="0.2">
      <c r="A75" s="62" t="s">
        <v>190</v>
      </c>
      <c r="B75" s="63">
        <v>210226.22305</v>
      </c>
      <c r="C75" s="63">
        <v>259894.75417</v>
      </c>
      <c r="D75" s="136">
        <f t="shared" si="1"/>
        <v>0.23626230067495854</v>
      </c>
    </row>
    <row r="76" spans="1:4" x14ac:dyDescent="0.2">
      <c r="A76" s="62" t="s">
        <v>191</v>
      </c>
      <c r="B76" s="63">
        <v>184954.02973000001</v>
      </c>
      <c r="C76" s="63">
        <v>218747.48128000001</v>
      </c>
      <c r="D76" s="136">
        <f t="shared" si="1"/>
        <v>0.18271270758108071</v>
      </c>
    </row>
    <row r="78" spans="1:4" ht="19.5" x14ac:dyDescent="0.3">
      <c r="A78" s="157" t="s">
        <v>78</v>
      </c>
      <c r="B78" s="157"/>
      <c r="C78" s="157"/>
      <c r="D78" s="157"/>
    </row>
    <row r="79" spans="1:4" ht="15.75" x14ac:dyDescent="0.25">
      <c r="A79" s="156" t="s">
        <v>79</v>
      </c>
      <c r="B79" s="156"/>
      <c r="C79" s="156"/>
      <c r="D79" s="156"/>
    </row>
    <row r="81" spans="1:4" x14ac:dyDescent="0.2">
      <c r="A81" s="59" t="s">
        <v>77</v>
      </c>
      <c r="B81" s="60" t="s">
        <v>160</v>
      </c>
      <c r="C81" s="60" t="s">
        <v>161</v>
      </c>
      <c r="D81" s="61" t="s">
        <v>66</v>
      </c>
    </row>
    <row r="82" spans="1:4" x14ac:dyDescent="0.2">
      <c r="A82" s="62" t="s">
        <v>192</v>
      </c>
      <c r="B82" s="63">
        <v>2.7265999999999999</v>
      </c>
      <c r="C82" s="63">
        <v>80.866</v>
      </c>
      <c r="D82" s="147">
        <v>2865.8182351646738</v>
      </c>
    </row>
    <row r="83" spans="1:4" x14ac:dyDescent="0.2">
      <c r="A83" s="62" t="s">
        <v>193</v>
      </c>
      <c r="B83" s="63">
        <v>280.07319999999999</v>
      </c>
      <c r="C83" s="63">
        <v>1409.93146</v>
      </c>
      <c r="D83" s="147">
        <v>403.41534284608451</v>
      </c>
    </row>
    <row r="84" spans="1:4" x14ac:dyDescent="0.2">
      <c r="A84" s="62" t="s">
        <v>194</v>
      </c>
      <c r="B84" s="63">
        <v>782.29564000000005</v>
      </c>
      <c r="C84" s="63">
        <v>2041.51504</v>
      </c>
      <c r="D84" s="147">
        <v>160.96464502857256</v>
      </c>
    </row>
    <row r="85" spans="1:4" x14ac:dyDescent="0.2">
      <c r="A85" s="62" t="s">
        <v>195</v>
      </c>
      <c r="B85" s="63">
        <v>13132.336590000001</v>
      </c>
      <c r="C85" s="63">
        <v>34096.329890000001</v>
      </c>
      <c r="D85" s="147">
        <v>159.63642994014972</v>
      </c>
    </row>
    <row r="86" spans="1:4" x14ac:dyDescent="0.2">
      <c r="A86" s="62" t="s">
        <v>196</v>
      </c>
      <c r="B86" s="63">
        <v>3816.9796999999999</v>
      </c>
      <c r="C86" s="63">
        <v>8436.1442800000004</v>
      </c>
      <c r="D86" s="147">
        <v>121.01622075695083</v>
      </c>
    </row>
    <row r="87" spans="1:4" x14ac:dyDescent="0.2">
      <c r="A87" s="62" t="s">
        <v>197</v>
      </c>
      <c r="B87" s="63">
        <v>376.54825</v>
      </c>
      <c r="C87" s="63">
        <v>756.57379000000003</v>
      </c>
      <c r="D87" s="147">
        <v>100.92346465559194</v>
      </c>
    </row>
    <row r="88" spans="1:4" x14ac:dyDescent="0.2">
      <c r="A88" s="62" t="s">
        <v>198</v>
      </c>
      <c r="B88" s="63">
        <v>2580.4755300000002</v>
      </c>
      <c r="C88" s="63">
        <v>4976.83457</v>
      </c>
      <c r="D88" s="147">
        <v>92.865017014906542</v>
      </c>
    </row>
    <row r="89" spans="1:4" x14ac:dyDescent="0.2">
      <c r="A89" s="62" t="s">
        <v>199</v>
      </c>
      <c r="B89" s="63">
        <v>7205.7820300000003</v>
      </c>
      <c r="C89" s="63">
        <v>12274.438029999999</v>
      </c>
      <c r="D89" s="147">
        <v>70.341511565261712</v>
      </c>
    </row>
    <row r="90" spans="1:4" x14ac:dyDescent="0.2">
      <c r="A90" s="62" t="s">
        <v>200</v>
      </c>
      <c r="B90" s="63">
        <v>6180.2017400000004</v>
      </c>
      <c r="C90" s="63">
        <v>10004.80179</v>
      </c>
      <c r="D90" s="147">
        <v>61.884712035306464</v>
      </c>
    </row>
    <row r="91" spans="1:4" x14ac:dyDescent="0.2">
      <c r="A91" s="62" t="s">
        <v>201</v>
      </c>
      <c r="B91" s="63">
        <v>7763.6481700000004</v>
      </c>
      <c r="C91" s="63">
        <v>12498.437019999999</v>
      </c>
      <c r="D91" s="147">
        <v>60.986648883652336</v>
      </c>
    </row>
    <row r="92" spans="1:4" x14ac:dyDescent="0.2">
      <c r="A92" s="67" t="s">
        <v>226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opLeftCell="A19" zoomScale="80" zoomScaleNormal="80" workbookViewId="0">
      <selection activeCell="B55" sqref="B55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5" t="s">
        <v>120</v>
      </c>
      <c r="C1" s="155"/>
      <c r="D1" s="155"/>
      <c r="E1" s="155"/>
      <c r="F1" s="155"/>
      <c r="G1" s="155"/>
      <c r="H1" s="155"/>
      <c r="I1" s="155"/>
      <c r="J1" s="155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8" t="s">
        <v>115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8" x14ac:dyDescent="0.2">
      <c r="A6" s="70"/>
      <c r="B6" s="151" t="str">
        <f>SEKTOR_USD!B6</f>
        <v>1 - 28 ŞUBAT</v>
      </c>
      <c r="C6" s="151"/>
      <c r="D6" s="151"/>
      <c r="E6" s="151"/>
      <c r="F6" s="151" t="str">
        <f>SEKTOR_USD!F6</f>
        <v>1 OCAK  -  28 ŞUBAT</v>
      </c>
      <c r="G6" s="151"/>
      <c r="H6" s="151"/>
      <c r="I6" s="151"/>
      <c r="J6" s="151" t="s">
        <v>106</v>
      </c>
      <c r="K6" s="151"/>
      <c r="L6" s="151"/>
      <c r="M6" s="151"/>
    </row>
    <row r="7" spans="1:13" ht="30" x14ac:dyDescent="0.25">
      <c r="A7" s="71" t="s">
        <v>1</v>
      </c>
      <c r="B7" s="5">
        <f>SEKTOR_USD!B7</f>
        <v>2017</v>
      </c>
      <c r="C7" s="6">
        <f>SEKTOR_USD!C7</f>
        <v>2018</v>
      </c>
      <c r="D7" s="7" t="s">
        <v>122</v>
      </c>
      <c r="E7" s="7" t="s">
        <v>123</v>
      </c>
      <c r="F7" s="5"/>
      <c r="G7" s="6"/>
      <c r="H7" s="7" t="s">
        <v>122</v>
      </c>
      <c r="I7" s="7" t="s">
        <v>123</v>
      </c>
      <c r="J7" s="5"/>
      <c r="K7" s="5"/>
      <c r="L7" s="7" t="s">
        <v>122</v>
      </c>
      <c r="M7" s="7" t="s">
        <v>123</v>
      </c>
    </row>
    <row r="8" spans="1:13" ht="16.5" x14ac:dyDescent="0.25">
      <c r="A8" s="72" t="s">
        <v>2</v>
      </c>
      <c r="B8" s="73">
        <f>SEKTOR_USD!B8*$B$53</f>
        <v>6096308.4506679866</v>
      </c>
      <c r="C8" s="73">
        <f>SEKTOR_USD!C8*$C$53</f>
        <v>6962046.3424952822</v>
      </c>
      <c r="D8" s="74">
        <f t="shared" ref="D8:D43" si="0">(C8-B8)/B8*100</f>
        <v>14.201018515269428</v>
      </c>
      <c r="E8" s="74">
        <f>C8/C$44*100</f>
        <v>14.27215036750237</v>
      </c>
      <c r="F8" s="73">
        <f>SEKTOR_USD!F8*$B$54</f>
        <v>12266600.140379379</v>
      </c>
      <c r="G8" s="73">
        <f>SEKTOR_USD!G8*$C$54</f>
        <v>14116944.51010577</v>
      </c>
      <c r="H8" s="74">
        <f t="shared" ref="H8:H43" si="1">(G8-F8)/F8*100</f>
        <v>15.084410908898874</v>
      </c>
      <c r="I8" s="74">
        <f>G8/G$44*100</f>
        <v>14.897322232660704</v>
      </c>
      <c r="J8" s="73">
        <f>SEKTOR_USD!J8*$B$55</f>
        <v>64022356.722454824</v>
      </c>
      <c r="K8" s="73">
        <f>SEKTOR_USD!K8*$C$55</f>
        <v>79208204.10164699</v>
      </c>
      <c r="L8" s="74">
        <f t="shared" ref="L8:L43" si="2">(K8-J8)/J8*100</f>
        <v>23.719600709209711</v>
      </c>
      <c r="M8" s="74">
        <f>K8/K$44*100</f>
        <v>14.371433270060491</v>
      </c>
    </row>
    <row r="9" spans="1:13" s="23" customFormat="1" ht="15.75" x14ac:dyDescent="0.25">
      <c r="A9" s="75" t="s">
        <v>3</v>
      </c>
      <c r="B9" s="76">
        <f>SEKTOR_USD!B9*$B$53</f>
        <v>4260084.2278733505</v>
      </c>
      <c r="C9" s="76">
        <f>SEKTOR_USD!C9*$C$53</f>
        <v>4783503.5214627804</v>
      </c>
      <c r="D9" s="77">
        <f t="shared" si="0"/>
        <v>12.286594949572693</v>
      </c>
      <c r="E9" s="77">
        <f t="shared" ref="E9:E44" si="3">C9/C$44*100</f>
        <v>9.8061515513159883</v>
      </c>
      <c r="F9" s="76">
        <f>SEKTOR_USD!F9*$B$54</f>
        <v>8628993.3024653271</v>
      </c>
      <c r="G9" s="76">
        <f>SEKTOR_USD!G9*$C$54</f>
        <v>9713465.2135327179</v>
      </c>
      <c r="H9" s="77">
        <f t="shared" si="1"/>
        <v>12.567768603523591</v>
      </c>
      <c r="I9" s="77">
        <f t="shared" ref="I9:I44" si="4">G9/G$44*100</f>
        <v>10.250420774704393</v>
      </c>
      <c r="J9" s="76">
        <f>SEKTOR_USD!J9*$B$55</f>
        <v>44904029.445843495</v>
      </c>
      <c r="K9" s="76">
        <f>SEKTOR_USD!K9*$C$55</f>
        <v>54003898.843194827</v>
      </c>
      <c r="L9" s="77">
        <f t="shared" si="2"/>
        <v>20.265151055822795</v>
      </c>
      <c r="M9" s="77">
        <f t="shared" ref="M9:M44" si="5">K9/K$44*100</f>
        <v>9.7983969886767515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2039921.5710837401</v>
      </c>
      <c r="C10" s="78">
        <f>SEKTOR_USD!C10*$C$53</f>
        <v>2027317.674053672</v>
      </c>
      <c r="D10" s="79">
        <f t="shared" si="0"/>
        <v>-0.61786184374588871</v>
      </c>
      <c r="E10" s="79">
        <f t="shared" si="3"/>
        <v>4.1559882344044849</v>
      </c>
      <c r="F10" s="78">
        <f>SEKTOR_USD!F10*$B$54</f>
        <v>3995344.739926226</v>
      </c>
      <c r="G10" s="78">
        <f>SEKTOR_USD!G10*$C$54</f>
        <v>4094234.0151818157</v>
      </c>
      <c r="H10" s="79">
        <f t="shared" si="1"/>
        <v>2.4751124544365535</v>
      </c>
      <c r="I10" s="79">
        <f t="shared" si="4"/>
        <v>4.3205612500935429</v>
      </c>
      <c r="J10" s="78">
        <f>SEKTOR_USD!J10*$B$55</f>
        <v>20174108.630758937</v>
      </c>
      <c r="K10" s="78">
        <f>SEKTOR_USD!K10*$C$55</f>
        <v>23323211.975844909</v>
      </c>
      <c r="L10" s="79">
        <f t="shared" si="2"/>
        <v>15.609628176010787</v>
      </c>
      <c r="M10" s="79">
        <f t="shared" si="5"/>
        <v>4.231733169005925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616585.8247021623</v>
      </c>
      <c r="C11" s="78">
        <f>SEKTOR_USD!C11*$C$53</f>
        <v>802369.21617348655</v>
      </c>
      <c r="D11" s="79">
        <f t="shared" si="0"/>
        <v>30.130986478819182</v>
      </c>
      <c r="E11" s="79">
        <f t="shared" si="3"/>
        <v>1.6448517490589767</v>
      </c>
      <c r="F11" s="78">
        <f>SEKTOR_USD!F11*$B$54</f>
        <v>1337299.7824378374</v>
      </c>
      <c r="G11" s="78">
        <f>SEKTOR_USD!G11*$C$54</f>
        <v>1654016.9817614045</v>
      </c>
      <c r="H11" s="79">
        <f t="shared" si="1"/>
        <v>23.683335889444763</v>
      </c>
      <c r="I11" s="79">
        <f t="shared" si="4"/>
        <v>1.74545022387482</v>
      </c>
      <c r="J11" s="78">
        <f>SEKTOR_USD!J11*$B$55</f>
        <v>6433957.0727052428</v>
      </c>
      <c r="K11" s="78">
        <f>SEKTOR_USD!K11*$C$55</f>
        <v>8443198.2266587708</v>
      </c>
      <c r="L11" s="79">
        <f t="shared" si="2"/>
        <v>31.228700024706811</v>
      </c>
      <c r="M11" s="79">
        <f t="shared" si="5"/>
        <v>1.5319228768853821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369561.55777765758</v>
      </c>
      <c r="C12" s="78">
        <f>SEKTOR_USD!C12*$C$53</f>
        <v>445544.73029281595</v>
      </c>
      <c r="D12" s="79">
        <f t="shared" si="0"/>
        <v>20.560356161522826</v>
      </c>
      <c r="E12" s="79">
        <f t="shared" si="3"/>
        <v>0.91336384065324361</v>
      </c>
      <c r="F12" s="78">
        <f>SEKTOR_USD!F12*$B$54</f>
        <v>737821.70563682111</v>
      </c>
      <c r="G12" s="78">
        <f>SEKTOR_USD!G12*$C$54</f>
        <v>898518.80681695952</v>
      </c>
      <c r="H12" s="79">
        <f t="shared" si="1"/>
        <v>21.779936799424892</v>
      </c>
      <c r="I12" s="79">
        <f t="shared" si="4"/>
        <v>0.94818848283181134</v>
      </c>
      <c r="J12" s="78">
        <f>SEKTOR_USD!J12*$B$55</f>
        <v>4186076.2852066243</v>
      </c>
      <c r="K12" s="78">
        <f>SEKTOR_USD!K12*$C$55</f>
        <v>5322921.7115439903</v>
      </c>
      <c r="L12" s="79">
        <f t="shared" si="2"/>
        <v>27.157780911803219</v>
      </c>
      <c r="M12" s="79">
        <f t="shared" si="5"/>
        <v>0.96578397461254895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331203.78839898796</v>
      </c>
      <c r="C13" s="78">
        <f>SEKTOR_USD!C13*$C$53</f>
        <v>408613.35095396196</v>
      </c>
      <c r="D13" s="79">
        <f t="shared" si="0"/>
        <v>23.372185121784231</v>
      </c>
      <c r="E13" s="79">
        <f t="shared" si="3"/>
        <v>0.83765474978061949</v>
      </c>
      <c r="F13" s="78">
        <f>SEKTOR_USD!F13*$B$54</f>
        <v>690669.58864344808</v>
      </c>
      <c r="G13" s="78">
        <f>SEKTOR_USD!G13*$C$54</f>
        <v>818606.53395147528</v>
      </c>
      <c r="H13" s="79">
        <f t="shared" si="1"/>
        <v>18.523610625351207</v>
      </c>
      <c r="I13" s="79">
        <f t="shared" si="4"/>
        <v>0.86385869897743639</v>
      </c>
      <c r="J13" s="78">
        <f>SEKTOR_USD!J13*$B$55</f>
        <v>4049567.7242535981</v>
      </c>
      <c r="K13" s="78">
        <f>SEKTOR_USD!K13*$C$55</f>
        <v>4797740.0924689481</v>
      </c>
      <c r="L13" s="79">
        <f t="shared" si="2"/>
        <v>18.475363771160303</v>
      </c>
      <c r="M13" s="79">
        <f t="shared" si="5"/>
        <v>0.8704957064488934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556962.69068547431</v>
      </c>
      <c r="C14" s="78">
        <f>SEKTOR_USD!C14*$C$53</f>
        <v>506779.62776256196</v>
      </c>
      <c r="D14" s="79">
        <f t="shared" si="0"/>
        <v>-9.0101300791171894</v>
      </c>
      <c r="E14" s="79">
        <f t="shared" si="3"/>
        <v>1.0388949878810814</v>
      </c>
      <c r="F14" s="78">
        <f>SEKTOR_USD!F14*$B$54</f>
        <v>1131450.6747002467</v>
      </c>
      <c r="G14" s="78">
        <f>SEKTOR_USD!G14*$C$54</f>
        <v>1090294.037081467</v>
      </c>
      <c r="H14" s="79">
        <f t="shared" si="1"/>
        <v>-3.6375105463332043</v>
      </c>
      <c r="I14" s="79">
        <f t="shared" si="4"/>
        <v>1.1505649531400926</v>
      </c>
      <c r="J14" s="78">
        <f>SEKTOR_USD!J14*$B$55</f>
        <v>6105161.5678467052</v>
      </c>
      <c r="K14" s="78">
        <f>SEKTOR_USD!K14*$C$55</f>
        <v>6760274.1698703105</v>
      </c>
      <c r="L14" s="79">
        <f t="shared" si="2"/>
        <v>10.730471171701749</v>
      </c>
      <c r="M14" s="79">
        <f t="shared" si="5"/>
        <v>1.22657533044086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106183.52231327652</v>
      </c>
      <c r="C15" s="78">
        <f>SEKTOR_USD!C15*$C$53</f>
        <v>220335.98066222048</v>
      </c>
      <c r="D15" s="79">
        <f t="shared" si="0"/>
        <v>107.50487068243642</v>
      </c>
      <c r="E15" s="79">
        <f t="shared" si="3"/>
        <v>0.45168734775402514</v>
      </c>
      <c r="F15" s="78">
        <f>SEKTOR_USD!F15*$B$54</f>
        <v>199881.13253625933</v>
      </c>
      <c r="G15" s="78">
        <f>SEKTOR_USD!G15*$C$54</f>
        <v>459910.66914734815</v>
      </c>
      <c r="H15" s="79">
        <f t="shared" si="1"/>
        <v>130.09208688764971</v>
      </c>
      <c r="I15" s="79">
        <f t="shared" si="4"/>
        <v>0.48533430386596577</v>
      </c>
      <c r="J15" s="78">
        <f>SEKTOR_USD!J15*$B$55</f>
        <v>687835.88397656544</v>
      </c>
      <c r="K15" s="78">
        <f>SEKTOR_USD!K15*$C$55</f>
        <v>1429618.8261791964</v>
      </c>
      <c r="L15" s="79">
        <f t="shared" si="2"/>
        <v>107.84301306209601</v>
      </c>
      <c r="M15" s="79">
        <f t="shared" si="5"/>
        <v>0.25938817569567035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207891.56195959248</v>
      </c>
      <c r="C16" s="78">
        <f>SEKTOR_USD!C16*$C$53</f>
        <v>316196.34443959099</v>
      </c>
      <c r="D16" s="79">
        <f t="shared" si="0"/>
        <v>52.096766919789431</v>
      </c>
      <c r="E16" s="79">
        <f t="shared" si="3"/>
        <v>0.64820047892398425</v>
      </c>
      <c r="F16" s="78">
        <f>SEKTOR_USD!F16*$B$54</f>
        <v>478309.64402192412</v>
      </c>
      <c r="G16" s="78">
        <f>SEKTOR_USD!G16*$C$54</f>
        <v>608752.03414876119</v>
      </c>
      <c r="H16" s="79">
        <f t="shared" si="1"/>
        <v>27.271536703712801</v>
      </c>
      <c r="I16" s="79">
        <f t="shared" si="4"/>
        <v>0.64240354603716021</v>
      </c>
      <c r="J16" s="78">
        <f>SEKTOR_USD!J16*$B$55</f>
        <v>3016502.3687482593</v>
      </c>
      <c r="K16" s="78">
        <f>SEKTOR_USD!K16*$C$55</f>
        <v>3587909.9691860294</v>
      </c>
      <c r="L16" s="79">
        <f t="shared" si="2"/>
        <v>18.942720097212586</v>
      </c>
      <c r="M16" s="79">
        <f t="shared" si="5"/>
        <v>0.65098570641711651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31773.710952458761</v>
      </c>
      <c r="C17" s="78">
        <f>SEKTOR_USD!C17*$C$53</f>
        <v>56346.597124471504</v>
      </c>
      <c r="D17" s="79">
        <f t="shared" si="0"/>
        <v>77.337161557174696</v>
      </c>
      <c r="E17" s="79">
        <f t="shared" si="3"/>
        <v>0.11551016285957436</v>
      </c>
      <c r="F17" s="78">
        <f>SEKTOR_USD!F17*$B$54</f>
        <v>58216.034562565284</v>
      </c>
      <c r="G17" s="78">
        <f>SEKTOR_USD!G17*$C$54</f>
        <v>89132.135443486579</v>
      </c>
      <c r="H17" s="79">
        <f t="shared" si="1"/>
        <v>53.105817174296696</v>
      </c>
      <c r="I17" s="79">
        <f t="shared" si="4"/>
        <v>9.4059315883563602E-2</v>
      </c>
      <c r="J17" s="78">
        <f>SEKTOR_USD!J17*$B$55</f>
        <v>250819.91234755938</v>
      </c>
      <c r="K17" s="78">
        <f>SEKTOR_USD!K17*$C$55</f>
        <v>339023.87144268438</v>
      </c>
      <c r="L17" s="79">
        <f t="shared" si="2"/>
        <v>35.166250665497962</v>
      </c>
      <c r="M17" s="79">
        <f t="shared" si="5"/>
        <v>6.151204917035602E-2</v>
      </c>
    </row>
    <row r="18" spans="1:13" s="23" customFormat="1" ht="15.75" x14ac:dyDescent="0.25">
      <c r="A18" s="75" t="s">
        <v>12</v>
      </c>
      <c r="B18" s="76">
        <f>SEKTOR_USD!B18*$B$53</f>
        <v>626089.94285895466</v>
      </c>
      <c r="C18" s="76">
        <f>SEKTOR_USD!C18*$C$53</f>
        <v>671403.46586486243</v>
      </c>
      <c r="D18" s="77">
        <f t="shared" si="0"/>
        <v>7.2375420692735819</v>
      </c>
      <c r="E18" s="77">
        <f t="shared" si="3"/>
        <v>1.3763728005652893</v>
      </c>
      <c r="F18" s="76">
        <f>SEKTOR_USD!F18*$B$54</f>
        <v>1263259.8171723401</v>
      </c>
      <c r="G18" s="76">
        <f>SEKTOR_USD!G18*$C$54</f>
        <v>1495064.9154014045</v>
      </c>
      <c r="H18" s="77">
        <f t="shared" si="1"/>
        <v>18.349756327081874</v>
      </c>
      <c r="I18" s="77">
        <f t="shared" si="4"/>
        <v>1.5777113657658957</v>
      </c>
      <c r="J18" s="76">
        <f>SEKTOR_USD!J18*$B$55</f>
        <v>6146850.4806967005</v>
      </c>
      <c r="K18" s="76">
        <f>SEKTOR_USD!K18*$C$55</f>
        <v>8470033.3147966657</v>
      </c>
      <c r="L18" s="77">
        <f t="shared" si="2"/>
        <v>37.794685935432895</v>
      </c>
      <c r="M18" s="77">
        <f t="shared" si="5"/>
        <v>1.5367918002859815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626089.94285895466</v>
      </c>
      <c r="C19" s="78">
        <f>SEKTOR_USD!C19*$C$53</f>
        <v>671403.46586486243</v>
      </c>
      <c r="D19" s="79">
        <f t="shared" si="0"/>
        <v>7.2375420692735819</v>
      </c>
      <c r="E19" s="79">
        <f t="shared" si="3"/>
        <v>1.3763728005652893</v>
      </c>
      <c r="F19" s="78">
        <f>SEKTOR_USD!F19*$B$54</f>
        <v>1263259.8171723401</v>
      </c>
      <c r="G19" s="78">
        <f>SEKTOR_USD!G19*$C$54</f>
        <v>1495064.9154014045</v>
      </c>
      <c r="H19" s="79">
        <f t="shared" si="1"/>
        <v>18.349756327081874</v>
      </c>
      <c r="I19" s="79">
        <f t="shared" si="4"/>
        <v>1.5777113657658957</v>
      </c>
      <c r="J19" s="78">
        <f>SEKTOR_USD!J19*$B$55</f>
        <v>6146850.4806967005</v>
      </c>
      <c r="K19" s="78">
        <f>SEKTOR_USD!K19*$C$55</f>
        <v>8470033.3147966657</v>
      </c>
      <c r="L19" s="79">
        <f t="shared" si="2"/>
        <v>37.794685935432895</v>
      </c>
      <c r="M19" s="79">
        <f t="shared" si="5"/>
        <v>1.5367918002859815</v>
      </c>
    </row>
    <row r="20" spans="1:13" s="23" customFormat="1" ht="15.75" x14ac:dyDescent="0.25">
      <c r="A20" s="75" t="s">
        <v>113</v>
      </c>
      <c r="B20" s="76">
        <f>SEKTOR_USD!B20*$B$53</f>
        <v>1210134.2799356813</v>
      </c>
      <c r="C20" s="76">
        <f>SEKTOR_USD!C20*$C$53</f>
        <v>1507139.3551676385</v>
      </c>
      <c r="D20" s="77">
        <f t="shared" si="0"/>
        <v>24.543150306240651</v>
      </c>
      <c r="E20" s="77">
        <f t="shared" si="3"/>
        <v>3.0896260156210924</v>
      </c>
      <c r="F20" s="76">
        <f>SEKTOR_USD!F20*$B$54</f>
        <v>2374347.0207417104</v>
      </c>
      <c r="G20" s="76">
        <f>SEKTOR_USD!G20*$C$54</f>
        <v>2908414.3811716484</v>
      </c>
      <c r="H20" s="77">
        <f t="shared" si="1"/>
        <v>22.493231013177816</v>
      </c>
      <c r="I20" s="77">
        <f t="shared" si="4"/>
        <v>3.0691900921904161</v>
      </c>
      <c r="J20" s="76">
        <f>SEKTOR_USD!J20*$B$55</f>
        <v>12971476.795914626</v>
      </c>
      <c r="K20" s="76">
        <f>SEKTOR_USD!K20*$C$55</f>
        <v>16734271.943655491</v>
      </c>
      <c r="L20" s="77">
        <f t="shared" si="2"/>
        <v>29.008224791536147</v>
      </c>
      <c r="M20" s="77">
        <f t="shared" si="5"/>
        <v>3.0362444810977562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1210134.2799356813</v>
      </c>
      <c r="C21" s="78">
        <f>SEKTOR_USD!C21*$C$53</f>
        <v>1507139.3551676385</v>
      </c>
      <c r="D21" s="79">
        <f t="shared" si="0"/>
        <v>24.543150306240651</v>
      </c>
      <c r="E21" s="79">
        <f t="shared" si="3"/>
        <v>3.0896260156210924</v>
      </c>
      <c r="F21" s="78">
        <f>SEKTOR_USD!F21*$B$54</f>
        <v>2374347.0207417104</v>
      </c>
      <c r="G21" s="78">
        <f>SEKTOR_USD!G21*$C$54</f>
        <v>2908414.3811716484</v>
      </c>
      <c r="H21" s="79">
        <f t="shared" si="1"/>
        <v>22.493231013177816</v>
      </c>
      <c r="I21" s="79">
        <f t="shared" si="4"/>
        <v>3.0691900921904161</v>
      </c>
      <c r="J21" s="78">
        <f>SEKTOR_USD!J21*$B$55</f>
        <v>12971476.795914626</v>
      </c>
      <c r="K21" s="78">
        <f>SEKTOR_USD!K21*$C$55</f>
        <v>16734271.943655491</v>
      </c>
      <c r="L21" s="79">
        <f t="shared" si="2"/>
        <v>29.008224791536147</v>
      </c>
      <c r="M21" s="79">
        <f t="shared" si="5"/>
        <v>3.0362444810977562</v>
      </c>
    </row>
    <row r="22" spans="1:13" ht="16.5" x14ac:dyDescent="0.25">
      <c r="A22" s="72" t="s">
        <v>14</v>
      </c>
      <c r="B22" s="73">
        <f>SEKTOR_USD!B22*$B$53</f>
        <v>33934797.406840645</v>
      </c>
      <c r="C22" s="73">
        <f>SEKTOR_USD!C22*$C$53</f>
        <v>40554627.372143112</v>
      </c>
      <c r="D22" s="80">
        <f t="shared" si="0"/>
        <v>19.507498117457537</v>
      </c>
      <c r="E22" s="80">
        <f t="shared" si="3"/>
        <v>83.136726111737488</v>
      </c>
      <c r="F22" s="73">
        <f>SEKTOR_USD!F22*$B$54</f>
        <v>65726202.234308183</v>
      </c>
      <c r="G22" s="73">
        <f>SEKTOR_USD!G22*$C$54</f>
        <v>77903955.840477794</v>
      </c>
      <c r="H22" s="80">
        <f t="shared" si="1"/>
        <v>18.528004345598703</v>
      </c>
      <c r="I22" s="80">
        <f t="shared" si="4"/>
        <v>82.21044805579335</v>
      </c>
      <c r="J22" s="73">
        <f>SEKTOR_USD!J22*$B$55</f>
        <v>343070131.85208726</v>
      </c>
      <c r="K22" s="73">
        <f>SEKTOR_USD!K22*$C$55</f>
        <v>454460301.9126277</v>
      </c>
      <c r="L22" s="80">
        <f t="shared" si="2"/>
        <v>32.468629507090313</v>
      </c>
      <c r="M22" s="80">
        <f t="shared" si="5"/>
        <v>82.456684593522638</v>
      </c>
    </row>
    <row r="23" spans="1:13" s="23" customFormat="1" ht="15.75" x14ac:dyDescent="0.25">
      <c r="A23" s="75" t="s">
        <v>15</v>
      </c>
      <c r="B23" s="76">
        <f>SEKTOR_USD!B23*$B$53</f>
        <v>3325891.1418339866</v>
      </c>
      <c r="C23" s="76">
        <f>SEKTOR_USD!C23*$C$53</f>
        <v>3853659.0677745161</v>
      </c>
      <c r="D23" s="77">
        <f t="shared" si="0"/>
        <v>15.868466628450861</v>
      </c>
      <c r="E23" s="77">
        <f t="shared" si="3"/>
        <v>7.8999763826125626</v>
      </c>
      <c r="F23" s="76">
        <f>SEKTOR_USD!F23*$B$54</f>
        <v>6501216.7611575956</v>
      </c>
      <c r="G23" s="76">
        <f>SEKTOR_USD!G23*$C$54</f>
        <v>7605246.7391536413</v>
      </c>
      <c r="H23" s="77">
        <f t="shared" si="1"/>
        <v>16.981897674789479</v>
      </c>
      <c r="I23" s="77">
        <f t="shared" si="4"/>
        <v>8.0256610239530506</v>
      </c>
      <c r="J23" s="76">
        <f>SEKTOR_USD!J23*$B$55</f>
        <v>35300160.491308622</v>
      </c>
      <c r="K23" s="76">
        <f>SEKTOR_USD!K23*$C$55</f>
        <v>44069373.293075852</v>
      </c>
      <c r="L23" s="77">
        <f t="shared" si="2"/>
        <v>24.841849667868591</v>
      </c>
      <c r="M23" s="77">
        <f t="shared" si="5"/>
        <v>7.9958896268127395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2332112.646778814</v>
      </c>
      <c r="C24" s="78">
        <f>SEKTOR_USD!C24*$C$53</f>
        <v>2647576.8419544674</v>
      </c>
      <c r="D24" s="79">
        <f t="shared" si="0"/>
        <v>13.526970732369307</v>
      </c>
      <c r="E24" s="79">
        <f t="shared" si="3"/>
        <v>5.4275155520363914</v>
      </c>
      <c r="F24" s="78">
        <f>SEKTOR_USD!F24*$B$54</f>
        <v>4623430.9681706484</v>
      </c>
      <c r="G24" s="78">
        <f>SEKTOR_USD!G24*$C$54</f>
        <v>5274239.5951696895</v>
      </c>
      <c r="H24" s="79">
        <f t="shared" si="1"/>
        <v>14.07631327210118</v>
      </c>
      <c r="I24" s="79">
        <f t="shared" si="4"/>
        <v>5.5657969559385982</v>
      </c>
      <c r="J24" s="78">
        <f>SEKTOR_USD!J24*$B$55</f>
        <v>24800476.352732215</v>
      </c>
      <c r="K24" s="78">
        <f>SEKTOR_USD!K24*$C$55</f>
        <v>30175246.236915115</v>
      </c>
      <c r="L24" s="79">
        <f t="shared" si="2"/>
        <v>21.672042938767074</v>
      </c>
      <c r="M24" s="79">
        <f t="shared" si="5"/>
        <v>5.4749573307451405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424908.416157345</v>
      </c>
      <c r="C25" s="78">
        <f>SEKTOR_USD!C25*$C$53</f>
        <v>549365.24170616549</v>
      </c>
      <c r="D25" s="79">
        <f t="shared" si="0"/>
        <v>29.29027075395318</v>
      </c>
      <c r="E25" s="79">
        <f t="shared" si="3"/>
        <v>1.1261952234433854</v>
      </c>
      <c r="F25" s="78">
        <f>SEKTOR_USD!F25*$B$54</f>
        <v>765142.94524134474</v>
      </c>
      <c r="G25" s="78">
        <f>SEKTOR_USD!G25*$C$54</f>
        <v>1036665.2757477066</v>
      </c>
      <c r="H25" s="79">
        <f t="shared" si="1"/>
        <v>35.486484217758438</v>
      </c>
      <c r="I25" s="79">
        <f t="shared" si="4"/>
        <v>1.0939716203579481</v>
      </c>
      <c r="J25" s="78">
        <f>SEKTOR_USD!J25*$B$55</f>
        <v>4415334.6440359354</v>
      </c>
      <c r="K25" s="78">
        <f>SEKTOR_USD!K25*$C$55</f>
        <v>5819219.6834317576</v>
      </c>
      <c r="L25" s="79">
        <f t="shared" si="2"/>
        <v>31.795665619414287</v>
      </c>
      <c r="M25" s="79">
        <f t="shared" si="5"/>
        <v>1.0558316314928682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568870.07889782742</v>
      </c>
      <c r="C26" s="78">
        <f>SEKTOR_USD!C26*$C$53</f>
        <v>656716.98411388299</v>
      </c>
      <c r="D26" s="79">
        <f t="shared" si="0"/>
        <v>15.442349400105016</v>
      </c>
      <c r="E26" s="79">
        <f t="shared" si="3"/>
        <v>1.3462656071327861</v>
      </c>
      <c r="F26" s="78">
        <f>SEKTOR_USD!F26*$B$54</f>
        <v>1112642.8477456018</v>
      </c>
      <c r="G26" s="78">
        <f>SEKTOR_USD!G26*$C$54</f>
        <v>1294341.8682362437</v>
      </c>
      <c r="H26" s="79">
        <f t="shared" si="1"/>
        <v>16.330399360297346</v>
      </c>
      <c r="I26" s="79">
        <f t="shared" si="4"/>
        <v>1.3658924476565018</v>
      </c>
      <c r="J26" s="78">
        <f>SEKTOR_USD!J26*$B$55</f>
        <v>6084349.4945404725</v>
      </c>
      <c r="K26" s="78">
        <f>SEKTOR_USD!K26*$C$55</f>
        <v>8074907.3727289783</v>
      </c>
      <c r="L26" s="79">
        <f t="shared" si="2"/>
        <v>32.71603447459168</v>
      </c>
      <c r="M26" s="79">
        <f t="shared" si="5"/>
        <v>1.4651006645747315</v>
      </c>
    </row>
    <row r="27" spans="1:13" s="23" customFormat="1" ht="15.75" x14ac:dyDescent="0.25">
      <c r="A27" s="75" t="s">
        <v>19</v>
      </c>
      <c r="B27" s="76">
        <f>SEKTOR_USD!B27*$B$53</f>
        <v>4925496.3026996572</v>
      </c>
      <c r="C27" s="76">
        <f>SEKTOR_USD!C27*$C$53</f>
        <v>4799231.3693395993</v>
      </c>
      <c r="D27" s="77">
        <f t="shared" si="0"/>
        <v>-2.5634966630845355</v>
      </c>
      <c r="E27" s="77">
        <f t="shared" si="3"/>
        <v>9.8383935386301236</v>
      </c>
      <c r="F27" s="76">
        <f>SEKTOR_USD!F27*$B$54</f>
        <v>9524905.8854981996</v>
      </c>
      <c r="G27" s="76">
        <f>SEKTOR_USD!G27*$C$54</f>
        <v>9901238.1176289525</v>
      </c>
      <c r="H27" s="77">
        <f t="shared" si="1"/>
        <v>3.9510336023763122</v>
      </c>
      <c r="I27" s="77">
        <f t="shared" si="4"/>
        <v>10.448573672229887</v>
      </c>
      <c r="J27" s="76">
        <f>SEKTOR_USD!J27*$B$55</f>
        <v>45204350.724066831</v>
      </c>
      <c r="K27" s="76">
        <f>SEKTOR_USD!K27*$C$55</f>
        <v>58854577.402677149</v>
      </c>
      <c r="L27" s="77">
        <f t="shared" si="2"/>
        <v>30.196709962572086</v>
      </c>
      <c r="M27" s="77">
        <f t="shared" si="5"/>
        <v>10.67849778155237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4925496.3026996572</v>
      </c>
      <c r="C28" s="78">
        <f>SEKTOR_USD!C28*$C$53</f>
        <v>4799231.3693395993</v>
      </c>
      <c r="D28" s="79">
        <f t="shared" si="0"/>
        <v>-2.5634966630845355</v>
      </c>
      <c r="E28" s="79">
        <f t="shared" si="3"/>
        <v>9.8383935386301236</v>
      </c>
      <c r="F28" s="78">
        <f>SEKTOR_USD!F28*$B$54</f>
        <v>9524905.8854981996</v>
      </c>
      <c r="G28" s="78">
        <f>SEKTOR_USD!G28*$C$54</f>
        <v>9901238.1176289525</v>
      </c>
      <c r="H28" s="79">
        <f t="shared" si="1"/>
        <v>3.9510336023763122</v>
      </c>
      <c r="I28" s="79">
        <f t="shared" si="4"/>
        <v>10.448573672229887</v>
      </c>
      <c r="J28" s="78">
        <f>SEKTOR_USD!J28*$B$55</f>
        <v>45204350.724066831</v>
      </c>
      <c r="K28" s="78">
        <f>SEKTOR_USD!K28*$C$55</f>
        <v>58854577.402677149</v>
      </c>
      <c r="L28" s="79">
        <f t="shared" si="2"/>
        <v>30.196709962572086</v>
      </c>
      <c r="M28" s="79">
        <f t="shared" si="5"/>
        <v>10.67849778155237</v>
      </c>
    </row>
    <row r="29" spans="1:13" s="23" customFormat="1" ht="15.75" x14ac:dyDescent="0.25">
      <c r="A29" s="75" t="s">
        <v>21</v>
      </c>
      <c r="B29" s="76">
        <f>SEKTOR_USD!B29*$B$53</f>
        <v>25683409.962306999</v>
      </c>
      <c r="C29" s="76">
        <f>SEKTOR_USD!C29*$C$53</f>
        <v>31901736.935029</v>
      </c>
      <c r="D29" s="77">
        <f t="shared" si="0"/>
        <v>24.211453937962386</v>
      </c>
      <c r="E29" s="77">
        <f t="shared" si="3"/>
        <v>65.398356190494809</v>
      </c>
      <c r="F29" s="76">
        <f>SEKTOR_USD!F29*$B$54</f>
        <v>49700079.587652393</v>
      </c>
      <c r="G29" s="76">
        <f>SEKTOR_USD!G29*$C$54</f>
        <v>60397470.983695202</v>
      </c>
      <c r="H29" s="77">
        <f t="shared" si="1"/>
        <v>21.523891882661079</v>
      </c>
      <c r="I29" s="77">
        <f t="shared" si="4"/>
        <v>63.736213359610417</v>
      </c>
      <c r="J29" s="76">
        <f>SEKTOR_USD!J29*$B$55</f>
        <v>262565620.63671181</v>
      </c>
      <c r="K29" s="76">
        <f>SEKTOR_USD!K29*$C$55</f>
        <v>351536351.21687472</v>
      </c>
      <c r="L29" s="77">
        <f t="shared" si="2"/>
        <v>33.885140927594485</v>
      </c>
      <c r="M29" s="77">
        <f t="shared" si="5"/>
        <v>63.782297185157546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4701762.9341205209</v>
      </c>
      <c r="C30" s="78">
        <f>SEKTOR_USD!C30*$C$53</f>
        <v>5334377.5515718767</v>
      </c>
      <c r="D30" s="79">
        <f t="shared" si="0"/>
        <v>13.454838670416466</v>
      </c>
      <c r="E30" s="79">
        <f t="shared" si="3"/>
        <v>10.935439781312336</v>
      </c>
      <c r="F30" s="78">
        <f>SEKTOR_USD!F30*$B$54</f>
        <v>9355103.3613254037</v>
      </c>
      <c r="G30" s="78">
        <f>SEKTOR_USD!G30*$C$54</f>
        <v>10730713.215758774</v>
      </c>
      <c r="H30" s="79">
        <f t="shared" si="1"/>
        <v>14.704379003659435</v>
      </c>
      <c r="I30" s="79">
        <f t="shared" si="4"/>
        <v>11.323901744247312</v>
      </c>
      <c r="J30" s="78">
        <f>SEKTOR_USD!J30*$B$55</f>
        <v>52666800.585835598</v>
      </c>
      <c r="K30" s="78">
        <f>SEKTOR_USD!K30*$C$55</f>
        <v>63477677.477181613</v>
      </c>
      <c r="L30" s="79">
        <f t="shared" si="2"/>
        <v>20.526929244024615</v>
      </c>
      <c r="M30" s="79">
        <f t="shared" si="5"/>
        <v>11.517307030860561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8166185.6237842729</v>
      </c>
      <c r="C31" s="78">
        <f>SEKTOR_USD!C31*$C$53</f>
        <v>10595115.76658635</v>
      </c>
      <c r="D31" s="79">
        <f t="shared" si="0"/>
        <v>29.743753751172907</v>
      </c>
      <c r="E31" s="79">
        <f t="shared" si="3"/>
        <v>21.71991939479366</v>
      </c>
      <c r="F31" s="78">
        <f>SEKTOR_USD!F31*$B$54</f>
        <v>15880544.993052568</v>
      </c>
      <c r="G31" s="78">
        <f>SEKTOR_USD!G31*$C$54</f>
        <v>19216753.043683667</v>
      </c>
      <c r="H31" s="79">
        <f t="shared" si="1"/>
        <v>21.008145829318988</v>
      </c>
      <c r="I31" s="79">
        <f t="shared" si="4"/>
        <v>20.27904566404462</v>
      </c>
      <c r="J31" s="78">
        <f>SEKTOR_USD!J31*$B$55</f>
        <v>77616732.076547056</v>
      </c>
      <c r="K31" s="78">
        <f>SEKTOR_USD!K31*$C$55</f>
        <v>107301975.50078613</v>
      </c>
      <c r="L31" s="79">
        <f t="shared" si="2"/>
        <v>38.245933099789532</v>
      </c>
      <c r="M31" s="79">
        <f t="shared" si="5"/>
        <v>19.468730520342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310563.83791647397</v>
      </c>
      <c r="C32" s="78">
        <f>SEKTOR_USD!C32*$C$53</f>
        <v>212851.94693870799</v>
      </c>
      <c r="D32" s="79">
        <f t="shared" si="0"/>
        <v>-31.462739394676582</v>
      </c>
      <c r="E32" s="79">
        <f t="shared" si="3"/>
        <v>0.43634512660196861</v>
      </c>
      <c r="F32" s="78">
        <f>SEKTOR_USD!F32*$B$54</f>
        <v>554444.40867682337</v>
      </c>
      <c r="G32" s="78">
        <f>SEKTOR_USD!G32*$C$54</f>
        <v>373708.05359150027</v>
      </c>
      <c r="H32" s="79">
        <f t="shared" si="1"/>
        <v>-32.597741497050862</v>
      </c>
      <c r="I32" s="79">
        <f t="shared" si="4"/>
        <v>0.39436645028303674</v>
      </c>
      <c r="J32" s="78">
        <f>SEKTOR_USD!J32*$B$55</f>
        <v>3208996.1741223745</v>
      </c>
      <c r="K32" s="78">
        <f>SEKTOR_USD!K32*$C$55</f>
        <v>4710247.849881188</v>
      </c>
      <c r="L32" s="79">
        <f t="shared" si="2"/>
        <v>46.782594752372667</v>
      </c>
      <c r="M32" s="79">
        <f t="shared" si="5"/>
        <v>0.85462122803773855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2550078.7151044356</v>
      </c>
      <c r="C33" s="78">
        <f>SEKTOR_USD!C33*$C$53</f>
        <v>3340124.7777832937</v>
      </c>
      <c r="D33" s="79">
        <f t="shared" si="0"/>
        <v>30.981242186733937</v>
      </c>
      <c r="E33" s="79">
        <f t="shared" si="3"/>
        <v>6.8472343804677731</v>
      </c>
      <c r="F33" s="78">
        <f>SEKTOR_USD!F33*$B$54</f>
        <v>4806373.2556432253</v>
      </c>
      <c r="G33" s="78">
        <f>SEKTOR_USD!G33*$C$54</f>
        <v>6239809.7714021662</v>
      </c>
      <c r="H33" s="79">
        <f t="shared" si="1"/>
        <v>29.823662031988974</v>
      </c>
      <c r="I33" s="79">
        <f t="shared" si="4"/>
        <v>6.5847433747819224</v>
      </c>
      <c r="J33" s="78">
        <f>SEKTOR_USD!J33*$B$55</f>
        <v>30954039.299048215</v>
      </c>
      <c r="K33" s="78">
        <f>SEKTOR_USD!K33*$C$55</f>
        <v>39688544.166816831</v>
      </c>
      <c r="L33" s="79">
        <f t="shared" si="2"/>
        <v>28.217657745356632</v>
      </c>
      <c r="M33" s="79">
        <f t="shared" si="5"/>
        <v>7.2010377024492662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1586084.4987194575</v>
      </c>
      <c r="C34" s="78">
        <f>SEKTOR_USD!C34*$C$53</f>
        <v>2074403.5855662734</v>
      </c>
      <c r="D34" s="79">
        <f t="shared" si="0"/>
        <v>30.78770943421145</v>
      </c>
      <c r="E34" s="79">
        <f t="shared" si="3"/>
        <v>4.2525140511312234</v>
      </c>
      <c r="F34" s="78">
        <f>SEKTOR_USD!F34*$B$54</f>
        <v>3039540.116574164</v>
      </c>
      <c r="G34" s="78">
        <f>SEKTOR_USD!G34*$C$54</f>
        <v>4008390.2882369896</v>
      </c>
      <c r="H34" s="79">
        <f t="shared" si="1"/>
        <v>31.874893388635623</v>
      </c>
      <c r="I34" s="79">
        <f t="shared" si="4"/>
        <v>4.2299721243068591</v>
      </c>
      <c r="J34" s="78">
        <f>SEKTOR_USD!J34*$B$55</f>
        <v>16684154.182964941</v>
      </c>
      <c r="K34" s="78">
        <f>SEKTOR_USD!K34*$C$55</f>
        <v>23135426.625238158</v>
      </c>
      <c r="L34" s="79">
        <f t="shared" si="2"/>
        <v>38.667063199764563</v>
      </c>
      <c r="M34" s="79">
        <f t="shared" si="5"/>
        <v>4.1976616398512361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1835447.143413689</v>
      </c>
      <c r="C35" s="78">
        <f>SEKTOR_USD!C35*$C$53</f>
        <v>2409805.1057206281</v>
      </c>
      <c r="D35" s="79">
        <f t="shared" si="0"/>
        <v>31.292536228458705</v>
      </c>
      <c r="E35" s="79">
        <f t="shared" si="3"/>
        <v>4.9400850171435149</v>
      </c>
      <c r="F35" s="78">
        <f>SEKTOR_USD!F35*$B$54</f>
        <v>3573015.8237686506</v>
      </c>
      <c r="G35" s="78">
        <f>SEKTOR_USD!G35*$C$54</f>
        <v>4664175.0717393691</v>
      </c>
      <c r="H35" s="79">
        <f t="shared" si="1"/>
        <v>30.538886525831682</v>
      </c>
      <c r="I35" s="79">
        <f t="shared" si="4"/>
        <v>4.9220083668604104</v>
      </c>
      <c r="J35" s="78">
        <f>SEKTOR_USD!J35*$B$55</f>
        <v>18819979.02885022</v>
      </c>
      <c r="K35" s="78">
        <f>SEKTOR_USD!K35*$C$55</f>
        <v>25905211.456743535</v>
      </c>
      <c r="L35" s="79">
        <f t="shared" si="2"/>
        <v>37.647398103005095</v>
      </c>
      <c r="M35" s="79">
        <f t="shared" si="5"/>
        <v>4.700207788067436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3405742.7139618886</v>
      </c>
      <c r="C36" s="78">
        <f>SEKTOR_USD!C36*$C$53</f>
        <v>4351947.6471776301</v>
      </c>
      <c r="D36" s="79">
        <f t="shared" si="0"/>
        <v>27.782631064195236</v>
      </c>
      <c r="E36" s="79">
        <f t="shared" si="3"/>
        <v>8.9214647757940266</v>
      </c>
      <c r="F36" s="78">
        <f>SEKTOR_USD!F36*$B$54</f>
        <v>6585133.3246047413</v>
      </c>
      <c r="G36" s="78">
        <f>SEKTOR_USD!G36*$C$54</f>
        <v>8576434.6417101324</v>
      </c>
      <c r="H36" s="79">
        <f t="shared" si="1"/>
        <v>30.239347010106503</v>
      </c>
      <c r="I36" s="79">
        <f t="shared" si="4"/>
        <v>9.0505357142579381</v>
      </c>
      <c r="J36" s="78">
        <f>SEKTOR_USD!J36*$B$55</f>
        <v>29812750.358991161</v>
      </c>
      <c r="K36" s="78">
        <f>SEKTOR_USD!K36*$C$55</f>
        <v>43711393.817834534</v>
      </c>
      <c r="L36" s="79">
        <f t="shared" si="2"/>
        <v>46.619796199553633</v>
      </c>
      <c r="M36" s="79">
        <f t="shared" si="5"/>
        <v>7.9309382976059855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741652.44541807729</v>
      </c>
      <c r="C37" s="78">
        <f>SEKTOR_USD!C37*$C$53</f>
        <v>906485.8076552354</v>
      </c>
      <c r="D37" s="79">
        <f t="shared" si="0"/>
        <v>22.225149159218347</v>
      </c>
      <c r="E37" s="79">
        <f t="shared" si="3"/>
        <v>1.858290094091128</v>
      </c>
      <c r="F37" s="78">
        <f>SEKTOR_USD!F37*$B$54</f>
        <v>1418117.1456430801</v>
      </c>
      <c r="G37" s="78">
        <f>SEKTOR_USD!G37*$C$54</f>
        <v>1693767.3204016932</v>
      </c>
      <c r="H37" s="79">
        <f t="shared" si="1"/>
        <v>19.437757706089418</v>
      </c>
      <c r="I37" s="79">
        <f t="shared" si="4"/>
        <v>1.7873979416091959</v>
      </c>
      <c r="J37" s="78">
        <f>SEKTOR_USD!J37*$B$55</f>
        <v>8255653.3846855806</v>
      </c>
      <c r="K37" s="78">
        <f>SEKTOR_USD!K37*$C$55</f>
        <v>10139010.528272044</v>
      </c>
      <c r="L37" s="79">
        <f t="shared" si="2"/>
        <v>22.812938671579072</v>
      </c>
      <c r="M37" s="79">
        <f t="shared" si="5"/>
        <v>1.8396088496655187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923516.01859377301</v>
      </c>
      <c r="C38" s="78">
        <f>SEKTOR_USD!C38*$C$53</f>
        <v>746942.13738675299</v>
      </c>
      <c r="D38" s="79">
        <f t="shared" si="0"/>
        <v>-19.11974212162416</v>
      </c>
      <c r="E38" s="79">
        <f t="shared" si="3"/>
        <v>1.5312265928966096</v>
      </c>
      <c r="F38" s="78">
        <f>SEKTOR_USD!F38*$B$54</f>
        <v>1666765.2591896006</v>
      </c>
      <c r="G38" s="78">
        <f>SEKTOR_USD!G38*$C$54</f>
        <v>1275198.9420441452</v>
      </c>
      <c r="H38" s="79">
        <f t="shared" si="1"/>
        <v>-23.492589312536978</v>
      </c>
      <c r="I38" s="79">
        <f t="shared" si="4"/>
        <v>1.3456913099559473</v>
      </c>
      <c r="J38" s="78">
        <f>SEKTOR_USD!J38*$B$55</f>
        <v>8066293.2342049424</v>
      </c>
      <c r="K38" s="78">
        <f>SEKTOR_USD!K38*$C$55</f>
        <v>11637173.172163932</v>
      </c>
      <c r="L38" s="79">
        <f t="shared" si="2"/>
        <v>44.269156033365483</v>
      </c>
      <c r="M38" s="79">
        <f t="shared" si="5"/>
        <v>2.1114335262704764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447745.79907431727</v>
      </c>
      <c r="C39" s="78">
        <f>SEKTOR_USD!C39*$C$53</f>
        <v>566467.28016239905</v>
      </c>
      <c r="D39" s="79">
        <f t="shared" si="0"/>
        <v>26.515375763107112</v>
      </c>
      <c r="E39" s="79">
        <f t="shared" si="3"/>
        <v>1.1612542926352019</v>
      </c>
      <c r="F39" s="78">
        <f>SEKTOR_USD!F39*$B$54</f>
        <v>821822.57008692052</v>
      </c>
      <c r="G39" s="78">
        <f>SEKTOR_USD!G39*$C$54</f>
        <v>978351.62208534218</v>
      </c>
      <c r="H39" s="79">
        <f t="shared" si="1"/>
        <v>19.046574978083932</v>
      </c>
      <c r="I39" s="79">
        <f t="shared" si="4"/>
        <v>1.0324344167123478</v>
      </c>
      <c r="J39" s="78">
        <f>SEKTOR_USD!J39*$B$55</f>
        <v>5169458.9486721065</v>
      </c>
      <c r="K39" s="78">
        <f>SEKTOR_USD!K39*$C$55</f>
        <v>6498503.5194712942</v>
      </c>
      <c r="L39" s="79">
        <f t="shared" si="2"/>
        <v>25.709548794087688</v>
      </c>
      <c r="M39" s="79">
        <f t="shared" si="5"/>
        <v>1.1790800049636905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987598.67785200255</v>
      </c>
      <c r="C40" s="78">
        <f>SEKTOR_USD!C40*$C$53</f>
        <v>1328754.5953077164</v>
      </c>
      <c r="D40" s="79">
        <f t="shared" si="0"/>
        <v>34.543982804606188</v>
      </c>
      <c r="E40" s="79">
        <f t="shared" si="3"/>
        <v>2.7239384015568753</v>
      </c>
      <c r="F40" s="78">
        <f>SEKTOR_USD!F40*$B$54</f>
        <v>1950383.3435181722</v>
      </c>
      <c r="G40" s="78">
        <f>SEKTOR_USD!G40*$C$54</f>
        <v>2579799.2148184483</v>
      </c>
      <c r="H40" s="79">
        <f t="shared" si="1"/>
        <v>32.271392872178296</v>
      </c>
      <c r="I40" s="79">
        <f t="shared" si="4"/>
        <v>2.7224092416884869</v>
      </c>
      <c r="J40" s="78">
        <f>SEKTOR_USD!J40*$B$55</f>
        <v>11007817.398453139</v>
      </c>
      <c r="K40" s="78">
        <f>SEKTOR_USD!K40*$C$55</f>
        <v>14910326.481919937</v>
      </c>
      <c r="L40" s="79">
        <f t="shared" si="2"/>
        <v>35.452160425691595</v>
      </c>
      <c r="M40" s="79">
        <f t="shared" si="5"/>
        <v>2.70531019482201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27031.554348090121</v>
      </c>
      <c r="C41" s="78">
        <f>SEKTOR_USD!C41*$C$53</f>
        <v>34460.733172134496</v>
      </c>
      <c r="D41" s="79">
        <f t="shared" si="0"/>
        <v>27.483357887517386</v>
      </c>
      <c r="E41" s="79">
        <f t="shared" si="3"/>
        <v>7.0644282070492948E-2</v>
      </c>
      <c r="F41" s="78">
        <f>SEKTOR_USD!F41*$B$54</f>
        <v>48835.985569038698</v>
      </c>
      <c r="G41" s="78">
        <f>SEKTOR_USD!G41*$C$54</f>
        <v>60369.798222977486</v>
      </c>
      <c r="H41" s="79">
        <f t="shared" si="1"/>
        <v>23.617446273575478</v>
      </c>
      <c r="I41" s="79">
        <f t="shared" si="4"/>
        <v>6.3707010862343108E-2</v>
      </c>
      <c r="J41" s="78">
        <f>SEKTOR_USD!J41*$B$55</f>
        <v>302945.96433646284</v>
      </c>
      <c r="K41" s="78">
        <f>SEKTOR_USD!K41*$C$55</f>
        <v>420860.62056552945</v>
      </c>
      <c r="L41" s="79">
        <f t="shared" si="2"/>
        <v>38.922669423021688</v>
      </c>
      <c r="M41" s="79">
        <f t="shared" si="5"/>
        <v>7.6360402221617718E-2</v>
      </c>
    </row>
    <row r="42" spans="1:13" ht="16.5" x14ac:dyDescent="0.25">
      <c r="A42" s="72" t="s">
        <v>31</v>
      </c>
      <c r="B42" s="73">
        <f>SEKTOR_USD!B42*$B$53</f>
        <v>1132916.1329318855</v>
      </c>
      <c r="C42" s="73">
        <f>SEKTOR_USD!C42*$C$53</f>
        <v>1263966.6459609035</v>
      </c>
      <c r="D42" s="80">
        <f t="shared" si="0"/>
        <v>11.567538780639564</v>
      </c>
      <c r="E42" s="80">
        <f t="shared" si="3"/>
        <v>2.5911235207601422</v>
      </c>
      <c r="F42" s="73">
        <f>SEKTOR_USD!F42*$B$54</f>
        <v>2357261.7319639665</v>
      </c>
      <c r="G42" s="73">
        <f>SEKTOR_USD!G42*$C$54</f>
        <v>2740723.8502809145</v>
      </c>
      <c r="H42" s="80">
        <f t="shared" si="1"/>
        <v>16.26726948124951</v>
      </c>
      <c r="I42" s="80">
        <f t="shared" si="4"/>
        <v>2.8922297115459443</v>
      </c>
      <c r="J42" s="73">
        <f>SEKTOR_USD!J42*$B$55</f>
        <v>12401499.3691632</v>
      </c>
      <c r="K42" s="73">
        <f>SEKTOR_USD!K42*$C$55</f>
        <v>17481839.349389963</v>
      </c>
      <c r="L42" s="80">
        <f t="shared" si="2"/>
        <v>40.965530287887781</v>
      </c>
      <c r="M42" s="80">
        <f t="shared" si="5"/>
        <v>3.1718821364168694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1132916.1329318855</v>
      </c>
      <c r="C43" s="78">
        <f>SEKTOR_USD!C43*$C$53</f>
        <v>1263966.6459609035</v>
      </c>
      <c r="D43" s="79">
        <f t="shared" si="0"/>
        <v>11.567538780639564</v>
      </c>
      <c r="E43" s="79">
        <f t="shared" si="3"/>
        <v>2.5911235207601422</v>
      </c>
      <c r="F43" s="78">
        <f>SEKTOR_USD!F43*$B$54</f>
        <v>2357261.7319639665</v>
      </c>
      <c r="G43" s="78">
        <f>SEKTOR_USD!G43*$C$54</f>
        <v>2740723.8502809145</v>
      </c>
      <c r="H43" s="79">
        <f t="shared" si="1"/>
        <v>16.26726948124951</v>
      </c>
      <c r="I43" s="79">
        <f t="shared" si="4"/>
        <v>2.8922297115459443</v>
      </c>
      <c r="J43" s="78">
        <f>SEKTOR_USD!J43*$B$55</f>
        <v>12401499.3691632</v>
      </c>
      <c r="K43" s="78">
        <f>SEKTOR_USD!K43*$C$55</f>
        <v>17481839.349389963</v>
      </c>
      <c r="L43" s="79">
        <f t="shared" si="2"/>
        <v>40.965530287887781</v>
      </c>
      <c r="M43" s="79">
        <f t="shared" si="5"/>
        <v>3.1718821364168694</v>
      </c>
    </row>
    <row r="44" spans="1:13" ht="18" x14ac:dyDescent="0.25">
      <c r="A44" s="81" t="s">
        <v>33</v>
      </c>
      <c r="B44" s="140">
        <f>SEKTOR_USD!B44*$B$53</f>
        <v>41164021.99044051</v>
      </c>
      <c r="C44" s="140">
        <f>SEKTOR_USD!C44*$C$53</f>
        <v>48780640.360599294</v>
      </c>
      <c r="D44" s="141">
        <f>(C44-B44)/B44*100</f>
        <v>18.503095669144248</v>
      </c>
      <c r="E44" s="142">
        <f t="shared" si="3"/>
        <v>100</v>
      </c>
      <c r="F44" s="140">
        <f>SEKTOR_USD!F44*$B$54</f>
        <v>80350064.106651545</v>
      </c>
      <c r="G44" s="140">
        <f>SEKTOR_USD!G44*$C$54</f>
        <v>94761624.200864479</v>
      </c>
      <c r="H44" s="141">
        <f>(G44-F44)/F44*100</f>
        <v>17.935965894294682</v>
      </c>
      <c r="I44" s="141">
        <f t="shared" si="4"/>
        <v>100</v>
      </c>
      <c r="J44" s="140">
        <f>SEKTOR_USD!J44*$B$55</f>
        <v>419493987.94370532</v>
      </c>
      <c r="K44" s="140">
        <f>SEKTOR_USD!K44*$C$55</f>
        <v>551150345.36366463</v>
      </c>
      <c r="L44" s="141">
        <f>(K44-J44)/J44*100</f>
        <v>31.38456359418127</v>
      </c>
      <c r="M44" s="141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0</v>
      </c>
      <c r="C45" s="78">
        <f>SEKTOR_USD!C45*2.7012</f>
        <v>0</v>
      </c>
      <c r="D45" s="79"/>
      <c r="E45" s="79"/>
      <c r="F45" s="78">
        <f>SEKTOR_USD!F45*2.1642</f>
        <v>1649977.3047966084</v>
      </c>
      <c r="G45" s="78">
        <f>SEKTOR_USD!G45*2.5613</f>
        <v>686674.27675751166</v>
      </c>
      <c r="H45" s="79">
        <f>(G45-F45)/F45*100</f>
        <v>-58.3828047354774</v>
      </c>
      <c r="I45" s="79">
        <f t="shared" ref="I45:I46" si="6">G45/G$46*100</f>
        <v>1.0577341460300949</v>
      </c>
      <c r="J45" s="78">
        <f>SEKTOR_USD!J45*2.0809</f>
        <v>20157793.718595847</v>
      </c>
      <c r="K45" s="78">
        <f>SEKTOR_USD!K45*2.3856</f>
        <v>20055539.988086514</v>
      </c>
      <c r="L45" s="79">
        <f>(K45-J45)/J45*100</f>
        <v>-0.50726647934194713</v>
      </c>
      <c r="M45" s="79">
        <f t="shared" ref="M45:M46" si="7">K45/K$46*100</f>
        <v>5.2864675783092663</v>
      </c>
    </row>
    <row r="46" spans="1:13" s="24" customFormat="1" ht="18" hidden="1" x14ac:dyDescent="0.25">
      <c r="A46" s="83" t="s">
        <v>35</v>
      </c>
      <c r="B46" s="84">
        <f>SEKTOR_USD!B46*2.1157</f>
        <v>0</v>
      </c>
      <c r="C46" s="84">
        <f>SEKTOR_USD!C46*2.7012</f>
        <v>0</v>
      </c>
      <c r="D46" s="85" t="e">
        <f>(C46-B46)/B46*100</f>
        <v>#DIV/0!</v>
      </c>
      <c r="E46" s="86" t="e">
        <f>C46/C$46*100</f>
        <v>#DIV/0!</v>
      </c>
      <c r="F46" s="84">
        <f>SEKTOR_USD!F46*2.1642</f>
        <v>48640813.954730861</v>
      </c>
      <c r="G46" s="84">
        <f>SEKTOR_USD!G46*2.5613</f>
        <v>64919363.654350087</v>
      </c>
      <c r="H46" s="85">
        <f>(G46-F46)/F46*100</f>
        <v>33.466852990514063</v>
      </c>
      <c r="I46" s="86">
        <f t="shared" si="6"/>
        <v>100</v>
      </c>
      <c r="J46" s="84">
        <f>SEKTOR_USD!J46*2.0809</f>
        <v>297760712.83157039</v>
      </c>
      <c r="K46" s="84">
        <f>SEKTOR_USD!K46*2.3856</f>
        <v>379375068.34196335</v>
      </c>
      <c r="L46" s="85">
        <f>(K46-J46)/J46*100</f>
        <v>27.409376722092439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117</v>
      </c>
    </row>
    <row r="49" spans="1:3" hidden="1" x14ac:dyDescent="0.2">
      <c r="A49" s="1" t="s">
        <v>114</v>
      </c>
    </row>
    <row r="51" spans="1:3" x14ac:dyDescent="0.2">
      <c r="A51" s="29" t="s">
        <v>119</v>
      </c>
    </row>
    <row r="52" spans="1:3" x14ac:dyDescent="0.2">
      <c r="A52" s="137"/>
      <c r="B52" s="138">
        <v>2017</v>
      </c>
      <c r="C52" s="138">
        <v>2018</v>
      </c>
    </row>
    <row r="53" spans="1:3" x14ac:dyDescent="0.2">
      <c r="A53" s="148" t="s">
        <v>227</v>
      </c>
      <c r="B53" s="139">
        <v>3.6666120000000002</v>
      </c>
      <c r="C53" s="139">
        <v>3.7845499999999999</v>
      </c>
    </row>
    <row r="54" spans="1:3" x14ac:dyDescent="0.2">
      <c r="A54" s="138" t="s">
        <v>228</v>
      </c>
      <c r="B54" s="139">
        <v>3.7005854999999999</v>
      </c>
      <c r="C54" s="139">
        <v>3.7786514999999996</v>
      </c>
    </row>
    <row r="55" spans="1:3" x14ac:dyDescent="0.2">
      <c r="A55" s="138" t="s">
        <v>229</v>
      </c>
      <c r="B55" s="139">
        <v>3.144509583333333</v>
      </c>
      <c r="C55" s="139">
        <v>3.6592062500000004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8" t="s">
        <v>37</v>
      </c>
      <c r="B5" s="159"/>
      <c r="C5" s="159"/>
      <c r="D5" s="159"/>
      <c r="E5" s="159"/>
      <c r="F5" s="159"/>
      <c r="G5" s="160"/>
    </row>
    <row r="6" spans="1:7" ht="50.25" customHeight="1" x14ac:dyDescent="0.2">
      <c r="A6" s="70"/>
      <c r="B6" s="161" t="s">
        <v>125</v>
      </c>
      <c r="C6" s="161"/>
      <c r="D6" s="161" t="s">
        <v>126</v>
      </c>
      <c r="E6" s="161"/>
      <c r="F6" s="161" t="s">
        <v>124</v>
      </c>
      <c r="G6" s="161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3">
        <f>SEKTOR_USD!D8</f>
        <v>10.642170112776716</v>
      </c>
      <c r="C8" s="143">
        <f>SEKTOR_TL!D8</f>
        <v>14.201018515269428</v>
      </c>
      <c r="D8" s="143">
        <f>SEKTOR_USD!H8</f>
        <v>12.706795608304455</v>
      </c>
      <c r="E8" s="143">
        <f>SEKTOR_TL!H8</f>
        <v>15.084410908898874</v>
      </c>
      <c r="F8" s="143">
        <f>SEKTOR_USD!L8</f>
        <v>6.3174479646462531</v>
      </c>
      <c r="G8" s="143">
        <f>SEKTOR_TL!L8</f>
        <v>23.719600709209711</v>
      </c>
    </row>
    <row r="9" spans="1:7" s="23" customFormat="1" ht="15.75" x14ac:dyDescent="0.25">
      <c r="A9" s="75" t="s">
        <v>3</v>
      </c>
      <c r="B9" s="144">
        <f>SEKTOR_USD!D9</f>
        <v>8.7874057632328011</v>
      </c>
      <c r="C9" s="144">
        <f>SEKTOR_TL!D9</f>
        <v>12.286594949572693</v>
      </c>
      <c r="D9" s="144">
        <f>SEKTOR_USD!H9</f>
        <v>10.24214650690984</v>
      </c>
      <c r="E9" s="144">
        <f>SEKTOR_TL!H9</f>
        <v>12.567768603523591</v>
      </c>
      <c r="F9" s="144">
        <f>SEKTOR_USD!L9</f>
        <v>3.3488943226596382</v>
      </c>
      <c r="G9" s="144">
        <f>SEKTOR_TL!L9</f>
        <v>20.265151055822795</v>
      </c>
    </row>
    <row r="10" spans="1:7" ht="14.25" x14ac:dyDescent="0.2">
      <c r="A10" s="14" t="s">
        <v>4</v>
      </c>
      <c r="B10" s="145">
        <f>SEKTOR_USD!D10</f>
        <v>-3.7149092099776153</v>
      </c>
      <c r="C10" s="145">
        <f>SEKTOR_TL!D10</f>
        <v>-0.61786184374588871</v>
      </c>
      <c r="D10" s="145">
        <f>SEKTOR_USD!H10</f>
        <v>0.35800212318002256</v>
      </c>
      <c r="E10" s="145">
        <f>SEKTOR_TL!H10</f>
        <v>2.4751124544365535</v>
      </c>
      <c r="F10" s="145">
        <f>SEKTOR_USD!L10</f>
        <v>-0.65179197672468947</v>
      </c>
      <c r="G10" s="145">
        <f>SEKTOR_TL!L10</f>
        <v>15.609628176010787</v>
      </c>
    </row>
    <row r="11" spans="1:7" ht="14.25" x14ac:dyDescent="0.2">
      <c r="A11" s="14" t="s">
        <v>5</v>
      </c>
      <c r="B11" s="145">
        <f>SEKTOR_USD!D11</f>
        <v>26.075712196978817</v>
      </c>
      <c r="C11" s="145">
        <f>SEKTOR_TL!D11</f>
        <v>30.130986478819182</v>
      </c>
      <c r="D11" s="145">
        <f>SEKTOR_USD!H11</f>
        <v>21.128068937849626</v>
      </c>
      <c r="E11" s="145">
        <f>SEKTOR_TL!H11</f>
        <v>23.683335889444763</v>
      </c>
      <c r="F11" s="145">
        <f>SEKTOR_USD!L11</f>
        <v>12.770332318946412</v>
      </c>
      <c r="G11" s="145">
        <f>SEKTOR_TL!L11</f>
        <v>31.228700024706811</v>
      </c>
    </row>
    <row r="12" spans="1:7" ht="14.25" x14ac:dyDescent="0.2">
      <c r="A12" s="14" t="s">
        <v>6</v>
      </c>
      <c r="B12" s="145">
        <f>SEKTOR_USD!D12</f>
        <v>16.803331605108561</v>
      </c>
      <c r="C12" s="145">
        <f>SEKTOR_TL!D12</f>
        <v>20.560356161522826</v>
      </c>
      <c r="D12" s="145">
        <f>SEKTOR_USD!H12</f>
        <v>19.263993599533631</v>
      </c>
      <c r="E12" s="145">
        <f>SEKTOR_TL!H12</f>
        <v>21.779936799424892</v>
      </c>
      <c r="F12" s="145">
        <f>SEKTOR_USD!L12</f>
        <v>9.2720205844001029</v>
      </c>
      <c r="G12" s="145">
        <f>SEKTOR_TL!L12</f>
        <v>27.157780911803219</v>
      </c>
    </row>
    <row r="13" spans="1:7" ht="14.25" x14ac:dyDescent="0.2">
      <c r="A13" s="14" t="s">
        <v>7</v>
      </c>
      <c r="B13" s="145">
        <f>SEKTOR_USD!D13</f>
        <v>19.527535488698945</v>
      </c>
      <c r="C13" s="145">
        <f>SEKTOR_TL!D13</f>
        <v>23.372185121784231</v>
      </c>
      <c r="D13" s="145">
        <f>SEKTOR_USD!H13</f>
        <v>16.074942314161706</v>
      </c>
      <c r="E13" s="145">
        <f>SEKTOR_TL!H13</f>
        <v>18.523610625351207</v>
      </c>
      <c r="F13" s="145">
        <f>SEKTOR_USD!L13</f>
        <v>1.8108549544908343</v>
      </c>
      <c r="G13" s="145">
        <f>SEKTOR_TL!L13</f>
        <v>18.475363771160303</v>
      </c>
    </row>
    <row r="14" spans="1:7" ht="14.25" x14ac:dyDescent="0.2">
      <c r="A14" s="14" t="s">
        <v>8</v>
      </c>
      <c r="B14" s="145">
        <f>SEKTOR_USD!D14</f>
        <v>-11.845649038763387</v>
      </c>
      <c r="C14" s="145">
        <f>SEKTOR_TL!D14</f>
        <v>-9.0101300791171894</v>
      </c>
      <c r="D14" s="145">
        <f>SEKTOR_USD!H14</f>
        <v>-5.6283356069904045</v>
      </c>
      <c r="E14" s="145">
        <f>SEKTOR_TL!H14</f>
        <v>-3.6375105463332043</v>
      </c>
      <c r="F14" s="145">
        <f>SEKTOR_USD!L14</f>
        <v>-4.8446564698473997</v>
      </c>
      <c r="G14" s="145">
        <f>SEKTOR_TL!L14</f>
        <v>10.730471171701749</v>
      </c>
    </row>
    <row r="15" spans="1:7" ht="14.25" x14ac:dyDescent="0.2">
      <c r="A15" s="14" t="s">
        <v>9</v>
      </c>
      <c r="B15" s="145">
        <f>SEKTOR_USD!D15</f>
        <v>101.03839264976541</v>
      </c>
      <c r="C15" s="145">
        <f>SEKTOR_TL!D15</f>
        <v>107.50487068243642</v>
      </c>
      <c r="D15" s="145">
        <f>SEKTOR_USD!H15</f>
        <v>125.33844161102891</v>
      </c>
      <c r="E15" s="145">
        <f>SEKTOR_TL!H15</f>
        <v>130.09208688764971</v>
      </c>
      <c r="F15" s="145">
        <f>SEKTOR_USD!L15</f>
        <v>78.608228602210062</v>
      </c>
      <c r="G15" s="145">
        <f>SEKTOR_TL!L15</f>
        <v>107.84301306209601</v>
      </c>
    </row>
    <row r="16" spans="1:7" ht="14.25" x14ac:dyDescent="0.2">
      <c r="A16" s="14" t="s">
        <v>10</v>
      </c>
      <c r="B16" s="145">
        <f>SEKTOR_USD!D16</f>
        <v>47.356972625359134</v>
      </c>
      <c r="C16" s="145">
        <f>SEKTOR_TL!D16</f>
        <v>52.096766919789431</v>
      </c>
      <c r="D16" s="145">
        <f>SEKTOR_USD!H16</f>
        <v>24.642138415907748</v>
      </c>
      <c r="E16" s="145">
        <f>SEKTOR_TL!H16</f>
        <v>27.271536703712801</v>
      </c>
      <c r="F16" s="145">
        <f>SEKTOR_USD!L16</f>
        <v>2.2124738700965896</v>
      </c>
      <c r="G16" s="145">
        <f>SEKTOR_TL!L16</f>
        <v>18.942720097212586</v>
      </c>
    </row>
    <row r="17" spans="1:7" ht="14.25" x14ac:dyDescent="0.2">
      <c r="A17" s="11" t="s">
        <v>11</v>
      </c>
      <c r="B17" s="145">
        <f>SEKTOR_USD!D17</f>
        <v>71.810800388811217</v>
      </c>
      <c r="C17" s="145">
        <f>SEKTOR_TL!D17</f>
        <v>77.337161557174696</v>
      </c>
      <c r="D17" s="145">
        <f>SEKTOR_USD!H17</f>
        <v>49.942689078591492</v>
      </c>
      <c r="E17" s="145">
        <f>SEKTOR_TL!H17</f>
        <v>53.105817174296696</v>
      </c>
      <c r="F17" s="145">
        <f>SEKTOR_USD!L17</f>
        <v>16.154034925168212</v>
      </c>
      <c r="G17" s="145">
        <f>SEKTOR_TL!L17</f>
        <v>35.166250665497962</v>
      </c>
    </row>
    <row r="18" spans="1:7" s="23" customFormat="1" ht="15.75" x14ac:dyDescent="0.25">
      <c r="A18" s="75" t="s">
        <v>12</v>
      </c>
      <c r="B18" s="144">
        <f>SEKTOR_USD!D18</f>
        <v>3.8956966090297072</v>
      </c>
      <c r="C18" s="144">
        <f>SEKTOR_TL!D18</f>
        <v>7.2375420692735819</v>
      </c>
      <c r="D18" s="144">
        <f>SEKTOR_USD!H18</f>
        <v>15.904679802446047</v>
      </c>
      <c r="E18" s="144">
        <f>SEKTOR_TL!H18</f>
        <v>18.349756327081874</v>
      </c>
      <c r="F18" s="144">
        <f>SEKTOR_USD!L18</f>
        <v>18.412759722515098</v>
      </c>
      <c r="G18" s="144">
        <f>SEKTOR_TL!L18</f>
        <v>37.794685935432895</v>
      </c>
    </row>
    <row r="19" spans="1:7" ht="14.25" x14ac:dyDescent="0.2">
      <c r="A19" s="14" t="s">
        <v>13</v>
      </c>
      <c r="B19" s="145">
        <f>SEKTOR_USD!D19</f>
        <v>3.8956966090297072</v>
      </c>
      <c r="C19" s="145">
        <f>SEKTOR_TL!D19</f>
        <v>7.2375420692735819</v>
      </c>
      <c r="D19" s="145">
        <f>SEKTOR_USD!H19</f>
        <v>15.904679802446047</v>
      </c>
      <c r="E19" s="145">
        <f>SEKTOR_TL!H19</f>
        <v>18.349756327081874</v>
      </c>
      <c r="F19" s="145">
        <f>SEKTOR_USD!L19</f>
        <v>18.412759722515098</v>
      </c>
      <c r="G19" s="145">
        <f>SEKTOR_TL!L19</f>
        <v>37.794685935432895</v>
      </c>
    </row>
    <row r="20" spans="1:7" s="23" customFormat="1" ht="15.75" x14ac:dyDescent="0.25">
      <c r="A20" s="75" t="s">
        <v>113</v>
      </c>
      <c r="B20" s="144">
        <f>SEKTOR_USD!D20</f>
        <v>20.662009863964197</v>
      </c>
      <c r="C20" s="144">
        <f>SEKTOR_TL!D20</f>
        <v>24.543150306240651</v>
      </c>
      <c r="D20" s="144">
        <f>SEKTOR_USD!H20</f>
        <v>19.962551332271879</v>
      </c>
      <c r="E20" s="144">
        <f>SEKTOR_TL!H20</f>
        <v>22.493231013177816</v>
      </c>
      <c r="F20" s="144">
        <f>SEKTOR_USD!L20</f>
        <v>10.8621847117271</v>
      </c>
      <c r="G20" s="144">
        <f>SEKTOR_TL!L20</f>
        <v>29.008224791536147</v>
      </c>
    </row>
    <row r="21" spans="1:7" ht="14.25" x14ac:dyDescent="0.2">
      <c r="A21" s="14" t="s">
        <v>112</v>
      </c>
      <c r="B21" s="145">
        <f>SEKTOR_USD!D21</f>
        <v>20.662009863964197</v>
      </c>
      <c r="C21" s="145">
        <f>SEKTOR_TL!D21</f>
        <v>24.543150306240651</v>
      </c>
      <c r="D21" s="145">
        <f>SEKTOR_USD!H21</f>
        <v>19.962551332271879</v>
      </c>
      <c r="E21" s="145">
        <f>SEKTOR_TL!H21</f>
        <v>22.493231013177816</v>
      </c>
      <c r="F21" s="145">
        <f>SEKTOR_USD!L21</f>
        <v>10.8621847117271</v>
      </c>
      <c r="G21" s="145">
        <f>SEKTOR_TL!L21</f>
        <v>29.008224791536147</v>
      </c>
    </row>
    <row r="22" spans="1:7" ht="16.5" x14ac:dyDescent="0.25">
      <c r="A22" s="72" t="s">
        <v>14</v>
      </c>
      <c r="B22" s="143">
        <f>SEKTOR_USD!D22</f>
        <v>15.78328379528538</v>
      </c>
      <c r="C22" s="143">
        <f>SEKTOR_TL!D22</f>
        <v>19.507498117457537</v>
      </c>
      <c r="D22" s="143">
        <f>SEKTOR_USD!H22</f>
        <v>16.079245261241894</v>
      </c>
      <c r="E22" s="143">
        <f>SEKTOR_TL!H22</f>
        <v>18.528004345598703</v>
      </c>
      <c r="F22" s="143">
        <f>SEKTOR_USD!L22</f>
        <v>13.83585578869137</v>
      </c>
      <c r="G22" s="143">
        <f>SEKTOR_TL!L22</f>
        <v>32.468629507090313</v>
      </c>
    </row>
    <row r="23" spans="1:7" s="23" customFormat="1" ht="15.75" x14ac:dyDescent="0.25">
      <c r="A23" s="75" t="s">
        <v>15</v>
      </c>
      <c r="B23" s="144">
        <f>SEKTOR_USD!D23</f>
        <v>12.257655510292505</v>
      </c>
      <c r="C23" s="144">
        <f>SEKTOR_TL!D23</f>
        <v>15.868466628450861</v>
      </c>
      <c r="D23" s="144">
        <f>SEKTOR_USD!H23</f>
        <v>14.565080769636918</v>
      </c>
      <c r="E23" s="144">
        <f>SEKTOR_TL!H23</f>
        <v>16.981897674789479</v>
      </c>
      <c r="F23" s="144">
        <f>SEKTOR_USD!L23</f>
        <v>7.2818436188646096</v>
      </c>
      <c r="G23" s="144">
        <f>SEKTOR_TL!L23</f>
        <v>24.841849667868591</v>
      </c>
    </row>
    <row r="24" spans="1:7" ht="14.25" x14ac:dyDescent="0.2">
      <c r="A24" s="14" t="s">
        <v>16</v>
      </c>
      <c r="B24" s="145">
        <f>SEKTOR_USD!D24</f>
        <v>9.9891276931085997</v>
      </c>
      <c r="C24" s="145">
        <f>SEKTOR_TL!D24</f>
        <v>13.526970732369307</v>
      </c>
      <c r="D24" s="145">
        <f>SEKTOR_USD!H24</f>
        <v>11.719525017905259</v>
      </c>
      <c r="E24" s="145">
        <f>SEKTOR_TL!H24</f>
        <v>14.07631327210118</v>
      </c>
      <c r="F24" s="145">
        <f>SEKTOR_USD!L24</f>
        <v>4.5578955940780324</v>
      </c>
      <c r="G24" s="145">
        <f>SEKTOR_TL!L24</f>
        <v>21.672042938767074</v>
      </c>
    </row>
    <row r="25" spans="1:7" ht="14.25" x14ac:dyDescent="0.2">
      <c r="A25" s="14" t="s">
        <v>17</v>
      </c>
      <c r="B25" s="145">
        <f>SEKTOR_USD!D25</f>
        <v>25.261195711430368</v>
      </c>
      <c r="C25" s="145">
        <f>SEKTOR_TL!D25</f>
        <v>29.29027075395318</v>
      </c>
      <c r="D25" s="145">
        <f>SEKTOR_USD!H25</f>
        <v>32.687367157891053</v>
      </c>
      <c r="E25" s="145">
        <f>SEKTOR_TL!H25</f>
        <v>35.486484217758438</v>
      </c>
      <c r="F25" s="145">
        <f>SEKTOR_USD!L25</f>
        <v>13.257549661772591</v>
      </c>
      <c r="G25" s="145">
        <f>SEKTOR_TL!L25</f>
        <v>31.795665619414287</v>
      </c>
    </row>
    <row r="26" spans="1:7" ht="14.25" x14ac:dyDescent="0.2">
      <c r="A26" s="14" t="s">
        <v>18</v>
      </c>
      <c r="B26" s="145">
        <f>SEKTOR_USD!D26</f>
        <v>11.844817380829383</v>
      </c>
      <c r="C26" s="145">
        <f>SEKTOR_TL!D26</f>
        <v>15.442349400105016</v>
      </c>
      <c r="D26" s="145">
        <f>SEKTOR_USD!H26</f>
        <v>13.927042248253294</v>
      </c>
      <c r="E26" s="145">
        <f>SEKTOR_TL!H26</f>
        <v>16.330399360297346</v>
      </c>
      <c r="F26" s="145">
        <f>SEKTOR_USD!L26</f>
        <v>14.048461265978244</v>
      </c>
      <c r="G26" s="145">
        <f>SEKTOR_TL!L26</f>
        <v>32.71603447459168</v>
      </c>
    </row>
    <row r="27" spans="1:7" s="23" customFormat="1" ht="15.75" x14ac:dyDescent="0.25">
      <c r="A27" s="75" t="s">
        <v>19</v>
      </c>
      <c r="B27" s="144">
        <f>SEKTOR_USD!D27</f>
        <v>-5.5999121763025048</v>
      </c>
      <c r="C27" s="144">
        <f>SEKTOR_TL!D27</f>
        <v>-2.5634966630845355</v>
      </c>
      <c r="D27" s="144">
        <f>SEKTOR_USD!H27</f>
        <v>1.8034311073584213</v>
      </c>
      <c r="E27" s="144">
        <f>SEKTOR_TL!H27</f>
        <v>3.9510336023763122</v>
      </c>
      <c r="F27" s="144">
        <f>SEKTOR_USD!L27</f>
        <v>11.883499924547387</v>
      </c>
      <c r="G27" s="144">
        <f>SEKTOR_TL!L27</f>
        <v>30.196709962572086</v>
      </c>
    </row>
    <row r="28" spans="1:7" ht="14.25" x14ac:dyDescent="0.2">
      <c r="A28" s="14" t="s">
        <v>20</v>
      </c>
      <c r="B28" s="145">
        <f>SEKTOR_USD!D28</f>
        <v>-5.5999121763025048</v>
      </c>
      <c r="C28" s="145">
        <f>SEKTOR_TL!D28</f>
        <v>-2.5634966630845355</v>
      </c>
      <c r="D28" s="145">
        <f>SEKTOR_USD!H28</f>
        <v>1.8034311073584213</v>
      </c>
      <c r="E28" s="145">
        <f>SEKTOR_TL!H28</f>
        <v>3.9510336023763122</v>
      </c>
      <c r="F28" s="145">
        <f>SEKTOR_USD!L28</f>
        <v>11.883499924547387</v>
      </c>
      <c r="G28" s="145">
        <f>SEKTOR_TL!L28</f>
        <v>30.196709962572086</v>
      </c>
    </row>
    <row r="29" spans="1:7" s="23" customFormat="1" ht="15.75" x14ac:dyDescent="0.25">
      <c r="A29" s="75" t="s">
        <v>21</v>
      </c>
      <c r="B29" s="144">
        <f>SEKTOR_USD!D29</f>
        <v>20.340650155601104</v>
      </c>
      <c r="C29" s="144">
        <f>SEKTOR_TL!D29</f>
        <v>24.211453937962386</v>
      </c>
      <c r="D29" s="144">
        <f>SEKTOR_USD!H29</f>
        <v>19.01323850705559</v>
      </c>
      <c r="E29" s="144">
        <f>SEKTOR_TL!H29</f>
        <v>21.523891882661079</v>
      </c>
      <c r="F29" s="144">
        <f>SEKTOR_USD!L29</f>
        <v>15.053123532666316</v>
      </c>
      <c r="G29" s="144">
        <f>SEKTOR_TL!L29</f>
        <v>33.885140927594485</v>
      </c>
    </row>
    <row r="30" spans="1:7" ht="14.25" x14ac:dyDescent="0.2">
      <c r="A30" s="14" t="s">
        <v>22</v>
      </c>
      <c r="B30" s="145">
        <f>SEKTOR_USD!D30</f>
        <v>9.9192434839051131</v>
      </c>
      <c r="C30" s="145">
        <f>SEKTOR_TL!D30</f>
        <v>13.454838670416466</v>
      </c>
      <c r="D30" s="145">
        <f>SEKTOR_USD!H30</f>
        <v>12.334615067689263</v>
      </c>
      <c r="E30" s="145">
        <f>SEKTOR_TL!H30</f>
        <v>14.704379003659435</v>
      </c>
      <c r="F30" s="145">
        <f>SEKTOR_USD!L30</f>
        <v>3.5738513120363011</v>
      </c>
      <c r="G30" s="145">
        <f>SEKTOR_TL!L30</f>
        <v>20.526929244024615</v>
      </c>
    </row>
    <row r="31" spans="1:7" ht="14.25" x14ac:dyDescent="0.2">
      <c r="A31" s="14" t="s">
        <v>23</v>
      </c>
      <c r="B31" s="145">
        <f>SEKTOR_USD!D31</f>
        <v>25.70054680981772</v>
      </c>
      <c r="C31" s="145">
        <f>SEKTOR_TL!D31</f>
        <v>29.743753751172907</v>
      </c>
      <c r="D31" s="145">
        <f>SEKTOR_USD!H31</f>
        <v>18.508147638876814</v>
      </c>
      <c r="E31" s="145">
        <f>SEKTOR_TL!H31</f>
        <v>21.008145829318988</v>
      </c>
      <c r="F31" s="145">
        <f>SEKTOR_USD!L31</f>
        <v>18.800535359040502</v>
      </c>
      <c r="G31" s="145">
        <f>SEKTOR_TL!L31</f>
        <v>38.245933099789532</v>
      </c>
    </row>
    <row r="32" spans="1:7" ht="14.25" x14ac:dyDescent="0.2">
      <c r="A32" s="14" t="s">
        <v>24</v>
      </c>
      <c r="B32" s="145">
        <f>SEKTOR_USD!D32</f>
        <v>-33.598567284721796</v>
      </c>
      <c r="C32" s="145">
        <f>SEKTOR_TL!D32</f>
        <v>-31.462739394676582</v>
      </c>
      <c r="D32" s="145">
        <f>SEKTOR_USD!H32</f>
        <v>-33.990255390510256</v>
      </c>
      <c r="E32" s="145">
        <f>SEKTOR_TL!H32</f>
        <v>-32.597741497050862</v>
      </c>
      <c r="F32" s="145">
        <f>SEKTOR_USD!L32</f>
        <v>26.136447177681983</v>
      </c>
      <c r="G32" s="145">
        <f>SEKTOR_TL!L32</f>
        <v>46.782594752372667</v>
      </c>
    </row>
    <row r="33" spans="1:7" ht="14.25" x14ac:dyDescent="0.2">
      <c r="A33" s="14" t="s">
        <v>107</v>
      </c>
      <c r="B33" s="145">
        <f>SEKTOR_USD!D33</f>
        <v>26.899471370911975</v>
      </c>
      <c r="C33" s="145">
        <f>SEKTOR_TL!D33</f>
        <v>30.981242186733937</v>
      </c>
      <c r="D33" s="145">
        <f>SEKTOR_USD!H33</f>
        <v>27.141537469776978</v>
      </c>
      <c r="E33" s="145">
        <f>SEKTOR_TL!H33</f>
        <v>29.823662031988974</v>
      </c>
      <c r="F33" s="145">
        <f>SEKTOR_USD!L33</f>
        <v>10.182817252464867</v>
      </c>
      <c r="G33" s="145">
        <f>SEKTOR_TL!L33</f>
        <v>28.217657745356632</v>
      </c>
    </row>
    <row r="34" spans="1:7" ht="14.25" x14ac:dyDescent="0.2">
      <c r="A34" s="14" t="s">
        <v>25</v>
      </c>
      <c r="B34" s="145">
        <f>SEKTOR_USD!D34</f>
        <v>26.711969683051624</v>
      </c>
      <c r="C34" s="145">
        <f>SEKTOR_TL!D34</f>
        <v>30.78770943421145</v>
      </c>
      <c r="D34" s="145">
        <f>SEKTOR_USD!H34</f>
        <v>29.150390896866483</v>
      </c>
      <c r="E34" s="145">
        <f>SEKTOR_TL!H34</f>
        <v>31.874893388635623</v>
      </c>
      <c r="F34" s="145">
        <f>SEKTOR_USD!L34</f>
        <v>19.16243013750551</v>
      </c>
      <c r="G34" s="145">
        <f>SEKTOR_TL!L34</f>
        <v>38.667063199764563</v>
      </c>
    </row>
    <row r="35" spans="1:7" ht="14.25" x14ac:dyDescent="0.2">
      <c r="A35" s="14" t="s">
        <v>26</v>
      </c>
      <c r="B35" s="145">
        <f>SEKTOR_USD!D35</f>
        <v>27.20106455079242</v>
      </c>
      <c r="C35" s="145">
        <f>SEKTOR_TL!D35</f>
        <v>31.292536228458705</v>
      </c>
      <c r="D35" s="145">
        <f>SEKTOR_USD!H35</f>
        <v>27.841985603498525</v>
      </c>
      <c r="E35" s="145">
        <f>SEKTOR_TL!H35</f>
        <v>30.538886525831682</v>
      </c>
      <c r="F35" s="145">
        <f>SEKTOR_USD!L35</f>
        <v>18.286189103387631</v>
      </c>
      <c r="G35" s="145">
        <f>SEKTOR_TL!L35</f>
        <v>37.647398103005095</v>
      </c>
    </row>
    <row r="36" spans="1:7" ht="14.25" x14ac:dyDescent="0.2">
      <c r="A36" s="14" t="s">
        <v>27</v>
      </c>
      <c r="B36" s="145">
        <f>SEKTOR_USD!D36</f>
        <v>23.80053862455274</v>
      </c>
      <c r="C36" s="145">
        <f>SEKTOR_TL!D36</f>
        <v>27.782631064195236</v>
      </c>
      <c r="D36" s="145">
        <f>SEKTOR_USD!H36</f>
        <v>27.548634499653801</v>
      </c>
      <c r="E36" s="145">
        <f>SEKTOR_TL!H36</f>
        <v>30.239347010106503</v>
      </c>
      <c r="F36" s="145">
        <f>SEKTOR_USD!L36</f>
        <v>25.996547545216011</v>
      </c>
      <c r="G36" s="145">
        <f>SEKTOR_TL!L36</f>
        <v>46.619796199553633</v>
      </c>
    </row>
    <row r="37" spans="1:7" ht="14.25" x14ac:dyDescent="0.2">
      <c r="A37" s="14" t="s">
        <v>108</v>
      </c>
      <c r="B37" s="145">
        <f>SEKTOR_USD!D37</f>
        <v>18.41624462855027</v>
      </c>
      <c r="C37" s="145">
        <f>SEKTOR_TL!D37</f>
        <v>22.225149159218347</v>
      </c>
      <c r="D37" s="145">
        <f>SEKTOR_USD!H37</f>
        <v>16.970203343618167</v>
      </c>
      <c r="E37" s="145">
        <f>SEKTOR_TL!H37</f>
        <v>19.437757706089418</v>
      </c>
      <c r="F37" s="145">
        <f>SEKTOR_USD!L37</f>
        <v>5.5383152043176631</v>
      </c>
      <c r="G37" s="145">
        <f>SEKTOR_TL!L37</f>
        <v>22.812938671579072</v>
      </c>
    </row>
    <row r="38" spans="1:7" ht="14.25" x14ac:dyDescent="0.2">
      <c r="A38" s="11" t="s">
        <v>28</v>
      </c>
      <c r="B38" s="145">
        <f>SEKTOR_USD!D38</f>
        <v>-21.640215058607382</v>
      </c>
      <c r="C38" s="145">
        <f>SEKTOR_TL!D38</f>
        <v>-19.11974212162416</v>
      </c>
      <c r="D38" s="145">
        <f>SEKTOR_USD!H38</f>
        <v>-25.073213385100296</v>
      </c>
      <c r="E38" s="145">
        <f>SEKTOR_TL!H38</f>
        <v>-23.492589312536978</v>
      </c>
      <c r="F38" s="145">
        <f>SEKTOR_USD!L38</f>
        <v>23.97654374533537</v>
      </c>
      <c r="G38" s="145">
        <f>SEKTOR_TL!L38</f>
        <v>44.269156033365483</v>
      </c>
    </row>
    <row r="39" spans="1:7" ht="14.25" x14ac:dyDescent="0.2">
      <c r="A39" s="11" t="s">
        <v>109</v>
      </c>
      <c r="B39" s="145">
        <f>SEKTOR_USD!D39</f>
        <v>22.572774823299383</v>
      </c>
      <c r="C39" s="145">
        <f>SEKTOR_TL!D39</f>
        <v>26.515375763107112</v>
      </c>
      <c r="D39" s="145">
        <f>SEKTOR_USD!H39</f>
        <v>16.587102353461347</v>
      </c>
      <c r="E39" s="145">
        <f>SEKTOR_TL!H39</f>
        <v>19.046574978083932</v>
      </c>
      <c r="F39" s="145">
        <f>SEKTOR_USD!L39</f>
        <v>8.0274939133365191</v>
      </c>
      <c r="G39" s="145">
        <f>SEKTOR_TL!L39</f>
        <v>25.709548794087688</v>
      </c>
    </row>
    <row r="40" spans="1:7" ht="14.25" x14ac:dyDescent="0.2">
      <c r="A40" s="11" t="s">
        <v>29</v>
      </c>
      <c r="B40" s="145">
        <f>SEKTOR_USD!D40</f>
        <v>30.351186238565418</v>
      </c>
      <c r="C40" s="145">
        <f>SEKTOR_TL!D40</f>
        <v>34.543982804606188</v>
      </c>
      <c r="D40" s="145">
        <f>SEKTOR_USD!H40</f>
        <v>29.538698799713714</v>
      </c>
      <c r="E40" s="145">
        <f>SEKTOR_TL!H40</f>
        <v>32.271392872178296</v>
      </c>
      <c r="F40" s="145">
        <f>SEKTOR_USD!L40</f>
        <v>16.399729187659531</v>
      </c>
      <c r="G40" s="145">
        <f>SEKTOR_TL!L40</f>
        <v>35.452160425691595</v>
      </c>
    </row>
    <row r="41" spans="1:7" ht="14.25" x14ac:dyDescent="0.2">
      <c r="A41" s="14" t="s">
        <v>30</v>
      </c>
      <c r="B41" s="145">
        <f>SEKTOR_USD!D41</f>
        <v>23.510591703284668</v>
      </c>
      <c r="C41" s="145">
        <f>SEKTOR_TL!D41</f>
        <v>27.483357887517386</v>
      </c>
      <c r="D41" s="145">
        <f>SEKTOR_USD!H41</f>
        <v>21.063540585053271</v>
      </c>
      <c r="E41" s="145">
        <f>SEKTOR_TL!H41</f>
        <v>23.617446273575478</v>
      </c>
      <c r="F41" s="145">
        <f>SEKTOR_USD!L41</f>
        <v>19.382083298239934</v>
      </c>
      <c r="G41" s="145">
        <f>SEKTOR_TL!L41</f>
        <v>38.922669423021688</v>
      </c>
    </row>
    <row r="42" spans="1:7" ht="16.5" x14ac:dyDescent="0.25">
      <c r="A42" s="72" t="s">
        <v>31</v>
      </c>
      <c r="B42" s="143">
        <f>SEKTOR_USD!D42</f>
        <v>8.0907575546784614</v>
      </c>
      <c r="C42" s="143">
        <f>SEKTOR_TL!D42</f>
        <v>11.567538780639564</v>
      </c>
      <c r="D42" s="143">
        <f>SEKTOR_USD!H42</f>
        <v>13.865216616802186</v>
      </c>
      <c r="E42" s="143">
        <f>SEKTOR_TL!H42</f>
        <v>16.26726948124951</v>
      </c>
      <c r="F42" s="143">
        <f>SEKTOR_USD!L42</f>
        <v>21.137599420619793</v>
      </c>
      <c r="G42" s="143">
        <f>SEKTOR_TL!L42</f>
        <v>40.965530287887781</v>
      </c>
    </row>
    <row r="43" spans="1:7" ht="14.25" x14ac:dyDescent="0.2">
      <c r="A43" s="14" t="s">
        <v>32</v>
      </c>
      <c r="B43" s="145">
        <f>SEKTOR_USD!D43</f>
        <v>8.0907575546784614</v>
      </c>
      <c r="C43" s="145">
        <f>SEKTOR_TL!D43</f>
        <v>11.567538780639564</v>
      </c>
      <c r="D43" s="145">
        <f>SEKTOR_USD!H43</f>
        <v>13.865216616802186</v>
      </c>
      <c r="E43" s="145">
        <f>SEKTOR_TL!H43</f>
        <v>16.26726948124951</v>
      </c>
      <c r="F43" s="145">
        <f>SEKTOR_USD!L43</f>
        <v>21.137599420619793</v>
      </c>
      <c r="G43" s="145">
        <f>SEKTOR_TL!L43</f>
        <v>40.965530287887781</v>
      </c>
    </row>
    <row r="44" spans="1:7" ht="18" x14ac:dyDescent="0.25">
      <c r="A44" s="88" t="s">
        <v>40</v>
      </c>
      <c r="B44" s="146">
        <f>SEKTOR_USD!D44</f>
        <v>14.810181558608656</v>
      </c>
      <c r="C44" s="146">
        <f>SEKTOR_TL!D44</f>
        <v>18.503095669144248</v>
      </c>
      <c r="D44" s="146">
        <f>SEKTOR_USD!H44</f>
        <v>15.499438177064365</v>
      </c>
      <c r="E44" s="146">
        <f>SEKTOR_TL!H44</f>
        <v>17.935965894294682</v>
      </c>
      <c r="F44" s="146">
        <f>SEKTOR_USD!L44</f>
        <v>12.904272429019464</v>
      </c>
      <c r="G44" s="146">
        <f>SEKTOR_TL!L44</f>
        <v>31.38456359418127</v>
      </c>
    </row>
    <row r="45" spans="1:7" ht="14.25" hidden="1" x14ac:dyDescent="0.2">
      <c r="A45" s="82" t="s">
        <v>34</v>
      </c>
      <c r="B45" s="89"/>
      <c r="C45" s="89"/>
      <c r="D45" s="79">
        <f>SEKTOR_USD!H45</f>
        <v>-64.835070475352438</v>
      </c>
      <c r="E45" s="79">
        <f>SEKTOR_TL!H45</f>
        <v>-58.3828047354774</v>
      </c>
      <c r="F45" s="79">
        <f>SEKTOR_USD!L45</f>
        <v>-13.214944172058448</v>
      </c>
      <c r="G45" s="79">
        <f>SEKTOR_TL!L45</f>
        <v>-0.50726647934194713</v>
      </c>
    </row>
    <row r="46" spans="1:7" s="24" customFormat="1" ht="18" hidden="1" x14ac:dyDescent="0.25">
      <c r="A46" s="83" t="s">
        <v>40</v>
      </c>
      <c r="B46" s="90">
        <f>SEKTOR_USD!D46</f>
        <v>0</v>
      </c>
      <c r="C46" s="90" t="e">
        <f>SEKTOR_TL!D46</f>
        <v>#DIV/0!</v>
      </c>
      <c r="D46" s="90">
        <f>SEKTOR_USD!H46</f>
        <v>12.774358037742752</v>
      </c>
      <c r="E46" s="90">
        <f>SEKTOR_TL!H46</f>
        <v>33.466852990514063</v>
      </c>
      <c r="F46" s="90">
        <f>SEKTOR_USD!L46</f>
        <v>11.136054670104865</v>
      </c>
      <c r="G46" s="90">
        <f>SEKTOR_TL!L46</f>
        <v>27.409376722092439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D8" sqref="D8:M8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5" t="s">
        <v>127</v>
      </c>
      <c r="D2" s="155"/>
      <c r="E2" s="155"/>
      <c r="F2" s="155"/>
      <c r="G2" s="155"/>
      <c r="H2" s="155"/>
      <c r="I2" s="155"/>
      <c r="J2" s="155"/>
      <c r="K2" s="155"/>
    </row>
    <row r="6" spans="1:13" ht="22.5" customHeight="1" x14ac:dyDescent="0.2">
      <c r="A6" s="162" t="s">
        <v>116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1:13" ht="24" customHeight="1" x14ac:dyDescent="0.2">
      <c r="A7" s="92"/>
      <c r="B7" s="151" t="s">
        <v>129</v>
      </c>
      <c r="C7" s="151"/>
      <c r="D7" s="151"/>
      <c r="E7" s="151"/>
      <c r="F7" s="151" t="s">
        <v>130</v>
      </c>
      <c r="G7" s="151"/>
      <c r="H7" s="151"/>
      <c r="I7" s="151"/>
      <c r="J7" s="151" t="s">
        <v>106</v>
      </c>
      <c r="K7" s="151"/>
      <c r="L7" s="151"/>
      <c r="M7" s="151"/>
    </row>
    <row r="8" spans="1:13" ht="60" x14ac:dyDescent="0.2">
      <c r="A8" s="93" t="s">
        <v>41</v>
      </c>
      <c r="B8" s="117">
        <v>2017</v>
      </c>
      <c r="C8" s="118">
        <v>2018</v>
      </c>
      <c r="D8" s="119" t="s">
        <v>122</v>
      </c>
      <c r="E8" s="119" t="s">
        <v>123</v>
      </c>
      <c r="F8" s="117">
        <v>2017</v>
      </c>
      <c r="G8" s="118">
        <v>2018</v>
      </c>
      <c r="H8" s="119" t="s">
        <v>122</v>
      </c>
      <c r="I8" s="119" t="s">
        <v>123</v>
      </c>
      <c r="J8" s="117" t="s">
        <v>131</v>
      </c>
      <c r="K8" s="117" t="s">
        <v>132</v>
      </c>
      <c r="L8" s="119" t="s">
        <v>122</v>
      </c>
      <c r="M8" s="119" t="s">
        <v>123</v>
      </c>
    </row>
    <row r="9" spans="1:13" ht="22.5" customHeight="1" x14ac:dyDescent="0.25">
      <c r="A9" s="94" t="s">
        <v>202</v>
      </c>
      <c r="B9" s="122">
        <v>2992906.5562</v>
      </c>
      <c r="C9" s="122">
        <v>3527982.2064800002</v>
      </c>
      <c r="D9" s="107">
        <f>(C9-B9)/B9*100</f>
        <v>17.878127506906498</v>
      </c>
      <c r="E9" s="124">
        <f t="shared" ref="E9:E22" si="0">C9/C$22*100</f>
        <v>27.371155771703055</v>
      </c>
      <c r="F9" s="122">
        <v>5669378.71361</v>
      </c>
      <c r="G9" s="122">
        <v>6812206.8380500004</v>
      </c>
      <c r="H9" s="107">
        <f t="shared" ref="H9:H21" si="1">(G9-F9)/F9*100</f>
        <v>20.157907632744823</v>
      </c>
      <c r="I9" s="109">
        <f t="shared" ref="I9:I22" si="2">G9/G$22*100</f>
        <v>27.163902902661579</v>
      </c>
      <c r="J9" s="122">
        <v>35680055.054569997</v>
      </c>
      <c r="K9" s="122">
        <v>42037508.819320001</v>
      </c>
      <c r="L9" s="107">
        <f t="shared" ref="L9:L22" si="3">(K9-J9)/J9*100</f>
        <v>17.817948304807125</v>
      </c>
      <c r="M9" s="124">
        <f t="shared" ref="M9:M22" si="4">K9/K$22*100</f>
        <v>27.90961056272015</v>
      </c>
    </row>
    <row r="10" spans="1:13" ht="22.5" customHeight="1" x14ac:dyDescent="0.25">
      <c r="A10" s="94" t="s">
        <v>203</v>
      </c>
      <c r="B10" s="122">
        <v>2249706.5676299999</v>
      </c>
      <c r="C10" s="122">
        <v>2884855.71031</v>
      </c>
      <c r="D10" s="107">
        <f t="shared" ref="D10:D22" si="5">(C10-B10)/B10*100</f>
        <v>28.232532714215751</v>
      </c>
      <c r="E10" s="124">
        <f t="shared" si="0"/>
        <v>22.381585394832605</v>
      </c>
      <c r="F10" s="122">
        <v>4336732.6872800002</v>
      </c>
      <c r="G10" s="122">
        <v>5247130.71117</v>
      </c>
      <c r="H10" s="107">
        <f t="shared" si="1"/>
        <v>20.992717087688469</v>
      </c>
      <c r="I10" s="109">
        <f t="shared" si="2"/>
        <v>20.923109433446903</v>
      </c>
      <c r="J10" s="122">
        <v>25253614.144379999</v>
      </c>
      <c r="K10" s="122">
        <v>30216407.745310001</v>
      </c>
      <c r="L10" s="107">
        <f t="shared" si="3"/>
        <v>19.651815271100251</v>
      </c>
      <c r="M10" s="124">
        <f t="shared" si="4"/>
        <v>20.061326098095947</v>
      </c>
    </row>
    <row r="11" spans="1:13" ht="22.5" customHeight="1" x14ac:dyDescent="0.25">
      <c r="A11" s="94" t="s">
        <v>204</v>
      </c>
      <c r="B11" s="122">
        <v>1426502.1679499999</v>
      </c>
      <c r="C11" s="122">
        <v>1588915.97789</v>
      </c>
      <c r="D11" s="107">
        <f t="shared" si="5"/>
        <v>11.385458332208634</v>
      </c>
      <c r="E11" s="124">
        <f t="shared" si="0"/>
        <v>12.327291974175557</v>
      </c>
      <c r="F11" s="122">
        <v>2763072.6724</v>
      </c>
      <c r="G11" s="122">
        <v>3187012.09424</v>
      </c>
      <c r="H11" s="107">
        <f t="shared" si="1"/>
        <v>15.343042768099432</v>
      </c>
      <c r="I11" s="109">
        <f t="shared" si="2"/>
        <v>12.708317456538754</v>
      </c>
      <c r="J11" s="122">
        <v>18272680.229370002</v>
      </c>
      <c r="K11" s="122">
        <v>19118184.598200001</v>
      </c>
      <c r="L11" s="107">
        <f t="shared" si="3"/>
        <v>4.6271502495348491</v>
      </c>
      <c r="M11" s="124">
        <f t="shared" si="4"/>
        <v>12.692975910997086</v>
      </c>
    </row>
    <row r="12" spans="1:13" ht="22.5" customHeight="1" x14ac:dyDescent="0.25">
      <c r="A12" s="94" t="s">
        <v>205</v>
      </c>
      <c r="B12" s="122">
        <v>844131.32614999998</v>
      </c>
      <c r="C12" s="122">
        <v>1085325.75936</v>
      </c>
      <c r="D12" s="107">
        <f t="shared" si="5"/>
        <v>28.573093514970495</v>
      </c>
      <c r="E12" s="124">
        <f t="shared" si="0"/>
        <v>8.420286351762492</v>
      </c>
      <c r="F12" s="122">
        <v>1711788.25828</v>
      </c>
      <c r="G12" s="122">
        <v>2156590.37139</v>
      </c>
      <c r="H12" s="107">
        <f t="shared" si="1"/>
        <v>25.98464564518838</v>
      </c>
      <c r="I12" s="109">
        <f t="shared" si="2"/>
        <v>8.5994763285874924</v>
      </c>
      <c r="J12" s="122">
        <v>10951821.980180001</v>
      </c>
      <c r="K12" s="122">
        <v>12273926.27524</v>
      </c>
      <c r="L12" s="107">
        <f t="shared" si="3"/>
        <v>12.072003155755</v>
      </c>
      <c r="M12" s="124">
        <f t="shared" si="4"/>
        <v>8.1489249015643246</v>
      </c>
    </row>
    <row r="13" spans="1:13" ht="22.5" customHeight="1" x14ac:dyDescent="0.25">
      <c r="A13" s="95" t="s">
        <v>206</v>
      </c>
      <c r="B13" s="122">
        <v>912476.52469999995</v>
      </c>
      <c r="C13" s="122">
        <v>1040667.58354</v>
      </c>
      <c r="D13" s="107">
        <f t="shared" si="5"/>
        <v>14.048696637115807</v>
      </c>
      <c r="E13" s="124">
        <f t="shared" si="0"/>
        <v>8.0738146817511787</v>
      </c>
      <c r="F13" s="122">
        <v>1739152.0764599999</v>
      </c>
      <c r="G13" s="122">
        <v>2023970.98777</v>
      </c>
      <c r="H13" s="107">
        <f t="shared" si="1"/>
        <v>16.376883606966782</v>
      </c>
      <c r="I13" s="109">
        <f t="shared" si="2"/>
        <v>8.0706520950743901</v>
      </c>
      <c r="J13" s="122">
        <v>11038082.03987</v>
      </c>
      <c r="K13" s="122">
        <v>12061858.48229</v>
      </c>
      <c r="L13" s="107">
        <f t="shared" si="3"/>
        <v>9.2749486615707166</v>
      </c>
      <c r="M13" s="124">
        <f t="shared" si="4"/>
        <v>8.0081285109035658</v>
      </c>
    </row>
    <row r="14" spans="1:13" ht="22.5" customHeight="1" x14ac:dyDescent="0.25">
      <c r="A14" s="94" t="s">
        <v>207</v>
      </c>
      <c r="B14" s="122">
        <v>1051536.6531499999</v>
      </c>
      <c r="C14" s="122">
        <v>899022.92368000001</v>
      </c>
      <c r="D14" s="107">
        <f t="shared" si="5"/>
        <v>-14.503890949794984</v>
      </c>
      <c r="E14" s="124">
        <f t="shared" si="0"/>
        <v>6.9748924586920769</v>
      </c>
      <c r="F14" s="122">
        <v>2049115.3556599999</v>
      </c>
      <c r="G14" s="122">
        <v>1945343.7012499999</v>
      </c>
      <c r="H14" s="107">
        <f t="shared" si="1"/>
        <v>-5.0642173034995448</v>
      </c>
      <c r="I14" s="109">
        <f t="shared" si="2"/>
        <v>7.7571231569042718</v>
      </c>
      <c r="J14" s="122">
        <v>10461059.04174</v>
      </c>
      <c r="K14" s="122">
        <v>11612755.841600001</v>
      </c>
      <c r="L14" s="107">
        <f t="shared" si="3"/>
        <v>11.009370994511064</v>
      </c>
      <c r="M14" s="124">
        <f t="shared" si="4"/>
        <v>7.7099595623528732</v>
      </c>
    </row>
    <row r="15" spans="1:13" ht="22.5" customHeight="1" x14ac:dyDescent="0.25">
      <c r="A15" s="94" t="s">
        <v>208</v>
      </c>
      <c r="B15" s="122">
        <v>639739.22468999994</v>
      </c>
      <c r="C15" s="122">
        <v>677556.98146000004</v>
      </c>
      <c r="D15" s="107">
        <f t="shared" si="5"/>
        <v>5.9114331762798411</v>
      </c>
      <c r="E15" s="124">
        <f t="shared" si="0"/>
        <v>5.2566925223384668</v>
      </c>
      <c r="F15" s="122">
        <v>1255765.1376</v>
      </c>
      <c r="G15" s="122">
        <v>1329587.5678300001</v>
      </c>
      <c r="H15" s="107">
        <f t="shared" si="1"/>
        <v>5.8786812931507564</v>
      </c>
      <c r="I15" s="109">
        <f t="shared" si="2"/>
        <v>5.3017749536592964</v>
      </c>
      <c r="J15" s="122">
        <v>7796998.0079500005</v>
      </c>
      <c r="K15" s="122">
        <v>8134569.3732700003</v>
      </c>
      <c r="L15" s="107">
        <f t="shared" si="3"/>
        <v>4.3295043166075491</v>
      </c>
      <c r="M15" s="124">
        <f t="shared" si="4"/>
        <v>5.4007164001843604</v>
      </c>
    </row>
    <row r="16" spans="1:13" ht="22.5" customHeight="1" x14ac:dyDescent="0.25">
      <c r="A16" s="94" t="s">
        <v>209</v>
      </c>
      <c r="B16" s="122">
        <v>503367.33175000001</v>
      </c>
      <c r="C16" s="122">
        <v>547987.38473000005</v>
      </c>
      <c r="D16" s="107">
        <f t="shared" si="5"/>
        <v>8.8643124345941509</v>
      </c>
      <c r="E16" s="124">
        <f t="shared" si="0"/>
        <v>4.2514523006447122</v>
      </c>
      <c r="F16" s="122">
        <v>966820.03214000002</v>
      </c>
      <c r="G16" s="122">
        <v>1074610.2805900001</v>
      </c>
      <c r="H16" s="107">
        <f t="shared" si="1"/>
        <v>11.148946532625375</v>
      </c>
      <c r="I16" s="109">
        <f t="shared" si="2"/>
        <v>4.2850444817827213</v>
      </c>
      <c r="J16" s="122">
        <v>6296660.1908400003</v>
      </c>
      <c r="K16" s="122">
        <v>6860906.6508200001</v>
      </c>
      <c r="L16" s="107">
        <f t="shared" si="3"/>
        <v>8.9610435195602793</v>
      </c>
      <c r="M16" s="124">
        <f t="shared" si="4"/>
        <v>4.5551041940800774</v>
      </c>
    </row>
    <row r="17" spans="1:13" ht="22.5" customHeight="1" x14ac:dyDescent="0.25">
      <c r="A17" s="94" t="s">
        <v>210</v>
      </c>
      <c r="B17" s="122">
        <v>175964.86460999999</v>
      </c>
      <c r="C17" s="122">
        <v>199070.07422000001</v>
      </c>
      <c r="D17" s="107">
        <f t="shared" si="5"/>
        <v>13.130581301675928</v>
      </c>
      <c r="E17" s="124">
        <f t="shared" si="0"/>
        <v>1.5444460011595575</v>
      </c>
      <c r="F17" s="122">
        <v>367884.91149000003</v>
      </c>
      <c r="G17" s="122">
        <v>408324.49557000003</v>
      </c>
      <c r="H17" s="107">
        <f t="shared" si="1"/>
        <v>10.992455199157915</v>
      </c>
      <c r="I17" s="109">
        <f t="shared" si="2"/>
        <v>1.628207600580835</v>
      </c>
      <c r="J17" s="122">
        <v>2183892.9822</v>
      </c>
      <c r="K17" s="122">
        <v>2488836.4203499998</v>
      </c>
      <c r="L17" s="107">
        <f t="shared" si="3"/>
        <v>13.96329584990961</v>
      </c>
      <c r="M17" s="124">
        <f t="shared" si="4"/>
        <v>1.6523922848244217</v>
      </c>
    </row>
    <row r="18" spans="1:13" ht="22.5" customHeight="1" x14ac:dyDescent="0.25">
      <c r="A18" s="94" t="s">
        <v>211</v>
      </c>
      <c r="B18" s="122">
        <v>136467.20383000001</v>
      </c>
      <c r="C18" s="122">
        <v>150637.77950999999</v>
      </c>
      <c r="D18" s="107">
        <f t="shared" si="5"/>
        <v>10.383869004638328</v>
      </c>
      <c r="E18" s="124">
        <f t="shared" si="0"/>
        <v>1.1686935723481071</v>
      </c>
      <c r="F18" s="122">
        <v>268161.80466000002</v>
      </c>
      <c r="G18" s="122">
        <v>284834.68923999998</v>
      </c>
      <c r="H18" s="107">
        <f t="shared" si="1"/>
        <v>6.2174717988415082</v>
      </c>
      <c r="I18" s="109">
        <f t="shared" si="2"/>
        <v>1.1357878622546245</v>
      </c>
      <c r="J18" s="122">
        <v>1878340.5395599999</v>
      </c>
      <c r="K18" s="122">
        <v>1827047.3629900001</v>
      </c>
      <c r="L18" s="107">
        <f t="shared" si="3"/>
        <v>-2.7307708847095045</v>
      </c>
      <c r="M18" s="124">
        <f t="shared" si="4"/>
        <v>1.2130162279564058</v>
      </c>
    </row>
    <row r="19" spans="1:13" ht="22.5" customHeight="1" x14ac:dyDescent="0.25">
      <c r="A19" s="94" t="s">
        <v>212</v>
      </c>
      <c r="B19" s="122">
        <v>127533.46969</v>
      </c>
      <c r="C19" s="122">
        <v>143831.18343</v>
      </c>
      <c r="D19" s="107">
        <f t="shared" si="5"/>
        <v>12.779165955113916</v>
      </c>
      <c r="E19" s="124">
        <f t="shared" si="0"/>
        <v>1.1158859359494457</v>
      </c>
      <c r="F19" s="122">
        <v>256889.26347000001</v>
      </c>
      <c r="G19" s="122">
        <v>305886.10570000001</v>
      </c>
      <c r="H19" s="107">
        <f t="shared" si="1"/>
        <v>19.07313741655145</v>
      </c>
      <c r="I19" s="109">
        <f t="shared" si="2"/>
        <v>1.2197310903857628</v>
      </c>
      <c r="J19" s="122">
        <v>1473291.5989900001</v>
      </c>
      <c r="K19" s="122">
        <v>1754691.1308599999</v>
      </c>
      <c r="L19" s="107">
        <f t="shared" si="3"/>
        <v>19.100056775108907</v>
      </c>
      <c r="M19" s="124">
        <f t="shared" si="4"/>
        <v>1.1649773617806356</v>
      </c>
    </row>
    <row r="20" spans="1:13" ht="22.5" customHeight="1" x14ac:dyDescent="0.25">
      <c r="A20" s="94" t="s">
        <v>213</v>
      </c>
      <c r="B20" s="122">
        <v>106897.58009</v>
      </c>
      <c r="C20" s="122">
        <v>84447.696519999998</v>
      </c>
      <c r="D20" s="107">
        <f t="shared" si="5"/>
        <v>-21.001301948181457</v>
      </c>
      <c r="E20" s="124">
        <f t="shared" si="0"/>
        <v>0.65517083724654812</v>
      </c>
      <c r="F20" s="122">
        <v>209839.30580999999</v>
      </c>
      <c r="G20" s="122">
        <v>173382.42580999999</v>
      </c>
      <c r="H20" s="107">
        <f t="shared" si="1"/>
        <v>-17.373713594444531</v>
      </c>
      <c r="I20" s="109">
        <f t="shared" si="2"/>
        <v>0.69136822937087039</v>
      </c>
      <c r="J20" s="122">
        <v>1273726.9026800001</v>
      </c>
      <c r="K20" s="122">
        <v>1268695.25713</v>
      </c>
      <c r="L20" s="107">
        <f t="shared" si="3"/>
        <v>-0.39503331046970291</v>
      </c>
      <c r="M20" s="124">
        <f t="shared" si="4"/>
        <v>0.84231419852821754</v>
      </c>
    </row>
    <row r="21" spans="1:13" ht="22.5" customHeight="1" x14ac:dyDescent="0.25">
      <c r="A21" s="94" t="s">
        <v>214</v>
      </c>
      <c r="B21" s="122">
        <v>59489.361669999998</v>
      </c>
      <c r="C21" s="122">
        <v>59115.01309</v>
      </c>
      <c r="D21" s="107">
        <f t="shared" si="5"/>
        <v>-0.62926978789348653</v>
      </c>
      <c r="E21" s="124">
        <f t="shared" si="0"/>
        <v>0.45863219739621086</v>
      </c>
      <c r="F21" s="122">
        <v>118197.41996</v>
      </c>
      <c r="G21" s="122">
        <v>129279.01675</v>
      </c>
      <c r="H21" s="107">
        <f t="shared" si="1"/>
        <v>9.3754980385783337</v>
      </c>
      <c r="I21" s="109">
        <f t="shared" si="2"/>
        <v>0.51550440875247894</v>
      </c>
      <c r="J21" s="122">
        <v>844995.75707000005</v>
      </c>
      <c r="K21" s="122">
        <v>964803.33784000005</v>
      </c>
      <c r="L21" s="107">
        <f t="shared" si="3"/>
        <v>14.178483118711691</v>
      </c>
      <c r="M21" s="124">
        <f t="shared" si="4"/>
        <v>0.640553786011968</v>
      </c>
    </row>
    <row r="22" spans="1:13" ht="24" customHeight="1" x14ac:dyDescent="0.2">
      <c r="A22" s="112" t="s">
        <v>42</v>
      </c>
      <c r="B22" s="123">
        <f>SUM(B9:B21)</f>
        <v>11226718.832109999</v>
      </c>
      <c r="C22" s="123">
        <f>SUM(C9:C21)</f>
        <v>12889416.274219999</v>
      </c>
      <c r="D22" s="121">
        <f t="shared" si="5"/>
        <v>14.810181558608656</v>
      </c>
      <c r="E22" s="125">
        <f t="shared" si="0"/>
        <v>100</v>
      </c>
      <c r="F22" s="110">
        <f>SUM(F9:F21)</f>
        <v>21712797.638820004</v>
      </c>
      <c r="G22" s="110">
        <f>SUM(G9:G21)</f>
        <v>25078159.285360005</v>
      </c>
      <c r="H22" s="121">
        <f>(G22-F22)/F22*100</f>
        <v>15.499438177064381</v>
      </c>
      <c r="I22" s="114">
        <f t="shared" si="2"/>
        <v>100</v>
      </c>
      <c r="J22" s="123">
        <f>SUM(J9:J21)</f>
        <v>133405218.46939999</v>
      </c>
      <c r="K22" s="123">
        <f>SUM(K9:K21)</f>
        <v>150620191.29521996</v>
      </c>
      <c r="L22" s="121">
        <f t="shared" si="3"/>
        <v>12.904272429019468</v>
      </c>
      <c r="M22" s="125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N25" sqref="N25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111</v>
      </c>
    </row>
    <row r="22" spans="3:14" x14ac:dyDescent="0.2">
      <c r="C22" s="108" t="s">
        <v>118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5"/>
      <c r="I26" s="165"/>
      <c r="N26" t="s">
        <v>43</v>
      </c>
    </row>
    <row r="27" spans="3:14" x14ac:dyDescent="0.2">
      <c r="H27" s="165"/>
      <c r="I27" s="165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5"/>
      <c r="I39" s="165"/>
    </row>
    <row r="40" spans="8:9" x14ac:dyDescent="0.2">
      <c r="H40" s="165"/>
      <c r="I40" s="165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5"/>
      <c r="I51" s="165"/>
    </row>
    <row r="52" spans="3:9" x14ac:dyDescent="0.2">
      <c r="H52" s="165"/>
      <c r="I52" s="165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P26" sqref="P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0" t="s">
        <v>121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3" t="s">
        <v>105</v>
      </c>
      <c r="C4" s="103" t="s">
        <v>44</v>
      </c>
      <c r="D4" s="103" t="s">
        <v>45</v>
      </c>
      <c r="E4" s="103" t="s">
        <v>46</v>
      </c>
      <c r="F4" s="103" t="s">
        <v>47</v>
      </c>
      <c r="G4" s="103" t="s">
        <v>48</v>
      </c>
      <c r="H4" s="103" t="s">
        <v>49</v>
      </c>
      <c r="I4" s="103" t="s">
        <v>0</v>
      </c>
      <c r="J4" s="103" t="s">
        <v>104</v>
      </c>
      <c r="K4" s="103" t="s">
        <v>50</v>
      </c>
      <c r="L4" s="103" t="s">
        <v>51</v>
      </c>
      <c r="M4" s="103" t="s">
        <v>52</v>
      </c>
      <c r="N4" s="103" t="s">
        <v>53</v>
      </c>
      <c r="O4" s="104" t="s">
        <v>103</v>
      </c>
      <c r="P4" s="104" t="s">
        <v>102</v>
      </c>
    </row>
    <row r="5" spans="1:16" x14ac:dyDescent="0.2">
      <c r="A5" s="96" t="s">
        <v>101</v>
      </c>
      <c r="B5" s="97" t="s">
        <v>172</v>
      </c>
      <c r="C5" s="126">
        <v>1305908.9850999999</v>
      </c>
      <c r="D5" s="126">
        <v>1339324.89689</v>
      </c>
      <c r="E5" s="126">
        <v>0</v>
      </c>
      <c r="F5" s="126">
        <v>0</v>
      </c>
      <c r="G5" s="126">
        <v>0</v>
      </c>
      <c r="H5" s="126">
        <v>0</v>
      </c>
      <c r="I5" s="98">
        <v>0</v>
      </c>
      <c r="J5" s="98">
        <v>0</v>
      </c>
      <c r="K5" s="98">
        <v>0</v>
      </c>
      <c r="L5" s="98">
        <v>0</v>
      </c>
      <c r="M5" s="98">
        <v>0</v>
      </c>
      <c r="N5" s="98">
        <v>0</v>
      </c>
      <c r="O5" s="126">
        <v>2645233.8819900001</v>
      </c>
      <c r="P5" s="99">
        <f t="shared" ref="P5:P26" si="0">O5/O$26*100</f>
        <v>10.547958691426851</v>
      </c>
    </row>
    <row r="6" spans="1:16" x14ac:dyDescent="0.2">
      <c r="A6" s="96" t="s">
        <v>100</v>
      </c>
      <c r="B6" s="97" t="s">
        <v>174</v>
      </c>
      <c r="C6" s="126">
        <v>741239.65104999999</v>
      </c>
      <c r="D6" s="126">
        <v>837605.41151000001</v>
      </c>
      <c r="E6" s="126">
        <v>0</v>
      </c>
      <c r="F6" s="126">
        <v>0</v>
      </c>
      <c r="G6" s="126">
        <v>0</v>
      </c>
      <c r="H6" s="126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126">
        <v>1578845.06256</v>
      </c>
      <c r="P6" s="99">
        <f t="shared" si="0"/>
        <v>6.2956975613504857</v>
      </c>
    </row>
    <row r="7" spans="1:16" x14ac:dyDescent="0.2">
      <c r="A7" s="96" t="s">
        <v>99</v>
      </c>
      <c r="B7" s="97" t="s">
        <v>173</v>
      </c>
      <c r="C7" s="126">
        <v>718330.99638000003</v>
      </c>
      <c r="D7" s="126">
        <v>846395.17290999996</v>
      </c>
      <c r="E7" s="126">
        <v>0</v>
      </c>
      <c r="F7" s="126">
        <v>0</v>
      </c>
      <c r="G7" s="126">
        <v>0</v>
      </c>
      <c r="H7" s="126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126">
        <v>1564726.1692900001</v>
      </c>
      <c r="P7" s="99">
        <f t="shared" si="0"/>
        <v>6.2393980016047186</v>
      </c>
    </row>
    <row r="8" spans="1:16" x14ac:dyDescent="0.2">
      <c r="A8" s="96" t="s">
        <v>98</v>
      </c>
      <c r="B8" s="97" t="s">
        <v>175</v>
      </c>
      <c r="C8" s="126">
        <v>611373.20808000001</v>
      </c>
      <c r="D8" s="126">
        <v>627974.44753999996</v>
      </c>
      <c r="E8" s="126">
        <v>0</v>
      </c>
      <c r="F8" s="126">
        <v>0</v>
      </c>
      <c r="G8" s="126">
        <v>0</v>
      </c>
      <c r="H8" s="126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126">
        <v>1239347.6556200001</v>
      </c>
      <c r="P8" s="99">
        <f t="shared" si="0"/>
        <v>4.9419402816517719</v>
      </c>
    </row>
    <row r="9" spans="1:16" x14ac:dyDescent="0.2">
      <c r="A9" s="96" t="s">
        <v>97</v>
      </c>
      <c r="B9" s="97" t="s">
        <v>176</v>
      </c>
      <c r="C9" s="126">
        <v>580050.00939000002</v>
      </c>
      <c r="D9" s="126">
        <v>604595.71684999997</v>
      </c>
      <c r="E9" s="126">
        <v>0</v>
      </c>
      <c r="F9" s="126">
        <v>0</v>
      </c>
      <c r="G9" s="126">
        <v>0</v>
      </c>
      <c r="H9" s="126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126">
        <v>1184645.72624</v>
      </c>
      <c r="P9" s="99">
        <f t="shared" si="0"/>
        <v>4.7238145063205108</v>
      </c>
    </row>
    <row r="10" spans="1:16" x14ac:dyDescent="0.2">
      <c r="A10" s="96" t="s">
        <v>96</v>
      </c>
      <c r="B10" s="97" t="s">
        <v>177</v>
      </c>
      <c r="C10" s="126">
        <v>583474.70693999995</v>
      </c>
      <c r="D10" s="126">
        <v>569357.19686000003</v>
      </c>
      <c r="E10" s="126">
        <v>0</v>
      </c>
      <c r="F10" s="126">
        <v>0</v>
      </c>
      <c r="G10" s="126">
        <v>0</v>
      </c>
      <c r="H10" s="126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126">
        <v>1152831.9038</v>
      </c>
      <c r="P10" s="99">
        <f t="shared" si="0"/>
        <v>4.5969558239188402</v>
      </c>
    </row>
    <row r="11" spans="1:16" x14ac:dyDescent="0.2">
      <c r="A11" s="96" t="s">
        <v>95</v>
      </c>
      <c r="B11" s="97" t="s">
        <v>178</v>
      </c>
      <c r="C11" s="126">
        <v>566606.91185000003</v>
      </c>
      <c r="D11" s="126">
        <v>555823.27471999999</v>
      </c>
      <c r="E11" s="126">
        <v>0</v>
      </c>
      <c r="F11" s="126">
        <v>0</v>
      </c>
      <c r="G11" s="126">
        <v>0</v>
      </c>
      <c r="H11" s="126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126">
        <v>1122430.1865699999</v>
      </c>
      <c r="P11" s="99">
        <f t="shared" si="0"/>
        <v>4.4757279583324383</v>
      </c>
    </row>
    <row r="12" spans="1:16" x14ac:dyDescent="0.2">
      <c r="A12" s="96" t="s">
        <v>94</v>
      </c>
      <c r="B12" s="97" t="s">
        <v>179</v>
      </c>
      <c r="C12" s="126">
        <v>406065.76740000001</v>
      </c>
      <c r="D12" s="126">
        <v>391337.41722</v>
      </c>
      <c r="E12" s="126">
        <v>0</v>
      </c>
      <c r="F12" s="126">
        <v>0</v>
      </c>
      <c r="G12" s="126">
        <v>0</v>
      </c>
      <c r="H12" s="126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126">
        <v>797403.18461999996</v>
      </c>
      <c r="P12" s="99">
        <f t="shared" si="0"/>
        <v>3.1796719031348681</v>
      </c>
    </row>
    <row r="13" spans="1:16" x14ac:dyDescent="0.2">
      <c r="A13" s="96" t="s">
        <v>93</v>
      </c>
      <c r="B13" s="97" t="s">
        <v>180</v>
      </c>
      <c r="C13" s="126">
        <v>300949.87742999999</v>
      </c>
      <c r="D13" s="126">
        <v>361151.47525000002</v>
      </c>
      <c r="E13" s="126">
        <v>0</v>
      </c>
      <c r="F13" s="126">
        <v>0</v>
      </c>
      <c r="G13" s="126">
        <v>0</v>
      </c>
      <c r="H13" s="126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126">
        <v>662101.35268000001</v>
      </c>
      <c r="P13" s="99">
        <f t="shared" si="0"/>
        <v>2.6401513171124891</v>
      </c>
    </row>
    <row r="14" spans="1:16" x14ac:dyDescent="0.2">
      <c r="A14" s="96" t="s">
        <v>92</v>
      </c>
      <c r="B14" s="97" t="s">
        <v>181</v>
      </c>
      <c r="C14" s="126">
        <v>293076.86865999998</v>
      </c>
      <c r="D14" s="126">
        <v>318647.93893</v>
      </c>
      <c r="E14" s="126">
        <v>0</v>
      </c>
      <c r="F14" s="126">
        <v>0</v>
      </c>
      <c r="G14" s="126">
        <v>0</v>
      </c>
      <c r="H14" s="126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126">
        <v>611724.80758999998</v>
      </c>
      <c r="P14" s="99">
        <f t="shared" si="0"/>
        <v>2.4392731564916312</v>
      </c>
    </row>
    <row r="15" spans="1:16" x14ac:dyDescent="0.2">
      <c r="A15" s="96" t="s">
        <v>91</v>
      </c>
      <c r="B15" s="97" t="s">
        <v>215</v>
      </c>
      <c r="C15" s="126">
        <v>297721.69922000001</v>
      </c>
      <c r="D15" s="126">
        <v>291604.19332000002</v>
      </c>
      <c r="E15" s="126">
        <v>0</v>
      </c>
      <c r="F15" s="126">
        <v>0</v>
      </c>
      <c r="G15" s="126">
        <v>0</v>
      </c>
      <c r="H15" s="126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126">
        <v>589325.89254000003</v>
      </c>
      <c r="P15" s="99">
        <f t="shared" si="0"/>
        <v>2.3499567326061035</v>
      </c>
    </row>
    <row r="16" spans="1:16" x14ac:dyDescent="0.2">
      <c r="A16" s="96" t="s">
        <v>90</v>
      </c>
      <c r="B16" s="97" t="s">
        <v>216</v>
      </c>
      <c r="C16" s="126">
        <v>272808.40534</v>
      </c>
      <c r="D16" s="126">
        <v>280142.57415</v>
      </c>
      <c r="E16" s="126">
        <v>0</v>
      </c>
      <c r="F16" s="126">
        <v>0</v>
      </c>
      <c r="G16" s="126">
        <v>0</v>
      </c>
      <c r="H16" s="126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126">
        <v>552950.97949000006</v>
      </c>
      <c r="P16" s="99">
        <f t="shared" si="0"/>
        <v>2.2049105486493934</v>
      </c>
    </row>
    <row r="17" spans="1:16" x14ac:dyDescent="0.2">
      <c r="A17" s="96" t="s">
        <v>89</v>
      </c>
      <c r="B17" s="97" t="s">
        <v>217</v>
      </c>
      <c r="C17" s="126">
        <v>247832.37174</v>
      </c>
      <c r="D17" s="126">
        <v>287468.57178</v>
      </c>
      <c r="E17" s="126">
        <v>0</v>
      </c>
      <c r="F17" s="126">
        <v>0</v>
      </c>
      <c r="G17" s="126">
        <v>0</v>
      </c>
      <c r="H17" s="126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126">
        <v>535300.94351999997</v>
      </c>
      <c r="P17" s="99">
        <f t="shared" si="0"/>
        <v>2.1345304391319311</v>
      </c>
    </row>
    <row r="18" spans="1:16" x14ac:dyDescent="0.2">
      <c r="A18" s="96" t="s">
        <v>88</v>
      </c>
      <c r="B18" s="97" t="s">
        <v>218</v>
      </c>
      <c r="C18" s="126">
        <v>266114.40457000001</v>
      </c>
      <c r="D18" s="126">
        <v>263548.04686</v>
      </c>
      <c r="E18" s="126">
        <v>0</v>
      </c>
      <c r="F18" s="126">
        <v>0</v>
      </c>
      <c r="G18" s="126">
        <v>0</v>
      </c>
      <c r="H18" s="126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126">
        <v>529662.45143000002</v>
      </c>
      <c r="P18" s="99">
        <f t="shared" si="0"/>
        <v>2.112046763093987</v>
      </c>
    </row>
    <row r="19" spans="1:16" x14ac:dyDescent="0.2">
      <c r="A19" s="96" t="s">
        <v>87</v>
      </c>
      <c r="B19" s="97" t="s">
        <v>219</v>
      </c>
      <c r="C19" s="126">
        <v>215423.80757999999</v>
      </c>
      <c r="D19" s="126">
        <v>218575.63594000001</v>
      </c>
      <c r="E19" s="126">
        <v>0</v>
      </c>
      <c r="F19" s="126">
        <v>0</v>
      </c>
      <c r="G19" s="126">
        <v>0</v>
      </c>
      <c r="H19" s="126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126">
        <v>433999.44351999997</v>
      </c>
      <c r="P19" s="99">
        <f t="shared" si="0"/>
        <v>1.7305873153671127</v>
      </c>
    </row>
    <row r="20" spans="1:16" x14ac:dyDescent="0.2">
      <c r="A20" s="96" t="s">
        <v>86</v>
      </c>
      <c r="B20" s="97" t="s">
        <v>220</v>
      </c>
      <c r="C20" s="126">
        <v>227024.93221</v>
      </c>
      <c r="D20" s="126">
        <v>194884.34216999999</v>
      </c>
      <c r="E20" s="126">
        <v>0</v>
      </c>
      <c r="F20" s="126">
        <v>0</v>
      </c>
      <c r="G20" s="126">
        <v>0</v>
      </c>
      <c r="H20" s="126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126">
        <v>421909.27438000002</v>
      </c>
      <c r="P20" s="99">
        <f t="shared" si="0"/>
        <v>1.6823773610302413</v>
      </c>
    </row>
    <row r="21" spans="1:16" x14ac:dyDescent="0.2">
      <c r="A21" s="96" t="s">
        <v>85</v>
      </c>
      <c r="B21" s="97" t="s">
        <v>221</v>
      </c>
      <c r="C21" s="126">
        <v>218139.17076000001</v>
      </c>
      <c r="D21" s="126">
        <v>194448.7561</v>
      </c>
      <c r="E21" s="126">
        <v>0</v>
      </c>
      <c r="F21" s="126">
        <v>0</v>
      </c>
      <c r="G21" s="126">
        <v>0</v>
      </c>
      <c r="H21" s="126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126">
        <v>412587.92686000001</v>
      </c>
      <c r="P21" s="99">
        <f t="shared" si="0"/>
        <v>1.6452081756289765</v>
      </c>
    </row>
    <row r="22" spans="1:16" x14ac:dyDescent="0.2">
      <c r="A22" s="96" t="s">
        <v>84</v>
      </c>
      <c r="B22" s="97" t="s">
        <v>222</v>
      </c>
      <c r="C22" s="126">
        <v>176050.79592999999</v>
      </c>
      <c r="D22" s="126">
        <v>205320.81885000001</v>
      </c>
      <c r="E22" s="126">
        <v>0</v>
      </c>
      <c r="F22" s="126">
        <v>0</v>
      </c>
      <c r="G22" s="126">
        <v>0</v>
      </c>
      <c r="H22" s="126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126">
        <v>381371.61478</v>
      </c>
      <c r="P22" s="99">
        <f t="shared" si="0"/>
        <v>1.520732085798</v>
      </c>
    </row>
    <row r="23" spans="1:16" x14ac:dyDescent="0.2">
      <c r="A23" s="96" t="s">
        <v>83</v>
      </c>
      <c r="B23" s="97" t="s">
        <v>223</v>
      </c>
      <c r="C23" s="126">
        <v>170570.10466000001</v>
      </c>
      <c r="D23" s="126">
        <v>154771.19258</v>
      </c>
      <c r="E23" s="126">
        <v>0</v>
      </c>
      <c r="F23" s="126">
        <v>0</v>
      </c>
      <c r="G23" s="126">
        <v>0</v>
      </c>
      <c r="H23" s="126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126">
        <v>325341.29723999999</v>
      </c>
      <c r="P23" s="99">
        <f t="shared" si="0"/>
        <v>1.2973093181919697</v>
      </c>
    </row>
    <row r="24" spans="1:16" x14ac:dyDescent="0.2">
      <c r="A24" s="96" t="s">
        <v>82</v>
      </c>
      <c r="B24" s="97" t="s">
        <v>224</v>
      </c>
      <c r="C24" s="126">
        <v>141437.71991000001</v>
      </c>
      <c r="D24" s="126">
        <v>165357.88393000001</v>
      </c>
      <c r="E24" s="126">
        <v>0</v>
      </c>
      <c r="F24" s="126">
        <v>0</v>
      </c>
      <c r="G24" s="126">
        <v>0</v>
      </c>
      <c r="H24" s="126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126">
        <v>306795.60384</v>
      </c>
      <c r="P24" s="99">
        <f t="shared" si="0"/>
        <v>1.2233577446774555</v>
      </c>
    </row>
    <row r="25" spans="1:16" x14ac:dyDescent="0.2">
      <c r="A25" s="100"/>
      <c r="B25" s="166" t="s">
        <v>81</v>
      </c>
      <c r="C25" s="166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7">
        <f>SUM(O5:O24)</f>
        <v>17048535.358560003</v>
      </c>
      <c r="P25" s="99">
        <f t="shared" si="0"/>
        <v>67.981605685519781</v>
      </c>
    </row>
    <row r="26" spans="1:16" ht="13.5" customHeight="1" x14ac:dyDescent="0.2">
      <c r="A26" s="100"/>
      <c r="B26" s="167" t="s">
        <v>80</v>
      </c>
      <c r="C26" s="167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27">
        <v>25078159.285360001</v>
      </c>
      <c r="P26" s="99">
        <f t="shared" si="0"/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22" zoomScaleNormal="100" workbookViewId="0">
      <selection activeCell="N30" sqref="N30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2002_2018_AYLIK_IHR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2018-03-01T04:59:57Z</dcterms:modified>
</cp:coreProperties>
</file>